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3605" windowHeight="8115" tabRatio="854"/>
  </bookViews>
  <sheets>
    <sheet name="FORMATO OFERTA ECONOMICA" sheetId="31" r:id="rId1"/>
    <sheet name="2. SUM EST BOMBEO" sheetId="19" state="hidden" r:id="rId2"/>
    <sheet name="5. SUM TANQUE CUPINO" sheetId="2" state="hidden" r:id="rId3"/>
    <sheet name="7. SUM IMPULSION TANQUE" sheetId="4" state="hidden" r:id="rId4"/>
    <sheet name="9. SUM CONDUCCION TANQUE" sheetId="17" state="hidden" r:id="rId5"/>
    <sheet name="Electronica_Tk" sheetId="13" state="hidden" r:id="rId6"/>
    <sheet name="cantidades" sheetId="10"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0">#REF!</definedName>
    <definedName name="___F">[1]RESUMEN!$D$52</definedName>
    <definedName name="___R">[1]RESUMEN!$D$48</definedName>
    <definedName name="_1Sin_nombre">#REF!</definedName>
    <definedName name="_APU1">[2]APU!$G$41</definedName>
    <definedName name="_APU10">[2]APU!$G$499</definedName>
    <definedName name="_APU11">[2]APU!$G$543</definedName>
    <definedName name="_APU13">[2]APU!$G$633</definedName>
    <definedName name="_APU14">[2]APU!$G$1439</definedName>
    <definedName name="_APU15">[2]APU!$G$1482</definedName>
    <definedName name="_APU18">[2]APU!$G$885</definedName>
    <definedName name="_APU2">[2]APU!$G$84</definedName>
    <definedName name="_APU20">[2]APU!$G$675</definedName>
    <definedName name="_APU21">[2]APU!$G$759</definedName>
    <definedName name="_APU22">[2]APU!$G$843</definedName>
    <definedName name="_APU23">[2]APU!$G$928</definedName>
    <definedName name="_APU25">[2]APU!$G$1053</definedName>
    <definedName name="_APU26">[3]APU!$G$1096</definedName>
    <definedName name="_APU27">[3]APU!$G$1139</definedName>
    <definedName name="_APU28">[3]APU!$G$1181</definedName>
    <definedName name="_APU3">[2]APU!$G$126</definedName>
    <definedName name="_APU30">[3]APU!$G$1267</definedName>
    <definedName name="_APU31">[3]APU!$G$1353</definedName>
    <definedName name="_APU38">[2]APU!$G$1734</definedName>
    <definedName name="_APU4">[2]APU!$G$212</definedName>
    <definedName name="_APU41">[2]APU!$G$1863</definedName>
    <definedName name="_APU42">[2]APU!$G$1906</definedName>
    <definedName name="_APU43">[2]APU!$G$1949</definedName>
    <definedName name="_APU44">[2]APU!$G$1991</definedName>
    <definedName name="_APU45">[2]APU!$G$2032</definedName>
    <definedName name="_APU46">[2]APU!$G$2075</definedName>
    <definedName name="_APU47">[2]APU!$G$2117</definedName>
    <definedName name="_APU48">[2]APU!$G$2159</definedName>
    <definedName name="_APU49">[2]APU!$G$2201</definedName>
    <definedName name="_APU5">[2]APU!$G$253</definedName>
    <definedName name="_APU52">[2]APU!$G$2326</definedName>
    <definedName name="_APU53">[2]APU!$G$2367</definedName>
    <definedName name="_APU54">[2]APU!$G$2409</definedName>
    <definedName name="_APU59">[2]APU!$G$2620</definedName>
    <definedName name="_APU6">[2]APU!$G$292</definedName>
    <definedName name="_APU60">[2]APU!$G$2662</definedName>
    <definedName name="_APU61">[2]APU!$G$2706</definedName>
    <definedName name="_APU64">[2]APU!$G$2828</definedName>
    <definedName name="_APU65">[2]APU!$G$2870</definedName>
    <definedName name="_APU66">[2]APU!$G$2911</definedName>
    <definedName name="_APU7">[2]APU!$G$334</definedName>
    <definedName name="_APU72">[2]APU!$G$3173</definedName>
    <definedName name="_APU74">[3]APU!$G$3251</definedName>
    <definedName name="_APU75">[2]APU!$G$3290</definedName>
    <definedName name="_APU76">[3]APU!$G$3329</definedName>
    <definedName name="_APU77">[2]APU!$G$169</definedName>
    <definedName name="_APU78">[2]APU!$G$1012</definedName>
    <definedName name="_apu79">[3]APU!$G$1310</definedName>
    <definedName name="_APU8">[2]APU!$G$376</definedName>
    <definedName name="_APU80">[2]APU!$G$3411</definedName>
    <definedName name="_APU81">[2]APU!$G$3454</definedName>
    <definedName name="_APU82">[2]APU!$G$3496</definedName>
    <definedName name="_APU83">[2]APU!$G$3538</definedName>
    <definedName name="_APU84">[2]APU!$G$3622</definedName>
    <definedName name="_APU85">[2]APU!$G$3580</definedName>
    <definedName name="_APU86">[3]APU!$G$3368</definedName>
    <definedName name="_APU9">[2]APU!$G$457</definedName>
    <definedName name="_Cod1">#REF!</definedName>
    <definedName name="_fcv1" localSheetId="1">#REF!</definedName>
    <definedName name="_fcv1" localSheetId="2">#REF!</definedName>
    <definedName name="_fcv1" localSheetId="4">#REF!</definedName>
    <definedName name="_fcv1">#REF!</definedName>
    <definedName name="_fei1">#REF!</definedName>
    <definedName name="_fei10">#REF!</definedName>
    <definedName name="_fei11">#REF!</definedName>
    <definedName name="_fei12">#REF!</definedName>
    <definedName name="_fei13">#REF!</definedName>
    <definedName name="_fei14">#REF!</definedName>
    <definedName name="_fei15">#REF!</definedName>
    <definedName name="_fei16">#REF!</definedName>
    <definedName name="_fei17">#REF!</definedName>
    <definedName name="_fei18">#REF!</definedName>
    <definedName name="_fei19">#REF!</definedName>
    <definedName name="_fei2">#REF!</definedName>
    <definedName name="_fei3">#REF!</definedName>
    <definedName name="_fei4">#REF!</definedName>
    <definedName name="_fei5">#REF!</definedName>
    <definedName name="_fei6">#REF!</definedName>
    <definedName name="_fei7">#REF!</definedName>
    <definedName name="_fei8">#REF!</definedName>
    <definedName name="_fei9">#REF!</definedName>
    <definedName name="_Pa1">'[4]Paral. 1'!$E$1:$E$65536</definedName>
    <definedName name="_Pa2">'[4]Paral. 2'!$E$1:$E$65536</definedName>
    <definedName name="_Pa3">'[4]Paral. 3'!$E$1:$E$65536</definedName>
    <definedName name="_Pa4">[4]Paral.4!$E$1:$E$65536</definedName>
    <definedName name="_Po2">[5]REAJUSTESACTA1PROVI!#REF!</definedName>
    <definedName name="a" localSheetId="1">#REF!</definedName>
    <definedName name="a" localSheetId="2">#REF!</definedName>
    <definedName name="a" localSheetId="4">#REF!</definedName>
    <definedName name="a">#REF!</definedName>
    <definedName name="A_impresión_IM">#REF!</definedName>
    <definedName name="AA">[6]RESUMEN!$D$66</definedName>
    <definedName name="aaa">'[7]cuarto de bombas'!$B$36</definedName>
    <definedName name="ACOM">#REF!</definedName>
    <definedName name="Acta">#REF!</definedName>
    <definedName name="Acta1">#REF!</definedName>
    <definedName name="AD" localSheetId="1">[6]RESUMEN!#REF!</definedName>
    <definedName name="AD" localSheetId="2">[6]RESUMEN!#REF!</definedName>
    <definedName name="AD" localSheetId="4">[6]RESUMEN!#REF!</definedName>
    <definedName name="AD">[6]RESUMEN!#REF!</definedName>
    <definedName name="AGRICOLA">[8]PRES.AGRI!$B$1:$N$35</definedName>
    <definedName name="Ajizal">'[9]AJIZAL 3335'!$A$7:$J$142</definedName>
    <definedName name="AL">'[10]Cant Obra'!#REF!</definedName>
    <definedName name="APUPTARD">#REF!</definedName>
    <definedName name="Área_de_Cantidades">#REF!</definedName>
    <definedName name="_xlnm.Print_Area" localSheetId="1">'2. SUM EST BOMBEO'!$A$1:$F$75</definedName>
    <definedName name="_xlnm.Print_Area" localSheetId="2">'5. SUM TANQUE CUPINO'!$A$1:$F$57</definedName>
    <definedName name="_xlnm.Print_Area" localSheetId="3">'7. SUM IMPULSION TANQUE'!$A$1:$F$53</definedName>
    <definedName name="_xlnm.Print_Area" localSheetId="4">'9. SUM CONDUCCION TANQUE'!$A$1:$F$81</definedName>
    <definedName name="_xlnm.Print_Area">#REF!</definedName>
    <definedName name="ARELAL">[3]APU!$G$1096</definedName>
    <definedName name="AS">#REF!</definedName>
    <definedName name="B">[6]RESUMEN!$D$35</definedName>
    <definedName name="BASE">#REF!</definedName>
    <definedName name="_xlnm.Database">#REF!</definedName>
    <definedName name="BB">[6]RESUMEN!$D$63</definedName>
    <definedName name="BOMB2">#N/A</definedName>
    <definedName name="bonny">[3]APU!$G$1181</definedName>
    <definedName name="bonny2">[3]APU!$G$3251</definedName>
    <definedName name="BuiltIn_Print_Area">#REF!</definedName>
    <definedName name="BuiltIn_Print_Area___0">#REF!</definedName>
    <definedName name="BuiltIn_Print_Area___0___0">#REF!</definedName>
    <definedName name="BuiltIn_Print_Area___0___0___0">#REF!</definedName>
    <definedName name="BuiltIn_Print_Titles">#REF!</definedName>
    <definedName name="caa">#REF!</definedName>
    <definedName name="Cantidad">#REF!</definedName>
    <definedName name="CAP">#REF!</definedName>
    <definedName name="Casa">[11]Hoja1!$A$4:$F$211</definedName>
    <definedName name="Cb">[12]TABLA!$B$88:$E$90</definedName>
    <definedName name="Cod">#REF!</definedName>
    <definedName name="CODOS">#REF!</definedName>
    <definedName name="ColTap">'[4]Coloc. e Interc. Tapones'!$E$1:$E$65536</definedName>
    <definedName name="copia">#REF!</definedName>
    <definedName name="cota">'[13]Base de Diseño'!$A$1:$D$290</definedName>
    <definedName name="COTAS">[14]Hoja3!$A$5:$B$154</definedName>
    <definedName name="Cuadro">#REF!</definedName>
    <definedName name="cUCA">#REF!</definedName>
    <definedName name="CVa">'[4]Cambio de Valv.'!$E$1:$E$65536</definedName>
    <definedName name="D">[6]RESUMEN!$D$60</definedName>
    <definedName name="DATOS">'[15]DATOS EPANET'!$A$5:$B$189</definedName>
    <definedName name="Datos_G1">#REF!</definedName>
    <definedName name="Datos_G2">#REF!</definedName>
    <definedName name="Datos_SW_G1">#REF!</definedName>
    <definedName name="Datos_SW_G2">#REF!</definedName>
    <definedName name="datos1">'[16]Base de Diseño'!$A$1:$D$204</definedName>
    <definedName name="datos2">#REF!</definedName>
    <definedName name="datos3">#REF!</definedName>
    <definedName name="DDDDDDDDDDDDDDDDDDD">#REF!</definedName>
    <definedName name="DE">[3]APU!$G$1353</definedName>
    <definedName name="DIAME">#REF!</definedName>
    <definedName name="diametros">#REF!</definedName>
    <definedName name="DiametrosCodos">'[17]L codos'!$B$2:$V$2</definedName>
    <definedName name="DIANA">'[15]DATOS EPANET'!$A$5:$B$189</definedName>
    <definedName name="DS">#REF!</definedName>
    <definedName name="DUCTO">[18]CONDUIT!#REF!</definedName>
    <definedName name="E">[6]RESUMEN!$D$42</definedName>
    <definedName name="Ene">[19]ENE!$A$12:$H$34</definedName>
    <definedName name="Ene_C">[19]ENE!$A$35:$H$52</definedName>
    <definedName name="EneFeb">'[20]Ene-Feb'!$A$12:$H$34</definedName>
    <definedName name="fcv" localSheetId="1">#REF!</definedName>
    <definedName name="fcv" localSheetId="2">#REF!</definedName>
    <definedName name="fcv" localSheetId="4">#REF!</definedName>
    <definedName name="fcv">#REF!</definedName>
    <definedName name="Feb">[19]FEB!$A$12:$H$33</definedName>
    <definedName name="Feb_C">[19]FEB!$A$35:$H$51</definedName>
    <definedName name="fei">#REF!</definedName>
    <definedName name="FILTRANTES">'[21]Base de Diseño'!#REF!</definedName>
    <definedName name="FINAL">#REF!</definedName>
    <definedName name="Finaliza">[22]Diseño!#REF!</definedName>
    <definedName name="formularioCantidades">#REF!</definedName>
    <definedName name="ft" localSheetId="1">#REF!</definedName>
    <definedName name="ft" localSheetId="2">#REF!</definedName>
    <definedName name="ft" localSheetId="4">#REF!</definedName>
    <definedName name="ft">#REF!</definedName>
    <definedName name="fy" localSheetId="1">#REF!</definedName>
    <definedName name="fy" localSheetId="2">#REF!</definedName>
    <definedName name="fy" localSheetId="4">#REF!</definedName>
    <definedName name="fy">#REF!</definedName>
    <definedName name="G">[6]RESUMEN!$D$58</definedName>
    <definedName name="H">[6]RESUMEN!$D$59</definedName>
    <definedName name="herr">[6]herr!$1:$1048576</definedName>
    <definedName name="HH">'[7]cuarto de bombas'!$B$36</definedName>
    <definedName name="Hid">'[4]Interc de Hidr.'!$E$1:$E$65536</definedName>
    <definedName name="I">[6]RESUMEN!$D$41</definedName>
    <definedName name="IM" localSheetId="1">[6]RESUMEN!#REF!</definedName>
    <definedName name="IM" localSheetId="2">[6]RESUMEN!#REF!</definedName>
    <definedName name="IM" localSheetId="4">[6]RESUMEN!#REF!</definedName>
    <definedName name="IM">[6]RESUMEN!#REF!</definedName>
    <definedName name="IMPRESIÓN">#REF!</definedName>
    <definedName name="IN">[6]RESUMEN!$D$51</definedName>
    <definedName name="Inicia">[22]Diseño!#REF!</definedName>
    <definedName name="INSU">[23]INSUMOS!$A$1:$E$65536</definedName>
    <definedName name="InTap">[4]Interc.tapones!$E$1:$E$65536</definedName>
    <definedName name="IntVal">[4]Interc.válv.!$E$1:$E$65536</definedName>
    <definedName name="ItemCodos">#REF!</definedName>
    <definedName name="Iterar">#REF!</definedName>
    <definedName name="J">[6]RESUMEN!$D$36</definedName>
    <definedName name="JulAgo">'[20]Jul-Ago'!$A$12:$H$29</definedName>
    <definedName name="JulAgo_C">'[24]Jul-Ago'!$A$30:$H$45</definedName>
    <definedName name="K">[6]RESUMEN!$D$38</definedName>
    <definedName name="KL">#REF!</definedName>
    <definedName name="L">[6]RESUMEN!$D$43</definedName>
    <definedName name="LisaCodSAO">#REF!</definedName>
    <definedName name="Listacanti">#REF!</definedName>
    <definedName name="ListaCantidad">#REF!</definedName>
    <definedName name="ListaItem">#REF!</definedName>
    <definedName name="ListaUni">[25]TOTALES!$D$7:$D$654</definedName>
    <definedName name="LONG">#REF!</definedName>
    <definedName name="M">[6]RESUMEN!$D$61</definedName>
    <definedName name="Mar">[19]MAR!$A$12:$H$33</definedName>
    <definedName name="Mar_C">[19]MAR!$A$35:$H$51</definedName>
    <definedName name="MarAbr">'[20]Mar-Abr'!$A$12:$H$34</definedName>
    <definedName name="mat">[6]mat!$1:$1048576</definedName>
    <definedName name="MaterialTub">#REF!</definedName>
    <definedName name="MayJun">'[20]May-Jun'!$A$12:$H$32</definedName>
    <definedName name="MayJun_C">'[24]May-Jun'!$A$33:$H$52</definedName>
    <definedName name="mo">[6]mo!$1:$1048576</definedName>
    <definedName name="N">[6]RESUMEN!$D$62</definedName>
    <definedName name="Niqui">#REF!</definedName>
    <definedName name="Norte">#REF!</definedName>
    <definedName name="NovDic">'[20]Nov-Dic'!$A$12:$H$34</definedName>
    <definedName name="Nudo_2725">#REF!</definedName>
    <definedName name="O">[6]RESUMEN!$D$39</definedName>
    <definedName name="OB">[6]RESUMEN!$D$52</definedName>
    <definedName name="P">[6]RESUMEN!$D$33</definedName>
    <definedName name="PAPA">#REF!</definedName>
    <definedName name="Polinomial">#REF!</definedName>
    <definedName name="POLINOMIAL1">[26]CANALETA9!#REF!</definedName>
    <definedName name="Polinomial10">#REF!</definedName>
    <definedName name="Polinomial11">#REF!</definedName>
    <definedName name="Polinomial12">#REF!</definedName>
    <definedName name="Polinomial13">#REF!</definedName>
    <definedName name="Polinomial14">#REF!</definedName>
    <definedName name="Polinomial15">#REF!</definedName>
    <definedName name="Polinomial16">#REF!</definedName>
    <definedName name="Polinomial17">#REF!</definedName>
    <definedName name="Polinomial18">#REF!</definedName>
    <definedName name="Polinomial19">#REF!</definedName>
    <definedName name="Polinomial2">#REF!</definedName>
    <definedName name="Polinomial3">#REF!</definedName>
    <definedName name="Polinomial4">#REF!</definedName>
    <definedName name="Polinomial5">#REF!</definedName>
    <definedName name="Polinomial6">#REF!</definedName>
    <definedName name="Polinomial7">#REF!</definedName>
    <definedName name="Polinomial8">#REF!</definedName>
    <definedName name="Polinomial9">#REF!</definedName>
    <definedName name="Polynomial">#REF!</definedName>
    <definedName name="PoMede">#REF!</definedName>
    <definedName name="Ppto">#REF!</definedName>
    <definedName name="PPtoNorte">#REF!</definedName>
    <definedName name="PRE">'[7]cuarto de bombas'!$B$36</definedName>
    <definedName name="Precio">#REF!</definedName>
    <definedName name="precio2">#REF!</definedName>
    <definedName name="PrecioS">#REF!</definedName>
    <definedName name="PRES.AGRI">#REF!</definedName>
    <definedName name="PRESIPISTO">#REF!</definedName>
    <definedName name="PRINT_AREA_MI">#REF!</definedName>
    <definedName name="PROF">#REF!</definedName>
    <definedName name="Profundidad">#REF!</definedName>
    <definedName name="Q">[6]RESUMEN!$D$40</definedName>
    <definedName name="RESU">#REF!</definedName>
    <definedName name="RETRASO">#REF!</definedName>
    <definedName name="Rg" localSheetId="1" hidden="1">{"Acueducto",#N/A,FALSE,"Base"}</definedName>
    <definedName name="Rg" hidden="1">{"Acueducto",#N/A,FALSE,"Base"}</definedName>
    <definedName name="Rgr" localSheetId="1" hidden="1">{"Acueducto",#N/A,FALSE,"Base"}</definedName>
    <definedName name="Rgr" localSheetId="6" hidden="1">{"Acueducto",#N/A,FALSE,"Base"}</definedName>
    <definedName name="Rgr" hidden="1">{"Acueducto",#N/A,FALSE,"Base"}</definedName>
    <definedName name="ROCA">#REF!</definedName>
    <definedName name="rrr" localSheetId="1" hidden="1">{"Acueducto",#N/A,FALSE,"Base"}</definedName>
    <definedName name="rrr" localSheetId="6" hidden="1">{"Acueducto",#N/A,FALSE,"Base"}</definedName>
    <definedName name="rrr" hidden="1">{"Acueducto",#N/A,FALSE,"Base"}</definedName>
    <definedName name="rrrrr">#REF!</definedName>
    <definedName name="S">[6]RESUMEN!$D$32</definedName>
    <definedName name="Sabaneta">'[9]SABANETA 3335'!$B$7:$L$475</definedName>
    <definedName name="SAOG7">#REF!</definedName>
    <definedName name="SAOG7OCTUBRE">#REF!</definedName>
    <definedName name="SepOct">'[20]Sep-Oct'!$A$12:$H$30</definedName>
    <definedName name="SepOct_C">'[24]Sep-Oct'!$A$31:$H$45</definedName>
    <definedName name="septico">#REF!</definedName>
    <definedName name="SHARED_FORMULA_21">#N/A</definedName>
    <definedName name="ss">#REF!</definedName>
    <definedName name="SUM">'[27]Tabla 1.1'!#REF!</definedName>
    <definedName name="T">[6]RESUMEN!$D$34</definedName>
    <definedName name="TabBL">'[17]L codos'!$A$3:$V$10</definedName>
    <definedName name="TabCIM">[21]Hoja2!$A$5:$I$38</definedName>
    <definedName name="Tabla">#REF!</definedName>
    <definedName name="TabPVC">[12]TABLA!$B$49:$U$63</definedName>
    <definedName name="TITULO">[28]FORMULARIOS!$B$11:$C$1727</definedName>
    <definedName name="_xlnm.Print_Titles" localSheetId="1">'2. SUM EST BOMBEO'!$2:$4</definedName>
    <definedName name="_xlnm.Print_Titles" localSheetId="2">'5. SUM TANQUE CUPINO'!$3:$5</definedName>
    <definedName name="_xlnm.Print_Titles" localSheetId="3">'7. SUM IMPULSION TANQUE'!$3:$5</definedName>
    <definedName name="_xlnm.Print_Titles" localSheetId="4">'9. SUM CONDUCCION TANQUE'!$3:$5</definedName>
    <definedName name="_xlnm.Print_Titles">#N/A</definedName>
    <definedName name="Tot_Act01">#REF!</definedName>
    <definedName name="Tot_Act02">#REF!</definedName>
    <definedName name="Tot_Act03">#REF!</definedName>
    <definedName name="TOTAL">[29]FORMULARIOS!$B$6:$W$1845</definedName>
    <definedName name="TOTALES">[28]FORMULARIOS!$B$11:$W$1727</definedName>
    <definedName name="TotalOpti">#REF!</definedName>
    <definedName name="TOTALOPTIM">[30]Hoja2!$E$11:$E$704</definedName>
    <definedName name="TOTALOPTIMIZACION">[30]Hoja2!$E$11:$E$704</definedName>
    <definedName name="TOTALREPOS">[30]Hoja2!$E$11:$E$704</definedName>
    <definedName name="TOTALREPOSICION">[30]Hoja2!$E$11:$E$704</definedName>
    <definedName name="U">[6]RESUMEN!$D$65</definedName>
    <definedName name="U_Z">#REF!</definedName>
    <definedName name="UNION_Z">#REF!</definedName>
    <definedName name="UT" localSheetId="1">[6]RESUMEN!#REF!</definedName>
    <definedName name="UT" localSheetId="2">[6]RESUMEN!#REF!</definedName>
    <definedName name="UT" localSheetId="4">[6]RESUMEN!#REF!</definedName>
    <definedName name="UT">[6]RESUMEN!#REF!</definedName>
    <definedName name="V">[6]RESUMEN!$D$37</definedName>
    <definedName name="Var">[4]Varios.!$E$1:$E$65536</definedName>
    <definedName name="viscosidad">#REF!</definedName>
    <definedName name="VolPVC">[12]TABLA!$C$48:$U$48</definedName>
    <definedName name="W">[6]RESUMEN!$D$31</definedName>
    <definedName name="wrn.Acueducto." localSheetId="1" hidden="1">{"Acueducto",#N/A,FALSE,"Base"}</definedName>
    <definedName name="wrn.Acueducto." localSheetId="6" hidden="1">{"Acueducto",#N/A,FALSE,"Base"}</definedName>
    <definedName name="wrn.Acueducto." hidden="1">{"Acueducto",#N/A,FALSE,"Base"}</definedName>
    <definedName name="xxx">#REF!</definedName>
    <definedName name="Y">[6]RESUMEN!$D$64</definedName>
    <definedName name="Z">[6]RESUMEN!$D$44</definedName>
  </definedNames>
  <calcPr calcId="145621"/>
</workbook>
</file>

<file path=xl/calcChain.xml><?xml version="1.0" encoding="utf-8"?>
<calcChain xmlns="http://schemas.openxmlformats.org/spreadsheetml/2006/main">
  <c r="D671" i="31" l="1"/>
  <c r="D670" i="31"/>
  <c r="D669" i="31"/>
  <c r="D416" i="31"/>
  <c r="D393" i="31"/>
  <c r="D323" i="31"/>
  <c r="D320" i="31"/>
  <c r="D263" i="31"/>
  <c r="D260" i="31"/>
  <c r="D257" i="31"/>
  <c r="B243" i="31"/>
  <c r="B214" i="31"/>
  <c r="H26" i="19" l="1"/>
  <c r="H27" i="19"/>
  <c r="H28" i="19"/>
  <c r="H29" i="19"/>
  <c r="H30" i="19"/>
  <c r="H31" i="19"/>
  <c r="H25" i="19"/>
  <c r="E31" i="17"/>
  <c r="H29" i="17"/>
  <c r="H27" i="17"/>
  <c r="H25" i="17"/>
  <c r="E25" i="17"/>
  <c r="E70" i="19" l="1"/>
  <c r="J55" i="4" l="1"/>
  <c r="J54" i="4"/>
  <c r="J53" i="4"/>
  <c r="J52" i="4"/>
  <c r="J51" i="4"/>
  <c r="J50" i="4"/>
  <c r="J47" i="4"/>
  <c r="J46" i="4"/>
  <c r="J45" i="4"/>
  <c r="J44" i="4"/>
  <c r="J41" i="4"/>
  <c r="J40" i="4"/>
  <c r="J42" i="4" s="1"/>
  <c r="J43" i="4" s="1"/>
  <c r="J37" i="4"/>
  <c r="J36" i="4"/>
  <c r="J38" i="4" s="1"/>
  <c r="J39" i="4" s="1"/>
  <c r="J33" i="4"/>
  <c r="J32" i="4"/>
  <c r="J34" i="4" s="1"/>
  <c r="J35" i="4" s="1"/>
  <c r="H34" i="4"/>
  <c r="N15" i="17" l="1"/>
  <c r="E54" i="2" l="1"/>
  <c r="E30" i="19" l="1"/>
  <c r="F30" i="19" l="1"/>
  <c r="E31" i="19" l="1"/>
  <c r="E25" i="19"/>
  <c r="F25" i="19" l="1"/>
  <c r="F31" i="19"/>
  <c r="E25" i="2" l="1"/>
  <c r="F25" i="2" s="1"/>
  <c r="E52" i="2" l="1"/>
  <c r="E15" i="2"/>
  <c r="E20" i="2" l="1"/>
  <c r="E21" i="2"/>
  <c r="E63" i="19"/>
  <c r="E13" i="17" l="1"/>
  <c r="F13" i="17"/>
  <c r="E72" i="17"/>
  <c r="F72" i="17"/>
  <c r="E64" i="17"/>
  <c r="F64" i="17" s="1"/>
  <c r="E36" i="17"/>
  <c r="F36" i="17" s="1"/>
  <c r="E19" i="17"/>
  <c r="F19" i="17" s="1"/>
  <c r="D33" i="17"/>
  <c r="D74" i="17"/>
  <c r="D67" i="17"/>
  <c r="E21" i="17"/>
  <c r="F21" i="17" s="1"/>
  <c r="E33" i="17"/>
  <c r="E50" i="17"/>
  <c r="F50" i="17"/>
  <c r="E34" i="17"/>
  <c r="E75" i="17"/>
  <c r="F75" i="17" s="1"/>
  <c r="E68" i="17"/>
  <c r="F68" i="17" s="1"/>
  <c r="E52" i="17"/>
  <c r="F52" i="17"/>
  <c r="E39" i="17"/>
  <c r="F39" i="17" s="1"/>
  <c r="F31" i="17"/>
  <c r="F25" i="17"/>
  <c r="E22" i="17"/>
  <c r="F22" i="17" s="1"/>
  <c r="E51" i="17"/>
  <c r="F51" i="17" s="1"/>
  <c r="E61" i="17"/>
  <c r="F61" i="17" s="1"/>
  <c r="F33" i="17" l="1"/>
  <c r="D67" i="19" l="1"/>
  <c r="F67" i="19" l="1"/>
  <c r="F66" i="19" l="1"/>
  <c r="E65" i="19"/>
  <c r="F65" i="19" s="1"/>
  <c r="E42" i="19" l="1"/>
  <c r="E36" i="19"/>
  <c r="E34" i="19"/>
  <c r="E29" i="19"/>
  <c r="E28" i="19" l="1"/>
  <c r="E23" i="19"/>
  <c r="E19" i="19"/>
  <c r="E16" i="19"/>
  <c r="E13" i="19"/>
  <c r="E10" i="19"/>
  <c r="D10" i="19" l="1"/>
  <c r="F23" i="19"/>
  <c r="D19" i="19"/>
  <c r="D16" i="19"/>
  <c r="D42" i="19"/>
  <c r="F42" i="19" s="1"/>
  <c r="F40" i="19"/>
  <c r="F29" i="19"/>
  <c r="F36" i="19"/>
  <c r="F34" i="19"/>
  <c r="D9" i="19"/>
  <c r="F13" i="19"/>
  <c r="F19" i="19" l="1"/>
  <c r="F16" i="19"/>
  <c r="E58" i="19" l="1"/>
  <c r="E56" i="19"/>
  <c r="E61" i="19" l="1"/>
  <c r="E37" i="19"/>
  <c r="E38" i="19"/>
  <c r="E57" i="19" l="1"/>
  <c r="E54" i="19" l="1"/>
  <c r="E72" i="19" l="1"/>
  <c r="E31" i="4" l="1"/>
  <c r="E32" i="4"/>
  <c r="F32" i="4" l="1"/>
  <c r="F31" i="4"/>
  <c r="E34" i="4"/>
  <c r="F34" i="4" s="1"/>
  <c r="E42" i="4"/>
  <c r="F42" i="4" s="1"/>
  <c r="E41" i="4"/>
  <c r="F41" i="4" s="1"/>
  <c r="E39" i="4"/>
  <c r="F39" i="4" s="1"/>
  <c r="D20" i="4"/>
  <c r="D47" i="4"/>
  <c r="D44" i="4"/>
  <c r="D10" i="17"/>
  <c r="E25" i="4"/>
  <c r="F25" i="4" s="1"/>
  <c r="E24" i="4"/>
  <c r="F24" i="4" s="1"/>
  <c r="E27" i="4"/>
  <c r="I11" i="4" l="1"/>
  <c r="E49" i="17" l="1"/>
  <c r="F49" i="17" s="1"/>
  <c r="E60" i="17"/>
  <c r="F60" i="17" s="1"/>
  <c r="E65" i="17" l="1"/>
  <c r="F65" i="17" s="1"/>
  <c r="E74" i="17"/>
  <c r="F74" i="17" s="1"/>
  <c r="E73" i="17"/>
  <c r="F73" i="17" s="1"/>
  <c r="E66" i="17"/>
  <c r="F66" i="17" s="1"/>
  <c r="D63" i="17"/>
  <c r="E71" i="17" l="1"/>
  <c r="D71" i="17"/>
  <c r="E10" i="17"/>
  <c r="E63" i="17"/>
  <c r="F63" i="17" s="1"/>
  <c r="E67" i="17"/>
  <c r="F67" i="17" s="1"/>
  <c r="E18" i="17"/>
  <c r="F18" i="17" s="1"/>
  <c r="E58" i="17"/>
  <c r="F58" i="17" s="1"/>
  <c r="E54" i="17"/>
  <c r="F54" i="17" s="1"/>
  <c r="E55" i="17"/>
  <c r="F55" i="17" s="1"/>
  <c r="E56" i="17"/>
  <c r="F56" i="17" s="1"/>
  <c r="E53" i="17"/>
  <c r="F53" i="17" s="1"/>
  <c r="E59" i="17"/>
  <c r="F59" i="17" s="1"/>
  <c r="F71" i="17" l="1"/>
  <c r="F10" i="17"/>
  <c r="E47" i="17" l="1"/>
  <c r="F47" i="17" s="1"/>
  <c r="E46" i="17"/>
  <c r="F46" i="17" s="1"/>
  <c r="E45" i="17"/>
  <c r="F45" i="17" s="1"/>
  <c r="E44" i="17"/>
  <c r="F44" i="17" s="1"/>
  <c r="E43" i="17"/>
  <c r="F43" i="17" s="1"/>
  <c r="E42" i="17"/>
  <c r="F42" i="17" s="1"/>
  <c r="E41" i="17"/>
  <c r="E40" i="17"/>
  <c r="E29" i="17"/>
  <c r="F34" i="17"/>
  <c r="E27" i="17"/>
  <c r="E11" i="17"/>
  <c r="F11" i="17" s="1"/>
  <c r="E12" i="17"/>
  <c r="F12" i="17" s="1"/>
  <c r="E14" i="17"/>
  <c r="O15" i="17" s="1"/>
  <c r="E27" i="19" l="1"/>
  <c r="E59" i="19" l="1"/>
  <c r="E46" i="19"/>
  <c r="F28" i="19" l="1"/>
  <c r="F27" i="19"/>
  <c r="F61" i="19" l="1"/>
  <c r="F59" i="19"/>
  <c r="F46" i="19"/>
  <c r="E12" i="2" l="1"/>
  <c r="F12" i="2" s="1"/>
  <c r="E31" i="2"/>
  <c r="F31" i="2" s="1"/>
  <c r="E27" i="2"/>
  <c r="F27" i="2" s="1"/>
  <c r="E33" i="2" l="1"/>
  <c r="F33" i="2" s="1"/>
  <c r="E50" i="2"/>
  <c r="F50" i="2" s="1"/>
  <c r="D45" i="2" l="1"/>
  <c r="E19" i="2" l="1"/>
  <c r="E18" i="2"/>
  <c r="E47" i="2" l="1"/>
  <c r="E48" i="2"/>
  <c r="E45" i="2" l="1"/>
  <c r="E44" i="2"/>
  <c r="E43" i="2"/>
  <c r="E41" i="2"/>
  <c r="E40" i="2"/>
  <c r="E39" i="2"/>
  <c r="E37" i="2"/>
  <c r="E35" i="2"/>
  <c r="E32" i="2"/>
  <c r="E30" i="2"/>
  <c r="E29" i="2"/>
  <c r="E13" i="2" l="1"/>
  <c r="E11" i="2"/>
  <c r="A2" i="19"/>
  <c r="E53" i="19"/>
  <c r="E55" i="19"/>
  <c r="E51" i="19" l="1"/>
  <c r="E49" i="19"/>
  <c r="E47" i="19"/>
  <c r="E44" i="19"/>
  <c r="E35" i="19"/>
  <c r="E22" i="19" l="1"/>
  <c r="E21" i="19"/>
  <c r="E18" i="19"/>
  <c r="F18" i="19" s="1"/>
  <c r="E15" i="19"/>
  <c r="E9" i="19"/>
  <c r="E76" i="17"/>
  <c r="E69" i="17"/>
  <c r="E17" i="17"/>
  <c r="E36" i="4"/>
  <c r="E37" i="4"/>
  <c r="E44" i="4"/>
  <c r="E45" i="4"/>
  <c r="E47" i="4"/>
  <c r="E50" i="4"/>
  <c r="E21" i="4" l="1"/>
  <c r="E18" i="4"/>
  <c r="E17" i="4"/>
  <c r="E16" i="4"/>
  <c r="E15" i="4"/>
  <c r="E14" i="4"/>
  <c r="E13" i="4"/>
  <c r="E12" i="4"/>
  <c r="E10" i="4"/>
  <c r="E20" i="4" l="1"/>
  <c r="A3" i="4" l="1"/>
  <c r="F76" i="17"/>
  <c r="F72" i="19" l="1"/>
  <c r="F70" i="19"/>
  <c r="F63" i="19"/>
  <c r="F58" i="19"/>
  <c r="F57" i="19"/>
  <c r="F56" i="19"/>
  <c r="F55" i="19"/>
  <c r="F54" i="19"/>
  <c r="F53" i="19"/>
  <c r="F51" i="19"/>
  <c r="F49" i="19"/>
  <c r="F47" i="19"/>
  <c r="F44" i="19"/>
  <c r="F38" i="19"/>
  <c r="F37" i="19"/>
  <c r="F35" i="19"/>
  <c r="F22" i="19"/>
  <c r="F21" i="19"/>
  <c r="F15" i="19"/>
  <c r="F10" i="19"/>
  <c r="F9" i="19"/>
  <c r="F73" i="19" l="1"/>
  <c r="F74" i="19" l="1"/>
  <c r="F75" i="19" s="1"/>
  <c r="I10" i="10" l="1"/>
  <c r="I8" i="10"/>
  <c r="F69" i="17" l="1"/>
  <c r="F11" i="10" l="1"/>
  <c r="F18" i="4" l="1"/>
  <c r="F17" i="4"/>
  <c r="F16" i="4"/>
  <c r="F15" i="4"/>
  <c r="F14" i="4"/>
  <c r="F13" i="4"/>
  <c r="F12" i="4" l="1"/>
  <c r="F10" i="4" l="1"/>
  <c r="E45" i="10" l="1"/>
  <c r="F45" i="10" s="1"/>
  <c r="H45" i="10" s="1"/>
  <c r="F27" i="17" l="1"/>
  <c r="F52" i="2"/>
  <c r="F41" i="17" l="1"/>
  <c r="F40" i="17"/>
  <c r="F38" i="17"/>
  <c r="F29" i="17"/>
  <c r="F17" i="17"/>
  <c r="F14" i="17"/>
  <c r="A3" i="17"/>
  <c r="F20" i="13"/>
  <c r="F17" i="13"/>
  <c r="F18" i="13"/>
  <c r="F19" i="13"/>
  <c r="F16" i="13"/>
  <c r="F15" i="13"/>
  <c r="F79" i="17" l="1"/>
  <c r="F80" i="17" l="1"/>
  <c r="F81" i="17" s="1"/>
  <c r="I13" i="10" l="1"/>
  <c r="I12" i="10"/>
  <c r="I11" i="10"/>
  <c r="F48" i="2" l="1"/>
  <c r="F45" i="2"/>
  <c r="F37" i="2"/>
  <c r="F39" i="2"/>
  <c r="F40" i="2"/>
  <c r="F41" i="2"/>
  <c r="F47" i="2" l="1"/>
  <c r="F29" i="2"/>
  <c r="F30" i="2"/>
  <c r="F35" i="2" l="1"/>
  <c r="F11" i="2"/>
  <c r="F13" i="2" l="1"/>
  <c r="D12" i="10" l="1"/>
  <c r="G12" i="10" s="1"/>
  <c r="K12" i="10" s="1"/>
  <c r="H12" i="10" l="1"/>
  <c r="J12" i="10" s="1"/>
  <c r="A2" i="13" l="1"/>
  <c r="A3" i="2"/>
  <c r="F14" i="13"/>
  <c r="F13" i="13"/>
  <c r="F11" i="13"/>
  <c r="F10" i="13"/>
  <c r="F9" i="13"/>
  <c r="F8" i="13"/>
  <c r="F21" i="13" l="1"/>
  <c r="F22" i="13" s="1"/>
  <c r="F23" i="13" s="1"/>
  <c r="F48" i="4" l="1"/>
  <c r="F49" i="4"/>
  <c r="F50" i="4"/>
  <c r="F45" i="4"/>
  <c r="D43" i="2" l="1"/>
  <c r="F43" i="2" s="1"/>
  <c r="F32" i="2"/>
  <c r="F20" i="2" l="1"/>
  <c r="F18" i="2"/>
  <c r="F19" i="2"/>
  <c r="D44" i="2"/>
  <c r="F21" i="2" l="1"/>
  <c r="F20" i="4" l="1"/>
  <c r="F44" i="4"/>
  <c r="F19" i="10"/>
  <c r="F36" i="4"/>
  <c r="F37" i="4"/>
  <c r="F47" i="4" l="1"/>
  <c r="H13" i="10"/>
  <c r="E46" i="10" l="1"/>
  <c r="F46" i="10" s="1"/>
  <c r="H46" i="10" s="1"/>
  <c r="F54" i="2"/>
  <c r="C52" i="10" l="1"/>
  <c r="D52" i="10" s="1"/>
  <c r="C51" i="10"/>
  <c r="E51" i="10" s="1"/>
  <c r="C50" i="10"/>
  <c r="E50" i="10" s="1"/>
  <c r="C49" i="10"/>
  <c r="D49" i="10" s="1"/>
  <c r="C48" i="10"/>
  <c r="D48" i="10" s="1"/>
  <c r="C47" i="10"/>
  <c r="D47" i="10" s="1"/>
  <c r="I32" i="10"/>
  <c r="G18" i="10"/>
  <c r="E18" i="10"/>
  <c r="G17" i="10"/>
  <c r="E17" i="10"/>
  <c r="G16" i="10"/>
  <c r="E16" i="10"/>
  <c r="I16" i="10" s="1"/>
  <c r="G15" i="10"/>
  <c r="E15" i="10"/>
  <c r="H15" i="10" s="1"/>
  <c r="G14" i="10"/>
  <c r="E14" i="10"/>
  <c r="G13" i="10"/>
  <c r="K13" i="10" s="1"/>
  <c r="D11" i="10"/>
  <c r="H11" i="10" s="1"/>
  <c r="D10" i="10"/>
  <c r="H10" i="10" s="1"/>
  <c r="H9" i="10"/>
  <c r="D9" i="10"/>
  <c r="I9" i="10" s="1"/>
  <c r="H8" i="10"/>
  <c r="D8" i="10"/>
  <c r="G8" i="10" s="1"/>
  <c r="H7" i="10"/>
  <c r="D7" i="10"/>
  <c r="I7" i="10" s="1"/>
  <c r="H6" i="10"/>
  <c r="D6" i="10"/>
  <c r="H5" i="10"/>
  <c r="D5" i="10"/>
  <c r="I5" i="10" s="1"/>
  <c r="F27" i="4"/>
  <c r="F21" i="4"/>
  <c r="F51" i="4" s="1"/>
  <c r="F23" i="2"/>
  <c r="F15" i="2"/>
  <c r="K15" i="10" l="1"/>
  <c r="G9" i="10"/>
  <c r="K9" i="10" s="1"/>
  <c r="J9" i="10" s="1"/>
  <c r="D50" i="10"/>
  <c r="F50" i="10" s="1"/>
  <c r="E49" i="10"/>
  <c r="F49" i="10" s="1"/>
  <c r="G6" i="10"/>
  <c r="I6" i="10"/>
  <c r="K6" i="10" s="1"/>
  <c r="K18" i="10"/>
  <c r="D51" i="10"/>
  <c r="F51" i="10" s="1"/>
  <c r="G7" i="10"/>
  <c r="G5" i="10"/>
  <c r="J5" i="10" s="1"/>
  <c r="H14" i="10"/>
  <c r="I14" i="10"/>
  <c r="K17" i="10"/>
  <c r="K8" i="10"/>
  <c r="J8" i="10" s="1"/>
  <c r="G11" i="10"/>
  <c r="K11" i="10" s="1"/>
  <c r="G10" i="10"/>
  <c r="K10" i="10" s="1"/>
  <c r="J10" i="10" s="1"/>
  <c r="K14" i="10"/>
  <c r="F44" i="2"/>
  <c r="F55" i="2" s="1"/>
  <c r="J13" i="10"/>
  <c r="K7" i="10"/>
  <c r="J7" i="10" s="1"/>
  <c r="H16" i="10"/>
  <c r="I17" i="10"/>
  <c r="H17" i="10"/>
  <c r="I18" i="10"/>
  <c r="E48" i="10"/>
  <c r="F48" i="10" s="1"/>
  <c r="E52" i="10"/>
  <c r="F52" i="10" s="1"/>
  <c r="H18" i="10"/>
  <c r="K16" i="10"/>
  <c r="I15" i="10"/>
  <c r="J15" i="10" s="1"/>
  <c r="E47" i="10"/>
  <c r="F47" i="10" s="1"/>
  <c r="H47" i="10" s="1"/>
  <c r="J6" i="10" l="1"/>
  <c r="J16" i="10"/>
  <c r="F52" i="4"/>
  <c r="F53" i="4" s="1"/>
  <c r="H19" i="10"/>
  <c r="K5" i="10"/>
  <c r="J11" i="10"/>
  <c r="G19" i="10"/>
  <c r="J14" i="10"/>
  <c r="I19" i="10"/>
  <c r="K19" i="10"/>
  <c r="J17" i="10"/>
  <c r="J18" i="10"/>
  <c r="F56" i="2" l="1"/>
  <c r="F57" i="2" s="1"/>
  <c r="J19" i="10"/>
</calcChain>
</file>

<file path=xl/comments1.xml><?xml version="1.0" encoding="utf-8"?>
<comments xmlns="http://schemas.openxmlformats.org/spreadsheetml/2006/main">
  <authors>
    <author>Principal</author>
  </authors>
  <commentList>
    <comment ref="B522" authorId="0">
      <text>
        <r>
          <rPr>
            <b/>
            <sz val="9"/>
            <color indexed="81"/>
            <rFont val="Tahoma"/>
            <family val="2"/>
          </rPr>
          <t>Principal:</t>
        </r>
        <r>
          <rPr>
            <sz val="9"/>
            <color indexed="81"/>
            <rFont val="Tahoma"/>
            <family val="2"/>
          </rPr>
          <t xml:space="preserve">
esto no hace parte del proyecto en inversión. Retirar.</t>
        </r>
      </text>
    </comment>
  </commentList>
</comments>
</file>

<file path=xl/comments2.xml><?xml version="1.0" encoding="utf-8"?>
<comments xmlns="http://schemas.openxmlformats.org/spreadsheetml/2006/main">
  <authors>
    <author>Principal</author>
  </authors>
  <commentList>
    <comment ref="E20" authorId="0">
      <text>
        <r>
          <rPr>
            <b/>
            <sz val="9"/>
            <color indexed="81"/>
            <rFont val="Tahoma"/>
            <family val="2"/>
          </rPr>
          <t>Principal:</t>
        </r>
        <r>
          <rPr>
            <sz val="9"/>
            <color indexed="81"/>
            <rFont val="Tahoma"/>
            <family val="2"/>
          </rPr>
          <t xml:space="preserve">
para que es esta tubería.</t>
        </r>
      </text>
    </comment>
  </commentList>
</comments>
</file>

<file path=xl/comments3.xml><?xml version="1.0" encoding="utf-8"?>
<comments xmlns="http://schemas.openxmlformats.org/spreadsheetml/2006/main">
  <authors>
    <author>Principal</author>
  </authors>
  <commentList>
    <comment ref="D10" authorId="0">
      <text>
        <r>
          <rPr>
            <b/>
            <sz val="9"/>
            <color indexed="81"/>
            <rFont val="Tahoma"/>
            <family val="2"/>
          </rPr>
          <t>Principal:</t>
        </r>
        <r>
          <rPr>
            <sz val="9"/>
            <color indexed="81"/>
            <rFont val="Tahoma"/>
            <family val="2"/>
          </rPr>
          <t xml:space="preserve">
para que son estas tuberías??</t>
        </r>
      </text>
    </comment>
  </commentList>
</comments>
</file>

<file path=xl/sharedStrings.xml><?xml version="1.0" encoding="utf-8"?>
<sst xmlns="http://schemas.openxmlformats.org/spreadsheetml/2006/main" count="3199" uniqueCount="1263">
  <si>
    <t>SOCIEDAD DE ACUEDUCTO, ALCANTARILLADO Y ASEO S.A E.S.P</t>
  </si>
  <si>
    <t>ITEM</t>
  </si>
  <si>
    <t>DESCRIPCION</t>
  </si>
  <si>
    <t>UNIDAD</t>
  </si>
  <si>
    <t>CANTIDAD</t>
  </si>
  <si>
    <t>V. UNITARIO</t>
  </si>
  <si>
    <t>V. PARCIAL</t>
  </si>
  <si>
    <t>Un</t>
  </si>
  <si>
    <t>m</t>
  </si>
  <si>
    <t>Gl</t>
  </si>
  <si>
    <t>m2</t>
  </si>
  <si>
    <t>3.3</t>
  </si>
  <si>
    <t>EXCAVACIONES Y ENTIBADOS</t>
  </si>
  <si>
    <t>3.3.1</t>
  </si>
  <si>
    <t>Desmonte limpieza y descapote</t>
  </si>
  <si>
    <t>3.3.1.1</t>
  </si>
  <si>
    <t>Desmonte y Limpieza</t>
  </si>
  <si>
    <t>3.3.2.1</t>
  </si>
  <si>
    <t>m³</t>
  </si>
  <si>
    <t>RELLENOS</t>
  </si>
  <si>
    <t>3.5.1</t>
  </si>
  <si>
    <t>Relleno de zanjas y de obras de mamposteria</t>
  </si>
  <si>
    <t>3.5.1.1</t>
  </si>
  <si>
    <t>3.7</t>
  </si>
  <si>
    <t>CONSTRUCCION DE OBRAS ACCESORIAS</t>
  </si>
  <si>
    <t>3.7.3</t>
  </si>
  <si>
    <t>3.7.3.1</t>
  </si>
  <si>
    <t>3.7.3.1.1</t>
  </si>
  <si>
    <t>Concreto de limpieza f´c = 14,0 Mpa (2000 psi), e=0,05m</t>
  </si>
  <si>
    <t>m²</t>
  </si>
  <si>
    <t>3.7.3.2</t>
  </si>
  <si>
    <t>3.7.3.3</t>
  </si>
  <si>
    <t>Acero de Refuerzo</t>
  </si>
  <si>
    <t>kg</t>
  </si>
  <si>
    <t>3.3.2</t>
  </si>
  <si>
    <t>Excavación en zanja para redes de alcantarillado y acueducto</t>
  </si>
  <si>
    <t>3.3.2.2</t>
  </si>
  <si>
    <t>3.4.8</t>
  </si>
  <si>
    <t>CIMENTACIÓN DE TUBERÍA</t>
  </si>
  <si>
    <t>3.4.8.2</t>
  </si>
  <si>
    <t>Cimentación de tubería con arena compactada al  70% de la densidad relativa máxima</t>
  </si>
  <si>
    <t>3.5</t>
  </si>
  <si>
    <t xml:space="preserve"> </t>
  </si>
  <si>
    <t>Relleno de Zanjas y obras de mampostería</t>
  </si>
  <si>
    <t>Rellenos de Zanjas y obras de mampostería con material seleccionado de sitio, compactado al 90% del Proctor Modificado</t>
  </si>
  <si>
    <t>3.5.1.2</t>
  </si>
  <si>
    <t>3.4.4</t>
  </si>
  <si>
    <t>Instalación de tuberías de acueducto</t>
  </si>
  <si>
    <t>3.4.4.1</t>
  </si>
  <si>
    <t xml:space="preserve">Instalación de Tuberías de Polietileno de Alta Densidad (PEAD) y Accesorios, Para Acueducto  </t>
  </si>
  <si>
    <t>3.7.8.1</t>
  </si>
  <si>
    <t>CAJAS DE VALVULAS</t>
  </si>
  <si>
    <t>3.7.8.1.1</t>
  </si>
  <si>
    <t>3.7.7.2</t>
  </si>
  <si>
    <t>Registro De Conexión Domiciliario No Sifónico</t>
  </si>
  <si>
    <t>3.20.1.2.99</t>
  </si>
  <si>
    <t>3.20.1.2.99.1</t>
  </si>
  <si>
    <t>COSTO TOTAL DIRECTO</t>
  </si>
  <si>
    <t xml:space="preserve">ADMINISTRACIÓN </t>
  </si>
  <si>
    <t>IMPREVISTO</t>
  </si>
  <si>
    <t>UTILIDAD</t>
  </si>
  <si>
    <t>COSTO TOTAL OBRA CIVIL</t>
  </si>
  <si>
    <t>CONDICIONES DE LAS UNIDADES DE OBRAS</t>
  </si>
  <si>
    <t>3.20</t>
  </si>
  <si>
    <t>SUMINISTRO DE TUBERIAS Y ELEMENTOS DE ACUEDUCTO Y ALCANTARILLADO</t>
  </si>
  <si>
    <t>3.20.1.1</t>
  </si>
  <si>
    <t>Suministro de Tuberias de Acueducto</t>
  </si>
  <si>
    <t>3.20.1.1.1</t>
  </si>
  <si>
    <t>3.20.1.2</t>
  </si>
  <si>
    <t>Elementos de Acueducto</t>
  </si>
  <si>
    <t>3.20.1.2.1</t>
  </si>
  <si>
    <t>Suministro de válvula de compuerta brida x brida norma ISO PN 10</t>
  </si>
  <si>
    <t>3.20.1.2.5</t>
  </si>
  <si>
    <t>Suministro de Válvula charnela para tubería de drenaje del tanque</t>
  </si>
  <si>
    <t>3.20.1.2.5.1</t>
  </si>
  <si>
    <t>3.20.1.2.81</t>
  </si>
  <si>
    <t>3.20.1.2.89</t>
  </si>
  <si>
    <t>3.20.1.2.91</t>
  </si>
  <si>
    <t>COSTO TOTAL SUMINISTRO</t>
  </si>
  <si>
    <t>DESCRIPCIÓN</t>
  </si>
  <si>
    <t>3.2</t>
  </si>
  <si>
    <t>DEMOLICIONES</t>
  </si>
  <si>
    <t>3.2.4</t>
  </si>
  <si>
    <t>Demolición de Estructuras</t>
  </si>
  <si>
    <t>3.2.4.2</t>
  </si>
  <si>
    <t>Demolición de obras civiles en concreto con refuerzo o sin él</t>
  </si>
  <si>
    <t>m3</t>
  </si>
  <si>
    <t>3.2.1</t>
  </si>
  <si>
    <t>3.2.3</t>
  </si>
  <si>
    <t xml:space="preserve">Demolición de bordillo </t>
  </si>
  <si>
    <t>3.2.3.2</t>
  </si>
  <si>
    <t>Demolición bordillo de concreto</t>
  </si>
  <si>
    <t>3.2.2</t>
  </si>
  <si>
    <t>Demolición de anden</t>
  </si>
  <si>
    <t>3.2.2.1</t>
  </si>
  <si>
    <t>Demolicion de anden con mona</t>
  </si>
  <si>
    <t>3.4</t>
  </si>
  <si>
    <t>INSTALACION Y CIMENTACION DE TUBERIA</t>
  </si>
  <si>
    <t>3.6.5</t>
  </si>
  <si>
    <t>CONSTRUCCION DE ANDENES, BORDILLOS Y CUNETAS</t>
  </si>
  <si>
    <t>3.6.5.1</t>
  </si>
  <si>
    <t>Construcción de andenes</t>
  </si>
  <si>
    <t>3.6.5.2</t>
  </si>
  <si>
    <t>Construcción de bordillos</t>
  </si>
  <si>
    <t>3.6.5.2.1</t>
  </si>
  <si>
    <t xml:space="preserve">Construcción de bordillo de concreto de central de mezcla de f´c = 21,0 Mpa (3000 psi) sobre losa de pavimento </t>
  </si>
  <si>
    <t>De 0,15 m x 0,20 m</t>
  </si>
  <si>
    <t>CONSTRUCCIÓN DE OBRAS ACCESORIAS</t>
  </si>
  <si>
    <t>3.7.12</t>
  </si>
  <si>
    <t>CONCRETO PARA ANCLAJES</t>
  </si>
  <si>
    <t>3.7.12.1</t>
  </si>
  <si>
    <t>Concreto para anclajes f'c=17,5 Mpa (2500 psi) (CENTRAL DE MEZCLAS)</t>
  </si>
  <si>
    <t>3.7.8</t>
  </si>
  <si>
    <t>CAJAS DE VÁLVULAS, CAJAS DE VENTOSAS Y BAJANTES DE OPERACIÓN</t>
  </si>
  <si>
    <t>3.8</t>
  </si>
  <si>
    <t>INSTALACION DE  ELEMENTOS DE ACUEDUCTO Y ALCANTARILLADO</t>
  </si>
  <si>
    <t>3.8.1</t>
  </si>
  <si>
    <t>Instalación de elementos de acueducto</t>
  </si>
  <si>
    <t>3.8.1.1</t>
  </si>
  <si>
    <t>Instalación de válvula de compuerta brida x brida norma ISO PN 10, Incluye el suministro e instalación de tornillería grado 2 y empaquetadura para el montaje</t>
  </si>
  <si>
    <t>3.9.1</t>
  </si>
  <si>
    <t>un</t>
  </si>
  <si>
    <t>3.20.1.2.81.3</t>
  </si>
  <si>
    <t xml:space="preserve">Codo de Polietileno 310mm X 45° </t>
  </si>
  <si>
    <t>3.20.1.2.107</t>
  </si>
  <si>
    <t>Suministro de medidor electromagnético de inserción</t>
  </si>
  <si>
    <t>3.20.1.2.107.4</t>
  </si>
  <si>
    <t>3.20.1.2.108</t>
  </si>
  <si>
    <t>Suministro de accesorios en HD, para acueducto</t>
  </si>
  <si>
    <t>COSTO SUMINISTRO</t>
  </si>
  <si>
    <t>CONDICIONES DE LAS UNIDADES DE OBRA</t>
  </si>
  <si>
    <t>3.8.1.12</t>
  </si>
  <si>
    <t>3.8.1.12.1</t>
  </si>
  <si>
    <t>Diámetro=4"</t>
  </si>
  <si>
    <t>3.11</t>
  </si>
  <si>
    <t>INSTALACION DE EQUIPOS MECÁNICOS Y ELÉCTROMECÁNICOS</t>
  </si>
  <si>
    <t>gl</t>
  </si>
  <si>
    <t>3.20.1.2.108.11</t>
  </si>
  <si>
    <t>3.20.1.2.108.12</t>
  </si>
  <si>
    <t>3.20.1.2.108.13</t>
  </si>
  <si>
    <t>3.21</t>
  </si>
  <si>
    <t>SUMINISTRO DE EQUIPOS MECÁNICOS Y ELÉCTROMECÁNICOS</t>
  </si>
  <si>
    <t>3.21.1</t>
  </si>
  <si>
    <t>3.21.1.3</t>
  </si>
  <si>
    <t>ADMINISTRACION 18%</t>
  </si>
  <si>
    <t>CANT.</t>
  </si>
  <si>
    <t>VR. UNIT.</t>
  </si>
  <si>
    <t>VR. PARCIAL</t>
  </si>
  <si>
    <t>ml</t>
  </si>
  <si>
    <t>INSTALACIÓN DE TUBERIAS DE PEAD DE 63 A  200 mm</t>
  </si>
  <si>
    <t>M3</t>
  </si>
  <si>
    <t>Dext. (mm)</t>
  </si>
  <si>
    <t>Dext. (M)</t>
  </si>
  <si>
    <t>ancho zanja Z (m)</t>
  </si>
  <si>
    <t>longitud de tuberia (m)</t>
  </si>
  <si>
    <t>vol del tubo</t>
  </si>
  <si>
    <t>excavacion</t>
  </si>
  <si>
    <t>arena</t>
  </si>
  <si>
    <t>relleno sitio</t>
  </si>
  <si>
    <t>relleno cantera</t>
  </si>
  <si>
    <t>tuberia PEAD</t>
  </si>
  <si>
    <t>tuberia GRP</t>
  </si>
  <si>
    <t>TOTALES</t>
  </si>
  <si>
    <t>sección de zanja:</t>
  </si>
  <si>
    <t>recub =</t>
  </si>
  <si>
    <t>d=</t>
  </si>
  <si>
    <t>hc=</t>
  </si>
  <si>
    <t>Z</t>
  </si>
  <si>
    <t>Anclajes</t>
  </si>
  <si>
    <t>Dext. (m)</t>
  </si>
  <si>
    <t>Danclaje (m)</t>
  </si>
  <si>
    <t>A del tubo (m2)</t>
  </si>
  <si>
    <t>Vol. Concreto (m3)</t>
  </si>
  <si>
    <t>N. anclajes</t>
  </si>
  <si>
    <t>concreto (m3)</t>
  </si>
  <si>
    <t>OBRAS ADICIONALES</t>
  </si>
  <si>
    <t>3.20.1.1.2</t>
  </si>
  <si>
    <t>3.20.1.2.42</t>
  </si>
  <si>
    <t>Suministro de Codo 90° BxB HD Norma ISO PN 16</t>
  </si>
  <si>
    <t>d = 300 mm (12")</t>
  </si>
  <si>
    <t>3.20.1.2.44</t>
  </si>
  <si>
    <t>Suministro de Codo 45° B x B HD. Norma ISO. PN 16</t>
  </si>
  <si>
    <t>3.20.1.2.44.6</t>
  </si>
  <si>
    <t>d = 300 mm (12”)</t>
  </si>
  <si>
    <t>3.20.1.1.1.7</t>
  </si>
  <si>
    <t>3.20.1.2.91.11</t>
  </si>
  <si>
    <t xml:space="preserve">Adaptadores Tope Brida de Polietileno Diámetro 110mm </t>
  </si>
  <si>
    <t>Para H &lt; 2,0 m</t>
  </si>
  <si>
    <t>3.4.5.9</t>
  </si>
  <si>
    <t>3.4.5</t>
  </si>
  <si>
    <t>CRUCE CON EQUIPO MECÁNICO DE PERFORACIÓN HORIZONTAL (TOPO)</t>
  </si>
  <si>
    <t>3.3.3</t>
  </si>
  <si>
    <t>Excavaciones a cielo abierto</t>
  </si>
  <si>
    <t>Estructuras de concreto reforzado</t>
  </si>
  <si>
    <t>Válvula cheque horizontal Ø12", acero, bridada, norma ISO PN16</t>
  </si>
  <si>
    <t>Suministro de ventosa de triple acción norma ISO PN 16</t>
  </si>
  <si>
    <t>3.11.1.2</t>
  </si>
  <si>
    <t>3.11.3</t>
  </si>
  <si>
    <t>3.11.3.1</t>
  </si>
  <si>
    <t>Instalación de Unión de desmontaje autoportante D=300 mm</t>
  </si>
  <si>
    <t>3.8.1.27</t>
  </si>
  <si>
    <t>3.8.1.4</t>
  </si>
  <si>
    <t>d=300 mm (12")</t>
  </si>
  <si>
    <t>Suministro de Adaptadores Tope Brida de Polietileno sin brida PN 16</t>
  </si>
  <si>
    <t>Suministro de Brida Metálica para Adaptador Tope de Polietileno Norma Iso PN 16</t>
  </si>
  <si>
    <t>Brida Metálica para Adaptador Tope de Polietileno Diámetro 110mm</t>
  </si>
  <si>
    <t>Brida Metálica para Adaptador Tope de Polietileno Diámetro 310mm</t>
  </si>
  <si>
    <t>3.6</t>
  </si>
  <si>
    <t>CONSTRUCCION DE PAVIMENTOS</t>
  </si>
  <si>
    <t>3.6.5.1.7</t>
  </si>
  <si>
    <t>Construcción de andén de concreto f´c = 17,5 Mpa (2500 psi) e = 0,07 m. Tamaño máximo del agregado 25 mm (1”) de Central de Mezclas</t>
  </si>
  <si>
    <t>3.6.5.2.2</t>
  </si>
  <si>
    <t>3.6.5.2.2.1</t>
  </si>
  <si>
    <t>De 0,15 m x 0,30 m</t>
  </si>
  <si>
    <t>INSTALACION DE ELEMENTOS DE ACUEDUCTO Y ALCANTARILLADO</t>
  </si>
  <si>
    <t>3.8.1.14</t>
  </si>
  <si>
    <t>Instalación de medidor electromagnético de cuerpo entero, Incluye el suministro e instalación de tornillería y empaquetadura para el montaje</t>
  </si>
  <si>
    <t>d = 250 mm (10")</t>
  </si>
  <si>
    <t>d = 500 mm (20")</t>
  </si>
  <si>
    <t xml:space="preserve">Codo de Polietileno 250mm X 45° </t>
  </si>
  <si>
    <t>Brida Metálica para Adaptador Tope de Polietileno Diámetro 250mm</t>
  </si>
  <si>
    <t>Válvula mariposa doble excentrecidad, D= 250 mm (10"), Bridada, PN 10</t>
  </si>
  <si>
    <t>3.7.12.2</t>
  </si>
  <si>
    <t>Concreto para anclajes f'c=17,5 Mpa (2500 psi) (PREPARADO EN OBRA)</t>
  </si>
  <si>
    <t>3.20.1.2.91.13</t>
  </si>
  <si>
    <t>3.20.1.2.91.14</t>
  </si>
  <si>
    <t>PAVIMENTOS A LA FLEXION</t>
  </si>
  <si>
    <t>3.5.3.2</t>
  </si>
  <si>
    <t>3.5.3</t>
  </si>
  <si>
    <t>Conformación de Subbase Granular</t>
  </si>
  <si>
    <t>CONFORMACION DE SUBBASE GRANULAR</t>
  </si>
  <si>
    <t>SOCIEDAD DE ACUEDUCTO, ALCANTARILLADO Y ASEO DE BARRANQUILLA S.A E.S.P</t>
  </si>
  <si>
    <t>UND</t>
  </si>
  <si>
    <t>VR.UNIT</t>
  </si>
  <si>
    <t>VR. TOTAL</t>
  </si>
  <si>
    <t>SUMINISTRO E INSTALACION</t>
  </si>
  <si>
    <t>Sistema de Iluminacion</t>
  </si>
  <si>
    <t>1.1</t>
  </si>
  <si>
    <t>Poste concreto de 9 mts x 500 dan homologado, incluye cimentacion</t>
  </si>
  <si>
    <t>1.2</t>
  </si>
  <si>
    <t>Sistema de puesta tierra para cada estructura de iluminacion, consistente en una punta captora externa en la parte superior del panel solar y aterrizada internamente hasta una varilla copperweld de 2,4 mts con soldadura exotermica</t>
  </si>
  <si>
    <t>1.3</t>
  </si>
  <si>
    <t>Panel solar de 200 W de potencia, para alimentar dos luminarias tipo Led de 12Vdc o 24 Vdc, Incluye panel, baterias de repaldo de 90 A-H, gabinete aislado termico, tarjeta inteligente, ancaljes para fijacion en poste de concreto.</t>
  </si>
  <si>
    <t>1.4</t>
  </si>
  <si>
    <t>Luminaria ROY ALPHA tipo Led de 30 W -12 Vdc o 24 Vdc para alumbrado publico, incluye brazo metalico con accesorios para fijacion en poste y fotocelda para encendido automatico.</t>
  </si>
  <si>
    <t>Sistema de Telemando y Telecontrol</t>
  </si>
  <si>
    <t>2.1</t>
  </si>
  <si>
    <t>Sistema de apantallamiento en tanque de almacenamiento, incluye tuberia galvanizadade 2" x 6 mts tipo IMC con pintura color naranja bituminosa tipo intemperie. Pararrayos Tipo FRANLKIN con punta tipo BLUNT, cable de Cu desnudo No 2/0, Bajanate a tierra y malla con cuatro varillas coperweld de 2,4 mts con soldaura exotermica</t>
  </si>
  <si>
    <t>GLB</t>
  </si>
  <si>
    <t>Panel solar de 1200 W de potencia, para alimentar dos luminarias tipo Led de 12 Vdc o 24 Vdc, Incluye panel, baterias de repaldo de 90 A-H, gabinete aislado termico, tarjeta inteligente, para fijacion en tanque o loza.</t>
  </si>
  <si>
    <t>2.3</t>
  </si>
  <si>
    <t>Gabinete para Telemando Incluye PLC alimentado a 12 Vdc o 24 Vdc. Modulos de entradas y salidas digitales, modulo con 4 entrdas analogas de 4- 20 mA</t>
  </si>
  <si>
    <t>2.4</t>
  </si>
  <si>
    <t>2.5</t>
  </si>
  <si>
    <t>Luminaria tipo panel led de 12 Vdc o 24 Vdc - 30 W</t>
  </si>
  <si>
    <t>2.6</t>
  </si>
  <si>
    <t>Sensor de Nivel por Ultrasonido alimentacion 12 - 24 Vdc con salida de 4 - 20 mA.  Rango de medida hasta 20 mts. Incluye visualizacion remota a menos de 300 mts. E interfase para programacion</t>
  </si>
  <si>
    <t xml:space="preserve">Tablero visualizador en cuarto de bombas de lectura de nivel en tanque elevado con display electronico </t>
  </si>
  <si>
    <t>2.8</t>
  </si>
  <si>
    <t>Acometida bus de campo para señales de nivel y caudal. Lazo cerrado alimentacion sensor y electronica remota, en cable de instrumentacion blindado sugerido por proveedor del equipo, Incluye tuberia conduit PVC de 1"</t>
  </si>
  <si>
    <t>ML</t>
  </si>
  <si>
    <t xml:space="preserve">TOTAL COSTO DIRECTO </t>
  </si>
  <si>
    <t xml:space="preserve">TOTAL CONTRATO </t>
  </si>
  <si>
    <t>UND.</t>
  </si>
  <si>
    <t>Cortacircuitos en acero inoxidable buje largo de 18" de fuga MAC-GRAW 15 KV - 100 A Con sus fusibles</t>
  </si>
  <si>
    <t>Herrajes, Amarras y Accesorios galvanizados</t>
  </si>
  <si>
    <t>Retenida a tierra primaria completa incluye ancla en concreto, aislador de bola, grapa de tres pernos, cable super gx acuerdo norma ECA</t>
  </si>
  <si>
    <t>Registro electrico de 1 x 1 x 1 mts en concreto con su tapa, marco em perfil metalico, debidamente impermeabilizado y ductso sellados en Polierutano expandible marca 3M</t>
  </si>
  <si>
    <t>Puerta Corta fuego de 2.50 x 2.50 doble hoja con chapa antipanico, abatible de acuerdo a la exigencia RETIE, incluye marco con sellos antifuego, protocolo de certificacion</t>
  </si>
  <si>
    <t>Damper de 1.0 x 1.0 mts, para aireacion cuarto de transformadores de acuerdo a RETIE, incluye fuisible termico para cierre automatico.</t>
  </si>
  <si>
    <t>Toma bifasica de tres elementos 30A</t>
  </si>
  <si>
    <t>Ml</t>
  </si>
  <si>
    <t>A.I.U.</t>
  </si>
  <si>
    <t xml:space="preserve">Adaptadores Tope Brida de Polietileno Diámetro 250mm </t>
  </si>
  <si>
    <t>tuberia HD</t>
  </si>
  <si>
    <t>3.4.4.1.8</t>
  </si>
  <si>
    <t>d = 450 mm (18")</t>
  </si>
  <si>
    <t>Instalación de válvula de mariposa  brida x brida norma ISO PN 16, Incluye el suministro e instalación de tornillería y empaquetadura para el montaje</t>
  </si>
  <si>
    <t>3.8.1.4.2</t>
  </si>
  <si>
    <t>3.8.1.87</t>
  </si>
  <si>
    <t>3.8.1.87.1</t>
  </si>
  <si>
    <t>D= 300 mm (12")</t>
  </si>
  <si>
    <t>Tuberías PEAD 250mm PN 10 PE 100</t>
  </si>
  <si>
    <t>3.20.1.1.1.11</t>
  </si>
  <si>
    <t xml:space="preserve">Reducción Polietileno 500mm X 450mm </t>
  </si>
  <si>
    <t>Suministro de Brida Metálica para Adaptador Tope de Polietileno Norma Iso PN 10</t>
  </si>
  <si>
    <t>Suministro de Adaptadores Tope Brida de Polietileno sin brida PN 10</t>
  </si>
  <si>
    <t>Suministro de Reducción de Polietileno PE 100 PN 10 a tope</t>
  </si>
  <si>
    <t>Suministro de Tees de polietileno PE 100 PN 10 a tope</t>
  </si>
  <si>
    <t>Suministro de Codos de polietileno PE 100 PN 10 a tope</t>
  </si>
  <si>
    <t>Suministro de válvula de mariposa brida x brida norma ISO PN 10</t>
  </si>
  <si>
    <t>Tuberías PEAD 450 mm PN 10 PE 100</t>
  </si>
  <si>
    <t>3.7.8.1.1.4</t>
  </si>
  <si>
    <t>Caja de mampostería reforzada para tuberías entre  450 mm (18") y  600 mm (24").</t>
  </si>
  <si>
    <t xml:space="preserve">Codo de Polietileno 250mm X 90° </t>
  </si>
  <si>
    <t>3.20.1.2.81.6</t>
  </si>
  <si>
    <t>3.20.1.2.81.15</t>
  </si>
  <si>
    <t>3.20.1.2.81.20</t>
  </si>
  <si>
    <t>3.20.1.2.81.21</t>
  </si>
  <si>
    <t>3.20.1.2.81.22</t>
  </si>
  <si>
    <t>3.20.1.2.81.23</t>
  </si>
  <si>
    <t xml:space="preserve">Adaptadores Tope Brida de Polietileno Diámetro 450mm </t>
  </si>
  <si>
    <t>Brida Metálica para Adaptador Tope de Polietileno Diámetro 450mm</t>
  </si>
  <si>
    <t xml:space="preserve">Adaptadores Tope Brida de Polietileno Diámetro 500mm </t>
  </si>
  <si>
    <t>Brida Metálica para Adaptador Tope de Polietileno Diámetro 500mm</t>
  </si>
  <si>
    <t>3.20.1.2.89.7</t>
  </si>
  <si>
    <t>3.20.1.2.89.9</t>
  </si>
  <si>
    <t>3.20.1.2.91.7</t>
  </si>
  <si>
    <t>3.8.1.26</t>
  </si>
  <si>
    <t>Instalación de unión de  desmontaje Norma ISO PN 10</t>
  </si>
  <si>
    <t>3.8.1.26.6</t>
  </si>
  <si>
    <t>3.20.1.2.29</t>
  </si>
  <si>
    <t>3.20.1.2.29.5</t>
  </si>
  <si>
    <t>3.20.1.2.29.6</t>
  </si>
  <si>
    <t>Suministro de unión de  desmontaje autoportante Norma ISO PN 10</t>
  </si>
  <si>
    <t>3.4.4.1.11</t>
  </si>
  <si>
    <t>3.6.5.1.4</t>
  </si>
  <si>
    <t>Construcción de andén de concreto f´c = 21 Mpa (3000 psi) e = 0,07 m. Tamaño máximo del agregado: 25 mm (1”) de Central de Mezclas</t>
  </si>
  <si>
    <t>Tubería PEAD de 315 mm</t>
  </si>
  <si>
    <t>Modulo de comunicación de acuerdo a requerimientos de Triple A para enlazar al sistema actual de Telemando</t>
  </si>
  <si>
    <t>FORMULARIO 7. PRESUPUESTO SUMINISTRO -  IMPULSIÓN  HASTA TANQUE CUPINO</t>
  </si>
  <si>
    <t>3.20.1.2.6</t>
  </si>
  <si>
    <t>Suministro de hidrante tipo trafico norma ISO PN 16</t>
  </si>
  <si>
    <t>3.20.1.2.82</t>
  </si>
  <si>
    <t>3.20.1.1.1.8</t>
  </si>
  <si>
    <t>3.6.3.2</t>
  </si>
  <si>
    <t>CONSTRUCCION DE PAVIMENTOS EN CONCRETO PARA REPARCHEO</t>
  </si>
  <si>
    <t>3.6.3.2.2</t>
  </si>
  <si>
    <t xml:space="preserve">Codo de Polietileno 110mm X 90° </t>
  </si>
  <si>
    <t xml:space="preserve">Codo de Polietileno 110mm X 45° </t>
  </si>
  <si>
    <t>3.20.1.2.41</t>
  </si>
  <si>
    <t>Suministro de Codo 90° BxB HD Norma ISO PN 10</t>
  </si>
  <si>
    <t>d = 500 mm (20”)</t>
  </si>
  <si>
    <t>3.20.1.2.82.3</t>
  </si>
  <si>
    <t>3.20.1.2.89.12</t>
  </si>
  <si>
    <t>FORMULARIO 11. PRESUPUESTO OBRA CIVIL  DEL SISTEMA DE TELEMANDO Y TELECONTROL TANQUE KLIMANDIARO</t>
  </si>
  <si>
    <t>3.4.4.1.12</t>
  </si>
  <si>
    <t>3.2.4.1</t>
  </si>
  <si>
    <t>Demolición de obras civiles en Mampostería con refuerzo o sin él</t>
  </si>
  <si>
    <t>Suministro de Accesorios de GRP PN 16</t>
  </si>
  <si>
    <t>Codo 61° a 90° DN 500 mm PN 16</t>
  </si>
  <si>
    <t>3.20.1.1.16.43</t>
  </si>
  <si>
    <t>3.20.1.1.16.44</t>
  </si>
  <si>
    <t>3.4.4.3</t>
  </si>
  <si>
    <t>INSTALACIÓN DE TUBERÍA DE POLIESTER REFORZADO CON FIBRA DE VIDRIO (GRP)</t>
  </si>
  <si>
    <t>3.4.4.3.5</t>
  </si>
  <si>
    <t>Tubería  PEAD de 110 mm</t>
  </si>
  <si>
    <t>3.9.1.6</t>
  </si>
  <si>
    <t>Tubería  PEAD de 200 mm</t>
  </si>
  <si>
    <t>3.4.4.1.4</t>
  </si>
  <si>
    <t>10.1</t>
  </si>
  <si>
    <t>Poste de concreto de 12 mts -800 dAN, incluida cimentacion</t>
  </si>
  <si>
    <t>Aislador de Suspensión Sintetico homologado completo</t>
  </si>
  <si>
    <t>Grapa tipo pistola en aluminio homoligada</t>
  </si>
  <si>
    <t>Pararrayos Tipo Polimericos de 15 KV - 10 KA aterrizados Homologados</t>
  </si>
  <si>
    <t>Puentes primarios en caliente incluido conector bimetalico de pistola.</t>
  </si>
  <si>
    <t>Cable Monopolar de Cu XLPE (3 x No 2) con pantalla en cinta 15 KV 100% aislamiento</t>
  </si>
  <si>
    <t xml:space="preserve">Juego de premoldeados trifasicos, tipo exterior  3M - 15KV para cable No 2 con pantalla de cinta </t>
  </si>
  <si>
    <t>Suministro y aplicación de Pintura Señalizacion COLOR GRIS, epoxica de alta resistencia mecanica para acabado del piso de la subestacion. Pintura de alta resistencia a la abrasion, alta resistencia mecanica y excelente adherencia al concreto, Durafloor 2000</t>
  </si>
  <si>
    <t>mts 2</t>
  </si>
  <si>
    <t>Suministro y aplicación de Pintura Señalizacion COLOR AMARILLO, epoxica de alta resistencia mecanica para acabado del piso de la subestacion. Pintura de alta resistencia a la abrasion, alta resistencia mecanica y excelente adherencia al concreto, Durafloor 2000</t>
  </si>
  <si>
    <t>Juego de premoldeados tipo interior 3M 15 KV cable monopolar No 2 con pantalla de cinta</t>
  </si>
  <si>
    <t>Contador de Energia trifasico Tipo Fulkrum - 3 elementos incluido bloque de pruebas y modem.</t>
  </si>
  <si>
    <t>Malla de tierra conformada por ocho varillas Cu copperweld de 2.4 mts inmersas en hidrosolta unidas entre con cable de Cu desnudo No 2 empleando soldadura caldweld de de acuerdo a especificaciones</t>
  </si>
  <si>
    <t>10.2</t>
  </si>
  <si>
    <t>Tablero con controlador horario para encendido automatico de la iluminacion, incluye contactores e interuptores.</t>
  </si>
  <si>
    <t>Toma monofasica de tres elementos</t>
  </si>
  <si>
    <t>Controlador de nivel tecnologia tipo radar para una altura de 20 mts, salida 4-20 mA. Incluye un visualizador adicional para lectura remota. Preteccion IP68 Mraca VEGA equipo modular.</t>
  </si>
  <si>
    <t>10.4</t>
  </si>
  <si>
    <t xml:space="preserve">Inspección RETILAP por ente avalado por la SIC </t>
  </si>
  <si>
    <t xml:space="preserve">Inspección RETIE por ente avalado por la SIC </t>
  </si>
  <si>
    <t xml:space="preserve">d = 50 mm (2") </t>
  </si>
  <si>
    <t xml:space="preserve">Bombas </t>
  </si>
  <si>
    <t xml:space="preserve">Un </t>
  </si>
  <si>
    <t>Suministro de Yee BxBxB HD Norma ISO PN 16</t>
  </si>
  <si>
    <t>3.20.1.2.108.15</t>
  </si>
  <si>
    <t>3.20.1.2.108.16</t>
  </si>
  <si>
    <t>3.20.1.2.108.17</t>
  </si>
  <si>
    <t>3.20.1.2.108.18</t>
  </si>
  <si>
    <t>3.21.2</t>
  </si>
  <si>
    <t>3.21.2.1</t>
  </si>
  <si>
    <t>EQUIPOS VARIOS</t>
  </si>
  <si>
    <t>BOMBAS</t>
  </si>
  <si>
    <t>3.40.2</t>
  </si>
  <si>
    <t>3.6.5.1.3</t>
  </si>
  <si>
    <t>Construcción de andén de concreto f´c = 21,0 Mpa (3000 psi) e = 0,10 m. Tamaño máximo del agregado: 25 mm (1”) de Central de Mezclas</t>
  </si>
  <si>
    <t>Conformación de Subbase Granular (Vias) Norma Invias 2007 compactada al 95% del proctor modificado</t>
  </si>
  <si>
    <t>OBRAS ADECUACION PAISAJISTICA</t>
  </si>
  <si>
    <t>Empradizado con Grama tipo tapete (encespedado).</t>
  </si>
  <si>
    <t>3.40.3</t>
  </si>
  <si>
    <t>Suministro, transporte y siembra de Barrera viva de fuste medio (tronco             h=1- 2,5m): Especies nativas: Latania, acacia roja, Acer negundo, matarraton extranjero.</t>
  </si>
  <si>
    <t>3.40.4</t>
  </si>
  <si>
    <t>Suministro, transporte y siembra de Jardines internos. Especies: Trinitarias, Coral, San Joaquin</t>
  </si>
  <si>
    <t>Cruce con equipo mecánico, percusión o rotación,  D =600   mm</t>
  </si>
  <si>
    <t>Acople GRP DN500 mm PN 16</t>
  </si>
  <si>
    <t>Niple GRP bridado en un extremo DN 500 PN 16</t>
  </si>
  <si>
    <t>Codo 0 a 30° DN 500 mm PN 16</t>
  </si>
  <si>
    <t>Codo 31° a 60° DN 500 mm PN 16</t>
  </si>
  <si>
    <t>Suministro e instalación de Tanque de Almacenamiento en Acero con recubrimiento vitrificado o pintura fusionada.</t>
  </si>
  <si>
    <t>3.20.1.1.3</t>
  </si>
  <si>
    <t>Suministro de Tuberías de acueducto de poliéster reforzado con fibra de vidrio (GRP)</t>
  </si>
  <si>
    <t>3.20.1.1.3.4</t>
  </si>
  <si>
    <t>Tubería GRP DN 500 PN16 SN 5000</t>
  </si>
  <si>
    <t>3.20.1.1.3.23</t>
  </si>
  <si>
    <t>3.20.1.1.3.24</t>
  </si>
  <si>
    <t>3.20.1.1.3.25</t>
  </si>
  <si>
    <t>3.20.1.1.3.26</t>
  </si>
  <si>
    <t>3.20.1.1.3.27</t>
  </si>
  <si>
    <t>Suministro de tuberías de acueducto de polietileno de alta densidad (PEAD).</t>
  </si>
  <si>
    <t>3.20.1.1.1.12</t>
  </si>
  <si>
    <t>Tuberías PEAD 500mm PN 10 PE 100</t>
  </si>
  <si>
    <t>3.20.1.1.1.4</t>
  </si>
  <si>
    <t>3.20.1.2.12</t>
  </si>
  <si>
    <t>3.20.1.2.81.19</t>
  </si>
  <si>
    <t xml:space="preserve">Suministro de Codos de polietileno PE 100 PN 10 </t>
  </si>
  <si>
    <t>Codo de Polietileno 500mm X 45°  T.E.</t>
  </si>
  <si>
    <t>Codo de Polietileno 500mm X 90°  T.E.</t>
  </si>
  <si>
    <t>3.20.1.2.89.4</t>
  </si>
  <si>
    <t>3.20.1.2.91.4</t>
  </si>
  <si>
    <t>3.20.1.2.91.12</t>
  </si>
  <si>
    <t>d = 80 mm (3")</t>
  </si>
  <si>
    <t>3.20.1.2.85</t>
  </si>
  <si>
    <t>Codo de Polietileno 450mm X 90°  T.E</t>
  </si>
  <si>
    <t>Codo de Polietileno 450mm X 45°  T.E</t>
  </si>
  <si>
    <t>3.20.1</t>
  </si>
  <si>
    <t>Suministro de Tuberías y Elementos de Acueducto</t>
  </si>
  <si>
    <t>Suministro de Tuberías  de Acueducto</t>
  </si>
  <si>
    <t>Suministro de tuberías de acueducto de polietileno de alta densidad (PEAD)</t>
  </si>
  <si>
    <t>Tuberías PEAD 110mm PN 16 PE 100</t>
  </si>
  <si>
    <t>3.20.1.2.90</t>
  </si>
  <si>
    <t>3.20.1.2.90.4</t>
  </si>
  <si>
    <t xml:space="preserve">Adaptadores Tope Brida de Polietileno Diámetro 315mm </t>
  </si>
  <si>
    <t>3.20.1.2.92</t>
  </si>
  <si>
    <t>3.20.1.2.92.4</t>
  </si>
  <si>
    <t>Brida Metálica para Adaptador Tope de Polietileno Diámetro 315mm</t>
  </si>
  <si>
    <t>Suministro de Codos de polietileno PE 100 PN 16</t>
  </si>
  <si>
    <t>3.20.1.2.82.12</t>
  </si>
  <si>
    <t>Suministro de Niples bridados Norma ISO PN 16</t>
  </si>
  <si>
    <t>3.20.1.2.27</t>
  </si>
  <si>
    <t>3.20.1.2.27.1</t>
  </si>
  <si>
    <t>Niple B x B</t>
  </si>
  <si>
    <t>Niple de HD de 300 mm Clase C30 L= 0,40 m</t>
  </si>
  <si>
    <t>3.20.1.2.27.1.1</t>
  </si>
  <si>
    <t>3.20.1.2.105</t>
  </si>
  <si>
    <t>3.20.1.2.105.1</t>
  </si>
  <si>
    <t>Yee reduccida de 500 x 500 x 300 mm</t>
  </si>
  <si>
    <t>3.20.1.2.42.10</t>
  </si>
  <si>
    <t>3.20.1.2.12.1</t>
  </si>
  <si>
    <t>d = 50 mm (2")</t>
  </si>
  <si>
    <t>Suministro de válvula de mariposa  brida x brida norma ISO PN 16</t>
  </si>
  <si>
    <t>3.20.1.2.4</t>
  </si>
  <si>
    <t>3.20.1.2.4.2</t>
  </si>
  <si>
    <t>FORMULARIO 5. PRESUPUESTO SUMINISTRO ACCESORIOS CONEXIONES HIDRAULICAS TANQUE</t>
  </si>
  <si>
    <t>Tuberías PEAD 500 mm PN 10 PE 100</t>
  </si>
  <si>
    <t>3.20.1.1.2.9</t>
  </si>
  <si>
    <t>3.20.1.2.3</t>
  </si>
  <si>
    <t>3.20.1.2.3.1</t>
  </si>
  <si>
    <t>3.20.1.2.3.5</t>
  </si>
  <si>
    <t>Codo de Polietileno 450mm X 45° T.E.</t>
  </si>
  <si>
    <t>3.20.1.2.85.12</t>
  </si>
  <si>
    <t>3.20.1.2.83</t>
  </si>
  <si>
    <t>3.20.1.2.83.28</t>
  </si>
  <si>
    <t>3.20.1.2.83.29</t>
  </si>
  <si>
    <t>Tee de Polietileno 500mm X 500mm X 500mm T.E.</t>
  </si>
  <si>
    <t>3.20.1.2.89.11</t>
  </si>
  <si>
    <t>3.20.1.2.41.10</t>
  </si>
  <si>
    <t>Macromedidor Electromagnético MAG 8000 W . DN450 / QMX 5725 M3/H(M3),  d = 450 mm (18") / QMX 25207 GPM(GX100 0), 450 / QMX 137.4 ML/D(ML) EN 1092-1, PN10, CONFORMS TO PED EPDM LINER AND HASTELLO Y ELECTRODES, 150MICRON COATING STANDARD CALIBRATION W. MAX. 0,4% OF RATE +/- 2MM/S WITH CERTIFICATE REGION VERSION: USA DISPLAY: GALLON BASED 60 HZ FILTER BASIC VERSION REMOTE 30M
MOUNTED SENSOR CABLES W. PLUGS COMMUNICATION: SERIAL RS 485 INTERFACE MODULE MODBUS RTU 115- 230VAC 50/60HZ SUPPLY W. 3 M CABLE AND BATTERY BACKUP (BATTERY NOT INCLUDED) FLOWUNIT = M3/H.
BATTERY BACK UP FOR MAINS POWER SUPPLY 1 PC D-CELL (3.6V, 19AH).
MAG8000 ACCESORIES CABLE ENTRY M20 BRASS, ONE 6-8MM, 1 PCS.
USM POTTING KIT.</t>
  </si>
  <si>
    <t>3.8.1.11</t>
  </si>
  <si>
    <t>3.8.1.27.2</t>
  </si>
  <si>
    <t>3.8.1.14.7</t>
  </si>
  <si>
    <t>3.8.1.26.5</t>
  </si>
  <si>
    <t>Tubería PEAD de 500 mm PN 10 PE 100</t>
  </si>
  <si>
    <t>Tubería de GRP de 500 mm</t>
  </si>
  <si>
    <t>3.6.5.2.1.2</t>
  </si>
  <si>
    <t>3.7.8.2.1</t>
  </si>
  <si>
    <t>Instalación tubo operador para válvulas entre 80 mm y 200 mm y para válvulas de purga</t>
  </si>
  <si>
    <t>Tubería PEAD de 450 mm</t>
  </si>
  <si>
    <t>Cajas de ventosas ubicadas por fuera de la línea de conducción</t>
  </si>
  <si>
    <t>3.8.1.3</t>
  </si>
  <si>
    <t>3.8.1.3.6</t>
  </si>
  <si>
    <t>Suministro de válvula de mariposa  brida x brida norma ISO PN 10</t>
  </si>
  <si>
    <t>d = 100 mm (4")</t>
  </si>
  <si>
    <t>3.8.1.1.3</t>
  </si>
  <si>
    <t>SI</t>
  </si>
  <si>
    <t>3.20.1.2.27.1.3</t>
  </si>
  <si>
    <t>3.20.1.2.27.1.4</t>
  </si>
  <si>
    <t>3.20.1.2.41.5</t>
  </si>
  <si>
    <t>Suministro de Tee B x B x B HD. Norma ISO PN 10</t>
  </si>
  <si>
    <t>3.20.1.2.77</t>
  </si>
  <si>
    <t>Tee 450 x 450 x 450 mm</t>
  </si>
  <si>
    <t>3.20.1.2.77.40</t>
  </si>
  <si>
    <t>3.20.1.2.81.24</t>
  </si>
  <si>
    <t>Codo de Polietileno 500mm X 22.5° T.E.</t>
  </si>
  <si>
    <t>3.20.1.2.81.25</t>
  </si>
  <si>
    <t>Codo de Polietileno 450mm X 22.5° T.E.</t>
  </si>
  <si>
    <t>Válvula mariposa doble excentricidad, D= 300 mm (12"), Bridada, PN 16.
Incluye el suministro de actuador eléctrico con caja reductora PTC para ser instalado sobre válvula mariposa de 12” x 150 con las siguientes características:  Control STD (cableado en duro), Encerramiento: Water Proof , Voltaje: Trifásico 220 VAC, Torque: 550 ft – lb</t>
  </si>
  <si>
    <t>Instalación de válvula de mariposa  brida x brida norma ISO PN 10, Incluye el suministro e instalación de tornillería y empaquetadura para el montaje</t>
  </si>
  <si>
    <t>3.8.1.3.1</t>
  </si>
  <si>
    <t>3.8.1.3.5</t>
  </si>
  <si>
    <t>3.4.4.1.7</t>
  </si>
  <si>
    <t>3.8.1.74</t>
  </si>
  <si>
    <t>3.8.1.74.40</t>
  </si>
  <si>
    <t>Instalación de Tee B x B x B HD. Norma ISO PN 10, Incluye el suministro e instalación de tornillería y empaquetadura para el montaje</t>
  </si>
  <si>
    <t>3.8.1.38</t>
  </si>
  <si>
    <t>Instalación Codo 90° BxB HD Norma ISO PN 10, Incluye el suministro e instalación de tornillería y empaquetadura para el montaje</t>
  </si>
  <si>
    <t>3.8.1.38.5</t>
  </si>
  <si>
    <t>CONFORMACION DE BASE</t>
  </si>
  <si>
    <t>3.5.4</t>
  </si>
  <si>
    <t>3.5.4.2</t>
  </si>
  <si>
    <t>Conformación de base en material granular</t>
  </si>
  <si>
    <t>3.5.4.2.1</t>
  </si>
  <si>
    <t>Base en material granular Norma Invias 2007 compactado al 95% del proctor modificado</t>
  </si>
  <si>
    <t>3.6.3</t>
  </si>
  <si>
    <t>RECONSTRUCCION O CONSTRUCCION DE PAVIMENTOS EN CONCRETO RIGIDO</t>
  </si>
  <si>
    <t>3.6.3.1.2</t>
  </si>
  <si>
    <t>Pavimento de concreto Mr = 3,9 Mpa (550psi) e = 0,20 m</t>
  </si>
  <si>
    <t>3.6.3.1.2.7</t>
  </si>
  <si>
    <t>CONCRETO PARA ESTRUCTURAS</t>
  </si>
  <si>
    <t>3.7.3.2.1.1</t>
  </si>
  <si>
    <t>Concreto para vigas de f’ c = 21 Mpa (3000 psi) - Preparación a maquina</t>
  </si>
  <si>
    <t>3.7.3.2.1.16</t>
  </si>
  <si>
    <t>Concreto ciclópeo de f' c = 14 Mpa (2000 psi) - Agregado en proporción del 40%</t>
  </si>
  <si>
    <t>Bombeo agua empozada interior tanque</t>
  </si>
  <si>
    <t>Demolición plantilla de mortero en losa de cubierta incluye retiro</t>
  </si>
  <si>
    <t>Preparación superficie y  Limpieza mecánica con grata</t>
  </si>
  <si>
    <t>Reparación estructural de hormigueros puntuales (&lt; 0,2 m2) en diferentes zonas de columnas.</t>
  </si>
  <si>
    <t>Reparación de grietas y fisuras longitudinales con mortero de reparación Hardtop No. 2  o similar y puente de adherencia con epotoc L o similar</t>
  </si>
  <si>
    <t>Impermeabilización losa de cubierta, incluye plantilla en mortero e=0,07, manto edil o similar</t>
  </si>
  <si>
    <t xml:space="preserve">Limpieza general </t>
  </si>
  <si>
    <t>Demolición muro sostenimiento de tapa y reconstrucción e= 0,1 concreto f¨c =21Mpa, dos #3 est #4 ©0,10</t>
  </si>
  <si>
    <t>día</t>
  </si>
  <si>
    <t>FORMULARIO 9. PRESUPUESTO SUMINISTRO -  CONDUCCIÓN DEL TANQUE CUPINO HACIA LA RED</t>
  </si>
  <si>
    <t>3.20.1.2.42.2</t>
  </si>
  <si>
    <t>3.20.1.2.22</t>
  </si>
  <si>
    <t>3.20.1.2.22.2</t>
  </si>
  <si>
    <t>3.20.1.2.22.4</t>
  </si>
  <si>
    <t>d = 200 mm (8")</t>
  </si>
  <si>
    <t>FORMULARIO 2. PRESUPUESTO SUMINISTRO - ESTACION DE BOMBEO DE AGUA POTABLE</t>
  </si>
  <si>
    <t>3.8.1.1.5</t>
  </si>
  <si>
    <t>3.8.1.21</t>
  </si>
  <si>
    <t>3.8.1.21.2</t>
  </si>
  <si>
    <t>3.8.1.21.4</t>
  </si>
  <si>
    <t>3.7.16.6</t>
  </si>
  <si>
    <t>3.7.16.6.1</t>
  </si>
  <si>
    <t xml:space="preserve">SUMINISTRO  DE ACCESORIOS LINEA ELECTRICA DE 13.2 KV </t>
  </si>
  <si>
    <t>Cable de aluminio desnudo ASCR 3 x 2/0, incluye amarras, puentes conectores etc.</t>
  </si>
  <si>
    <t xml:space="preserve">Kit de puesta a tierra para poste de 800dAN y 500dAN </t>
  </si>
  <si>
    <t>Cruceta de galvanizada en caliente de acuerdo a exigencias del operador de red local, incluye silla para soporte en poste.</t>
  </si>
  <si>
    <t>Aislador Line Post polimerico de 4 vueltas 15 KV, homologado incluido alfiler.</t>
  </si>
  <si>
    <t>Jgo</t>
  </si>
  <si>
    <t>Bajante en tuberia galvanizada de 4" incluido capacete, cinta bandit y accesirios</t>
  </si>
  <si>
    <t>Tuberia conduit PVC de 4" incluidos excavación relleno y compactación con material del sitio, incluye accesorios. Para este caso es una ducteria ppal y otra de suplencia de 20mt cada una.</t>
  </si>
  <si>
    <t>SUMINISTRO DE ACCESORIOS SUBESTACION ELECTRICA</t>
  </si>
  <si>
    <t>Suministro de celda de Medida, incluye: 3 Transformadores de corriente y 3 Transformadores de tensión en ejecución fija y sin fusibles, 24kV – 630A en barraje principal - 20kA@1seg Clasificación de Arco Interno: (IAC):12.5kA@1seg Ref: UMP, ABB. Incluyendo tapa laterales para estos elementos.</t>
  </si>
  <si>
    <t>SUMINISTRO  DE EQUIPOS Y ACCESORIOS CENTRO DE CONTROL DE MOTORES</t>
  </si>
  <si>
    <t>Acometida de tierra para Transformador a Tranferencia, de Planta Electrica a Transferencia y de la Transferencia al CCM, en cable 4/0 desnudo.</t>
  </si>
  <si>
    <t>Acometida Puente grua cable THHN (3 x No 12 ) + (1 x No 12 ) - 90°C -600 V de aislamiento.Incluye tuberia conduit IMC de 1", flexiconduit tipo coraza de 2" y accesorios. Sellos en extremos con poliuretano.</t>
  </si>
  <si>
    <t>Tablero Tipo Interperie IP 68 con pulsadores para encender y apagar bombas remotamente, gabinete en acero inoxidable incluye acometidas de fuerza y control al CCM.</t>
  </si>
  <si>
    <t>Acometida electrica para iluminacion en cable THHN 600v  3 x No 10 marca centelsa o procables, incluye tuberia conduit IMC de 1" accesorios etc</t>
  </si>
  <si>
    <t>Acometida electrica para iluminacion en cable THHN 600v  3 x No 12 marca centelsa o procables, incluye tuberia conduit IMC de 3/4" accesorios etc</t>
  </si>
  <si>
    <t>Luminaria Wall Pack tipo LED EW S2 52W 220 V,Incluye  fotocelda.</t>
  </si>
  <si>
    <t>Luminaria Wall Pack tipo LED EW S2 40W 220 V,Incluye  fotocelda.</t>
  </si>
  <si>
    <t>Salida electrica monofasica para toma 110 - 220, incluye linea neutro y tierra en cable THHN no 12, tuberia coduit de 3/4", incuye accesorio para tuberia.</t>
  </si>
  <si>
    <t>Lamparas de emergencia a 110v luz blanca, tipo LED</t>
  </si>
  <si>
    <t>Salida electrica monofasica para Toma de  iluminacion de emergencia, incluye lineas neutro y tierra en cable THHN no 12, tuberia coduit de 3/4" IMC, accesorios para tuberia.</t>
  </si>
  <si>
    <t>10.3</t>
  </si>
  <si>
    <t>Juego de baterias libres de mantenimiento</t>
  </si>
  <si>
    <t>Cargador de Baterias tipo industrial</t>
  </si>
  <si>
    <t>Tuberia de Combustible para alimentacion desde el tanque de combustible externo hasta la planta de emeregencia. Incluye tuberia de llenado y descarga, valvulas de cierre de entrada y salida</t>
  </si>
  <si>
    <t xml:space="preserve">Prolongacion tuberia exhosto de descarga planta de emergencia. </t>
  </si>
  <si>
    <t>Sistema de Descarga al exterior de aire caliente de la planta de emergencia, autosoportado. Sistema tipo Damper en materiales sinteticos tipo acordeon de acuerdo a la medida del radiador de la planta a suministrar. Incluye accesorios de soporte y fijacion.</t>
  </si>
  <si>
    <t>SUMINISTRO  DEL SISTEMA DE TELEMANDO Y TELECONTROL</t>
  </si>
  <si>
    <t>Gabinete en acero inoxidable, doble fondo con puerta en vidrio de 60 x 60 x 50 cm</t>
  </si>
  <si>
    <t>Fuente Telemecanique 24Vdc ref ABL7RE2403</t>
  </si>
  <si>
    <t>Programación PLC para operación de estación de acuerdo a indicaciones de la AAA</t>
  </si>
  <si>
    <t>Actuador Electrico para valvulas mariposa en la descarga de cada unidad de bombeo. Actuador Limitorque para uso intemperie proteccion IP68. Mod MX10 B320-20 voltaje 440- 220 vac trifasico 60 Hz. Comunicación Modbus</t>
  </si>
  <si>
    <t>Acometrida de fuerza en Cable encauchetado 4x12 de Cu y cableado de comunicación para cada actuador electrico. Todo en tuberia conduit galvanizada de 3/4" y flexiconduit tipo coraza de 3/4</t>
  </si>
  <si>
    <t>Acometida de fuerza en Cable encauchetado 4x12 de Cu y cableado de comunicación para  controlador de nivel. Todo en tuberia conduit galvanizada de 3/4" y flexiconduit tipo coraza de 3/4</t>
  </si>
  <si>
    <t>Interfase de programacion del controlador de nivel tipo radar VEGA</t>
  </si>
  <si>
    <t xml:space="preserve">UPS respaldo ausencia de energia libre de mantenimiento </t>
  </si>
  <si>
    <t>Regulador de 1000 W 12 V ac</t>
  </si>
  <si>
    <t>Protección contra sobretensión 120 V ac marca Sime Timer</t>
  </si>
  <si>
    <t xml:space="preserve">Mini Relevo de 24 V dc Omron o Telemecanique con su base </t>
  </si>
  <si>
    <t>Borna Phoenix ContactRef UK5N</t>
  </si>
  <si>
    <t>Suministro e instalación de flexiconduit acorazado de 3/4" con conectores</t>
  </si>
  <si>
    <t>Cable vehicular No 16 color azul</t>
  </si>
  <si>
    <t xml:space="preserve">Tendido de tuberia conduit PVC 3/4" para señales del telemando </t>
  </si>
  <si>
    <t>DERECHOS DE CONECCION</t>
  </si>
  <si>
    <t>3.20.1.1.1.9</t>
  </si>
  <si>
    <t>Tuberías PEAD 315 mm PN 10 PE 100</t>
  </si>
  <si>
    <t>Tuberías PEAD 355 mm PN 10 PE 100</t>
  </si>
  <si>
    <t>3.20.1.2.3.2</t>
  </si>
  <si>
    <t>3.20.1.2.3.3</t>
  </si>
  <si>
    <t>d = 350 mm (14")</t>
  </si>
  <si>
    <t>3.20.1.2.1.2</t>
  </si>
  <si>
    <t>3.20.1.2.77.38B</t>
  </si>
  <si>
    <t>Hacia ZE1</t>
  </si>
  <si>
    <t>Hacia red existente calle 12 6" AC</t>
  </si>
  <si>
    <t>3.20.1.2.20</t>
  </si>
  <si>
    <t>Suministro de brida ciega HD norma ISO PN 10</t>
  </si>
  <si>
    <t>3.20.1.2.11</t>
  </si>
  <si>
    <t>Suministro de ventosa de triple acción norma ISO PN 10</t>
  </si>
  <si>
    <t>3.20.1.2.11.2</t>
  </si>
  <si>
    <t>d = 80 mm (3") Brida</t>
  </si>
  <si>
    <t>Suministro de Codos de polietileno PE 100 PN 10</t>
  </si>
  <si>
    <t>Codo de Polietileno 315mm X 22.5°  T.E</t>
  </si>
  <si>
    <t>Codo de Polietileno 315mm X 45°  T.E</t>
  </si>
  <si>
    <t>Codo de Polietileno 355mm X 22.5°  T.E</t>
  </si>
  <si>
    <t>Codo de Polietileno 355mm X 45°  T.E</t>
  </si>
  <si>
    <t>Codo de Polietileno 355mm X 90°  T.E</t>
  </si>
  <si>
    <t>3.20.1.2.81.26</t>
  </si>
  <si>
    <t>Codo de Polietileno 450mm X 22.5°  T.E</t>
  </si>
  <si>
    <t>Para Ventosas</t>
  </si>
  <si>
    <t xml:space="preserve">Reducción Polietileno 355mm X 315mm </t>
  </si>
  <si>
    <t>3.20.1.2.83.27</t>
  </si>
  <si>
    <t xml:space="preserve">Suministro de Tees de polietileno PE 100 PN 10 </t>
  </si>
  <si>
    <t>Tee de Polietileno 355mm X 250mm X 355mm a tope</t>
  </si>
  <si>
    <t>Tee de Polietileno 450mm X 110mm X 450mm T.E</t>
  </si>
  <si>
    <t>Tee de Polietileno 355mm X 110mm X 355mm T.E</t>
  </si>
  <si>
    <t>3.20.1.2.83.30</t>
  </si>
  <si>
    <t>Tee de Polietileno 315mm X 110mm X 315mm T.E</t>
  </si>
  <si>
    <t xml:space="preserve">Reducción Polietileno 110mm X 90mm </t>
  </si>
  <si>
    <t>2 Para Ventosas - 1 para purga</t>
  </si>
  <si>
    <t>3 Para Ventosas - 3 para purga</t>
  </si>
  <si>
    <t>3.20.1.2.1.3</t>
  </si>
  <si>
    <t>Para Purga</t>
  </si>
  <si>
    <t>3.20.1.2.89.10</t>
  </si>
  <si>
    <t xml:space="preserve">Adaptadores Tope Brida de Polietileno Diámetro 355mm </t>
  </si>
  <si>
    <t>Para Purgas</t>
  </si>
  <si>
    <t>Tuberías PEAD 110mm PN 10 PE 100</t>
  </si>
  <si>
    <t>Para valvula purgas</t>
  </si>
  <si>
    <t>3.20.1.2.89.8</t>
  </si>
  <si>
    <t>Para válvula</t>
  </si>
  <si>
    <t>3.20.1.2.91.8</t>
  </si>
  <si>
    <t>3.20.1.2.91.9</t>
  </si>
  <si>
    <t>Brida Metálica para Adaptador Tope de Polietileno Diámetro 355mm</t>
  </si>
  <si>
    <t>Conexión tee</t>
  </si>
  <si>
    <t>Para brida ciega calle 12</t>
  </si>
  <si>
    <t>ADMINISTRACIÓN</t>
  </si>
  <si>
    <t>Demolición de Pavimentos</t>
  </si>
  <si>
    <t>3.2.1.1.2</t>
  </si>
  <si>
    <t>Con compresor manual (0,15 m&lt; e &lt;0,25 m)</t>
  </si>
  <si>
    <t>3.4.4.1.9</t>
  </si>
  <si>
    <t>Tubería PEAD de 355 mm</t>
  </si>
  <si>
    <t>3.6.5.1.19</t>
  </si>
  <si>
    <t>Construcción de andén peatonal en adoquín de concreto</t>
  </si>
  <si>
    <t>3.7.8.3</t>
  </si>
  <si>
    <t>CAJAS DE VENTOSAS</t>
  </si>
  <si>
    <t>3.7.8.3.2</t>
  </si>
  <si>
    <t>3.7.8.3.2.1</t>
  </si>
  <si>
    <t>Caja de mampostería simple para tuberías entre  250 mm (10") y  1200mm (48").</t>
  </si>
  <si>
    <t>3.7.8.1.1.3</t>
  </si>
  <si>
    <t>Caja de mampostería reforzada para tuberías entre  250 mm (10") y  400 mm (16").</t>
  </si>
  <si>
    <t>Instalación de ventosa de triple acción norma ISO PN 10, Incluye el suministro e instalación de tornillería y empaquetadura para el montaje, por fuera de la linea de conducción, incluye tuberìa de polietileno (L &lt;=9m) y accesorios</t>
  </si>
  <si>
    <t>d = 80 mm (3"), D tuberia = 90mm Incluye instalación válvula</t>
  </si>
  <si>
    <t>3.20.1.2.85.3</t>
  </si>
  <si>
    <t>3.20.1.2.85.8</t>
  </si>
  <si>
    <t xml:space="preserve">Reducción Polietileno 315mm X 200mm </t>
  </si>
  <si>
    <t>3.20.1.2.83.5</t>
  </si>
  <si>
    <t>Tee de Polietileno 200mm X 200mm X 200mm a tope</t>
  </si>
  <si>
    <t>Instalación de Tee B x B x B HD. Norma ISO PN 10</t>
  </si>
  <si>
    <t>3.8.1.74.38B</t>
  </si>
  <si>
    <t>Tee 450 x450X 350 mm Bridada. Norma ISO PN 10, Incluye el suministro e instalación de tornilleria y empaquetadura para el montaje.</t>
  </si>
  <si>
    <t>Tee 450 x 350 x 450 mm</t>
  </si>
  <si>
    <t>3.8.1.19</t>
  </si>
  <si>
    <t>Instalación de brida ciega HD norma ISO PN 10, Incluye el suministro e instalación de tornillería y empaquetadura para el montaje</t>
  </si>
  <si>
    <t>2 cruce arroyo, 1 empate PEAD</t>
  </si>
  <si>
    <t>3.20.1.2.12.2</t>
  </si>
  <si>
    <t>Para ventosa</t>
  </si>
  <si>
    <t>3.20.1.2.2</t>
  </si>
  <si>
    <t>3.20.1.2.2.1</t>
  </si>
  <si>
    <t>Suministro de válvula de compuerta brida x brida norma ISO PN 16</t>
  </si>
  <si>
    <t>3.20.1.2.2.3</t>
  </si>
  <si>
    <t>Para purga</t>
  </si>
  <si>
    <t>Para purgas</t>
  </si>
  <si>
    <t>Tee para purga de GRP PN 16 500mm X 110mm reducción bridada</t>
  </si>
  <si>
    <t>Tee para ventosa de GRP PN 16 500mm x 80mm reducción bridada</t>
  </si>
  <si>
    <t>Empate PEAD</t>
  </si>
  <si>
    <t>3.20.1.2.84</t>
  </si>
  <si>
    <t>3.20.1.2.84.30</t>
  </si>
  <si>
    <t>Tee de Polietileno 500mm X 160mm X 500mm T.E</t>
  </si>
  <si>
    <t xml:space="preserve">Reducción Polietileno 160mm X 90mm </t>
  </si>
  <si>
    <t>3.20.1.2.85.4</t>
  </si>
  <si>
    <t>2 Para purga + 2 para ventosa</t>
  </si>
  <si>
    <t xml:space="preserve">Reducción Polietileno 160mm X 110mm </t>
  </si>
  <si>
    <t>3.20.1.2.44.10</t>
  </si>
  <si>
    <t>Cruce arroyo cra 10B cl 4B</t>
  </si>
  <si>
    <t>3.20.1.2.27.1.5</t>
  </si>
  <si>
    <t>4 m &lt; L &lt;= 5 m</t>
  </si>
  <si>
    <t>2 m &lt; L &lt;= 3 m</t>
  </si>
  <si>
    <t>3.8.1.41</t>
  </si>
  <si>
    <t>3.8.1.25</t>
  </si>
  <si>
    <t>3.40.5</t>
  </si>
  <si>
    <t>3.6.5.1.18</t>
  </si>
  <si>
    <t>Construcción de andén vehicular en adoquín de arcilla</t>
  </si>
  <si>
    <t>Excavaciones en zanja  para redes de alcantarillado y acueducto</t>
  </si>
  <si>
    <t xml:space="preserve">Relleno de zanjas y obras de mampostería con material seleccionado de sitio, compactado al 90% del proctor modificado </t>
  </si>
  <si>
    <t>Concreto para losas de fondo, superiores (incluye instalación de la tapa), muros en estructuras hidraulicas y cajas de valvulas, incluye formaletas  (Concreto procedente de central de mezclas).</t>
  </si>
  <si>
    <t>Estabilización de la cimentación con piedra ciclópea (60%) y concreto 21 Mpa (40%)</t>
  </si>
  <si>
    <t>3.7.3.1.3</t>
  </si>
  <si>
    <t>Concreto impermeabilizado de 28,0 Mpa (4000 psi) para losas de fondo</t>
  </si>
  <si>
    <t>3.7.3.1.12</t>
  </si>
  <si>
    <t>Muro de concreto impermeabilizado de 24,5 Mpa (3500 psi) e = 0,30 m</t>
  </si>
  <si>
    <t>3.7.3.2.2</t>
  </si>
  <si>
    <t>LOSAS MACIZAS</t>
  </si>
  <si>
    <t>3.7.3.2.2.4</t>
  </si>
  <si>
    <t>Losa maciza de concreto de f´c = 28,0 Mpa (4000 psi) e = 0,20 m</t>
  </si>
  <si>
    <t>3.7.3.3.1</t>
  </si>
  <si>
    <t>Acero fy= 420 Mpa (60000 psi)</t>
  </si>
  <si>
    <t>Anclaje para Acero de Refuerzo</t>
  </si>
  <si>
    <t>Suministro e instalación producto para anclar varilla de Ø1/2" corrugada</t>
  </si>
  <si>
    <t>Concreto Para Estructuras Tipo Edificaciones. Incluye Formaletas (Concreto Procedente De Central De Mezclas)</t>
  </si>
  <si>
    <t>3.5.4.1.2</t>
  </si>
  <si>
    <t>Base de suelo cemento elaborado en sitio con resistencia a la compresión de 3,5 Mpa, con proporción de cemento del 6%</t>
  </si>
  <si>
    <t>Concreto para zapatas f´c = 28 Mpa (4000 psi)</t>
  </si>
  <si>
    <t>Concreto para vigas de amarre f´c = 28 Mpa (4000 psi)</t>
  </si>
  <si>
    <t>Concreto para pedestales f´c = 28,0 Mpa (4000 psi)</t>
  </si>
  <si>
    <t>3.7.3.2.1.8</t>
  </si>
  <si>
    <t>Concreto para columnas f´c = 28,0 Mpa (4000 psi)</t>
  </si>
  <si>
    <t>3.7.3.2.1.7</t>
  </si>
  <si>
    <t>Concreto para vigas f´c = 28,0 Mpa (4000 psi)</t>
  </si>
  <si>
    <t>Estructura para monorriel en IPE 330, incluye PL de 400*100*25,4 mm A36, barra rescada  #8 Fy 420 Mpa, soldadura E7011</t>
  </si>
  <si>
    <t>Kg</t>
  </si>
  <si>
    <t>Trolley eléctrico y Polipasto eléctrico para 2 Ton 220 Vac, incluye contenedor de cadena, cable de conexión, botonera o estación de mando, gancho de izaje con giro de 360°, botonera de mando, intrruptores de límite superior, cadena izaje, gancho de suspensión y gancho de carga y contenedor de cadena.</t>
  </si>
  <si>
    <t>Válvula Anticipadora de golpe de ariete DN = 4",  bridada, norma ISO, presión de operación entre 1.5 y 25 bar.</t>
  </si>
  <si>
    <t>Reduccion Bridada HD Norma ISO PN16 12x10 pulg</t>
  </si>
  <si>
    <t>SI, en cada bomba</t>
  </si>
  <si>
    <t>Unión de desmontaje autoportante DN = 12"</t>
  </si>
  <si>
    <t>SI, 2 en cada bomba</t>
  </si>
  <si>
    <t>Niple de HD de 500 mm Clase C30 L= 1,00 m</t>
  </si>
  <si>
    <t>Niple de HD de 300 mm Clase C30 L= 3,30 m</t>
  </si>
  <si>
    <t>SI, En tanque existente</t>
  </si>
  <si>
    <t>SI, inicio impulsión</t>
  </si>
  <si>
    <t>SI, 3 en cada bomba</t>
  </si>
  <si>
    <t>SI, 1 en cada bomba</t>
  </si>
  <si>
    <t>Reduccion Bridada HD Norma ISO PN16 20x8 pulg</t>
  </si>
  <si>
    <t>SI, hacia valvula anticipadora</t>
  </si>
  <si>
    <t>Válvula compuerta  Ø100mm (4") bridada, norma ISO PN16</t>
  </si>
  <si>
    <t>SI, en valvula anticipadora</t>
  </si>
  <si>
    <t xml:space="preserve">Adaptadores Tope Brida de Polietileno 110mm </t>
  </si>
  <si>
    <t>Suministro y aplicación de impermeabilizante polímero flexible (Euco plastiseal C) en paredes internas de tanque.</t>
  </si>
  <si>
    <t>Suministro y aplicación de impermeabilizante polímero flexible (Euco plastiseal C) en el fondo del tanque.</t>
  </si>
  <si>
    <t xml:space="preserve">Adaptadores Tope Brida de Polietileno 200mm </t>
  </si>
  <si>
    <t>Brida Metálica para Adaptador Tope de Polietileno Diámetro 200mm</t>
  </si>
  <si>
    <t>Tuberías PEAD 200mm PN 16 PE 100</t>
  </si>
  <si>
    <t>3.20.1.2.86</t>
  </si>
  <si>
    <t>Suministro de Reducción de Polietileno PE 100 PN 16 a tope</t>
  </si>
  <si>
    <t>3.20.1.2.86.12</t>
  </si>
  <si>
    <t xml:space="preserve">Reducción Polietileno 200mm X 110mm </t>
  </si>
  <si>
    <t>Niple de HD de 100 mm Clase C30 L= 0,60 m</t>
  </si>
  <si>
    <t>SI, Ventilación y valvula anticipadora</t>
  </si>
  <si>
    <t>Niple de HD de 300 mm Clase C30 L= 1,50 m</t>
  </si>
  <si>
    <t>SI, en conexión tanque - pozo</t>
  </si>
  <si>
    <t>Suministro de Pasamuro BxL HD Norma ISO PN 10, L&lt;=1m</t>
  </si>
  <si>
    <t>3.20.1.2.32</t>
  </si>
  <si>
    <t>Suministro de Unión Universal en HD PN 10</t>
  </si>
  <si>
    <t>3.20.1.2.32.4</t>
  </si>
  <si>
    <t>Suministro de Tees de polietileno PE 100 PN 16 a tope</t>
  </si>
  <si>
    <t>3.20.1.2.84.5</t>
  </si>
  <si>
    <t>Tee de Polietileno 200mm X 200mm X 200mm</t>
  </si>
  <si>
    <t>SI, Empate tubería existente</t>
  </si>
  <si>
    <t>d = 200 mm (8") - PVC-PEAD</t>
  </si>
  <si>
    <t>SI, Empate tubería existente y bypass</t>
  </si>
  <si>
    <t>SI, en tanque - bypass</t>
  </si>
  <si>
    <t>SI, en conexión tanque existente</t>
  </si>
  <si>
    <t>SI, Hacia valvula anticipadora, empate tubería existente, bypass</t>
  </si>
  <si>
    <t xml:space="preserve">Codo de Polietileno 200mm X 90° </t>
  </si>
  <si>
    <t>SI, bypass</t>
  </si>
  <si>
    <t>3.20.1.1.1.6</t>
  </si>
  <si>
    <t>SI, Hacia valvula anticipadora</t>
  </si>
  <si>
    <t>3.20.1.2.90.6</t>
  </si>
  <si>
    <t>3.20.1.2.92.6</t>
  </si>
  <si>
    <t>3.20.1.2.82.5</t>
  </si>
  <si>
    <t>3.20.1.2.22.6</t>
  </si>
  <si>
    <t>3.20.1.2.27.1.2</t>
  </si>
  <si>
    <t>3.30.1</t>
  </si>
  <si>
    <t>Otros Suministros</t>
  </si>
  <si>
    <t xml:space="preserve">Suministro  e instalación de  tapa cuadrada de 1.0mx1.0m en PRFV o polipropileno e alta densidad con material original libre de mantenimiento, anticorrosivos, inmunizantes y pinturas, ensamblada con tornilleria en acero inoxidable.  con marco, de 10mm de espesor. </t>
  </si>
  <si>
    <t>3.30.2</t>
  </si>
  <si>
    <t>Suministro de válvulas de mariposa  brida x brida norma ISO PN 10 cuerpo en hierro fundido , disco en hierro ductil , asiento intercambiable en EPDM , vástago en acero inoxidable .</t>
  </si>
  <si>
    <t>Válvula compuerta  Ø200mm (8"), bridada, norma ISO PN10</t>
  </si>
  <si>
    <t>3.8.1.21.6</t>
  </si>
  <si>
    <t>Instalaciòn de Válvula de cheque en HD de Ø12" bridada ISO PN 16. Incluye empaquetadura, Tornillería y accesorios necesarios  para su instalación.</t>
  </si>
  <si>
    <t>Instalación de válvula anticipadora de ariete norma ISO PN 16, Incluye el suministro e instalación de tornillería y empaquetadura para el montaje, por fuera de la linea de conducción</t>
  </si>
  <si>
    <t>Instalacion de Trolley eléctrico y Polipasto eléctrico para 2 Ton 220 Vac, incluye contenedor de cadena, cable de conexión, botonera o estación de mando, gancho de izaje con giro de 360°, botonera de mando, intrruptores de límite superior, cadena izaje, gancho de suspensión y gancho de carga y contenedor de cadena.</t>
  </si>
  <si>
    <t>MURO PERIMETRAL PORTICO MONORIEL</t>
  </si>
  <si>
    <t>3.7.2</t>
  </si>
  <si>
    <t>OBRAS DE MAMPOSTERIA EN BLOQUE</t>
  </si>
  <si>
    <t>3.7.2.3.1</t>
  </si>
  <si>
    <t>Mampostería en bloque de concreto abuzardado e = 0,15 m</t>
  </si>
  <si>
    <t>ESTRUCTURAS DE CONCRETO REFORZADO</t>
  </si>
  <si>
    <t>3.7.3.1.4</t>
  </si>
  <si>
    <t>Concreto para losas superiores de 24,5 Mpa (3500 psi) e = 0,10 m</t>
  </si>
  <si>
    <t>3.3.4</t>
  </si>
  <si>
    <t>Excavación para estructuras</t>
  </si>
  <si>
    <t>3.8.1.25.1.1</t>
  </si>
  <si>
    <t>L &lt;= 1 m</t>
  </si>
  <si>
    <t>3.8.1.25.1.2</t>
  </si>
  <si>
    <t>1 m &lt; L &lt;= 2 m</t>
  </si>
  <si>
    <t>3.8.1.25.1.4</t>
  </si>
  <si>
    <t>3 m &lt; L &lt;= 4 m</t>
  </si>
  <si>
    <t>3.11.1.3</t>
  </si>
  <si>
    <t>3.8.1.41.6</t>
  </si>
  <si>
    <t>3.8.1.71</t>
  </si>
  <si>
    <t>3.8.1.71.20</t>
  </si>
  <si>
    <t>d = 500 x 200 mm</t>
  </si>
  <si>
    <t>Instalación de pasamuro HD. Norma ISO. PN 10, Incluye el suministro e instalación de tornillería y empaquetadura para el montaje</t>
  </si>
  <si>
    <t>3.8.1.39</t>
  </si>
  <si>
    <t>3.8.1.39.2</t>
  </si>
  <si>
    <t>3.8.1.39.10</t>
  </si>
  <si>
    <t>3.30.3</t>
  </si>
  <si>
    <t>Instalación de actuador eléctrico con caja reductora PTC para ser instalado sobre válvula mariposa de 12” x 150 con las siguientes características:  Control STD (cableado en duro), Encerramiento: Water Proof , Voltaje: Trifásico 220 VAC, Torque: 550 ft – lb</t>
  </si>
  <si>
    <t>3.8.1.4.4</t>
  </si>
  <si>
    <t>Instalación columna de maniobra para manejo de válvula mariposa de Ø300mm,  incluye vástago de Ø50mm, con longitud entre 1.0 - 4.0m metros</t>
  </si>
  <si>
    <t>Suministro e instalación Bafles en poliester reforzado con fibra de vidrio PRFV Alto: 3,50m  Ancho: 7,20 m  e= 10mm incluye sistema de fijacion en estructura metalica recubierta en fibra de vidrio según planos  según medidas y especificaciones indicadas en planos.</t>
  </si>
  <si>
    <t>3.8.1.88</t>
  </si>
  <si>
    <t>3.8.1.88.1</t>
  </si>
  <si>
    <t>Suministro e instalacion de porton de acceso en lamina y tubos acero galvanizado de 2", con  puerta vehicular, sistema de rieles para deslizamiento, guia, topes y cerradura. Incluye puerta peatonal con bisagras, cerraduras. Acabado con pintura tipo esmalte 3 capas: anticorrosivo, base y acabado. (según planos)</t>
  </si>
  <si>
    <t xml:space="preserve">INSTALACION DE ACCESORIOS LINEA ELECTRICA DE 13.2 KV </t>
  </si>
  <si>
    <t>INSTALACION DE ACCESORIOS SUBESTACION ELECTRICA</t>
  </si>
  <si>
    <t>INSTALACION DE EQUIPOS Y ACCESORIOS CENTRO DE CONTROL DE MOTORES</t>
  </si>
  <si>
    <t>UN</t>
  </si>
  <si>
    <t>SISTEMA DE SOLAR FOTOVOLTAICO PARA TELEMANDO, NIVEL Y LUMINARIA DE OBSTRUCCION TANQUE</t>
  </si>
  <si>
    <t>LUMINARIAS ALUMBRADO PERIMETRAL  TANQUE</t>
  </si>
  <si>
    <t>PARARRAYOS FRANKLIN Y ATERRIZAMIENTO DE TANQUE</t>
  </si>
  <si>
    <t>3.20.1.2.85.13</t>
  </si>
  <si>
    <t xml:space="preserve">Reducción Polietileno 450mm X 400mm </t>
  </si>
  <si>
    <t>Detalle 2</t>
  </si>
  <si>
    <t>3.20.1.2.83.9</t>
  </si>
  <si>
    <t>d = 400 mm (16")</t>
  </si>
  <si>
    <t>3.20.1.2.3.4</t>
  </si>
  <si>
    <t>3.20.1.2.13</t>
  </si>
  <si>
    <t>Suministro de Válvulas de control hidráulico</t>
  </si>
  <si>
    <t>3.20.1.2.13.1</t>
  </si>
  <si>
    <t>Suministro de válvula reguladora de presión incluye suministro de tornillería empaquetadura y pilotaje norma ISO PN 10</t>
  </si>
  <si>
    <t>3.20.1.2.13.1.8</t>
  </si>
  <si>
    <t>3.20.1.2.18</t>
  </si>
  <si>
    <t>Suministro de filtro en Yee. Brida x Brida  Norma ISO PN 10</t>
  </si>
  <si>
    <t>3.20.1.2.18.8</t>
  </si>
  <si>
    <t>3.20.1.2.81.9</t>
  </si>
  <si>
    <t>Codo de Polietileno 400mm X 90°  T</t>
  </si>
  <si>
    <t>Tee de Polietileno 400mm X 400mm X 400mm a tope</t>
  </si>
  <si>
    <t>3.20.1.2.83.31</t>
  </si>
  <si>
    <t>Tee de Polietileno 400mm X 355mm X 400mm</t>
  </si>
  <si>
    <t xml:space="preserve">Adaptadores Tope Brida de Polietileno Diámetro 400mm </t>
  </si>
  <si>
    <t>3.20.1.2.91.10</t>
  </si>
  <si>
    <t>Brida Metálica para Adaptador Tope de Polietileno Diámetro 400mm</t>
  </si>
  <si>
    <t>3.20.1.2.20.8</t>
  </si>
  <si>
    <t>Detalle 2 Hacia ZE1</t>
  </si>
  <si>
    <t>3.20.1.2.83.8</t>
  </si>
  <si>
    <t>Tee de Polietileno 355mm X 355mm X 355mm a tope</t>
  </si>
  <si>
    <t>3.20.1.2.20.7</t>
  </si>
  <si>
    <t>Detalle 4</t>
  </si>
  <si>
    <t>Detalle 3, Detalle 4</t>
  </si>
  <si>
    <t>Detalle 5 Empate a red existente</t>
  </si>
  <si>
    <t>3.20.1.2.1.5</t>
  </si>
  <si>
    <t xml:space="preserve">Detalle 5 </t>
  </si>
  <si>
    <t>Detalle 5</t>
  </si>
  <si>
    <t>3.20.1.2.89.6</t>
  </si>
  <si>
    <t xml:space="preserve">Adaptadores Tope Brida de Polietileno Diámetro 200mm </t>
  </si>
  <si>
    <t>3.20.1.2.91.6</t>
  </si>
  <si>
    <t>3.20.1.1.1.10</t>
  </si>
  <si>
    <t>Tuberías PEAD 400 mm PN 10 PE 100</t>
  </si>
  <si>
    <t>Instalación Válvulas de control hidráulico</t>
  </si>
  <si>
    <t>Instalación de válvula reguladora de presión incluye el suministro e Instalación de tornillería empaquetadura y pilotaje norma ISO PN 10</t>
  </si>
  <si>
    <t>3.8.1.12.1.8</t>
  </si>
  <si>
    <t>3.8.1.3.4</t>
  </si>
  <si>
    <t>3.8.1.17</t>
  </si>
  <si>
    <t>Instalación de filtro en Yee. Brida x Brida  Norma ISO PN 10, Incluye el suministro e instalación de tornillería y empaquetadura para el montaje</t>
  </si>
  <si>
    <t>3.8.1.17.8</t>
  </si>
  <si>
    <t>3.8.1.19.8</t>
  </si>
  <si>
    <t>3.8.1.19.7</t>
  </si>
  <si>
    <t>3.8.1.3.3</t>
  </si>
  <si>
    <t>3.8.1.11.2</t>
  </si>
  <si>
    <t>Excavaciones para extructuras</t>
  </si>
  <si>
    <t>RELLENO DE ZANJAS Y OBRAS DE MAMPOSTERIA</t>
  </si>
  <si>
    <t>CONCRETOS DE LIMPIEZA, ALISTADO Y MEDIACAÑAS</t>
  </si>
  <si>
    <t>3.7.3.2.1</t>
  </si>
  <si>
    <t>VIGAS, COLUMNAS Y ZAPATAS</t>
  </si>
  <si>
    <t>Concreto para zapatas f´c = 24,5 Mpa (3500 psi)</t>
  </si>
  <si>
    <t>Concreto para vigas de amarre f´c = 24,50 Mpa (3500 psi)</t>
  </si>
  <si>
    <t>3.7.3.2.1.6</t>
  </si>
  <si>
    <t>Concreto para columnas f´c = 24,50 Mpa (3500 psi)</t>
  </si>
  <si>
    <t>3.7.3.2.1.5</t>
  </si>
  <si>
    <t>Concreto para vigas f´c = 24,50 Mpa (3500 psi)</t>
  </si>
  <si>
    <t>3.7.3.2.2.1</t>
  </si>
  <si>
    <t xml:space="preserve">Losa maciza de concreto de f´c = 24,5 Mpa (3500 psi) e = 0,15 m </t>
  </si>
  <si>
    <t>3.7.3.2.2.2</t>
  </si>
  <si>
    <t xml:space="preserve">Losa maciza de concreto de f´c = 24,5 Mpa (3500 psi) e = 0,20 m </t>
  </si>
  <si>
    <t>ACERO DE REFUERZO</t>
  </si>
  <si>
    <t>Suministro,  figurado e instalación  de acero de refuerzo 420 Mpa (60000 Psi) según planos y especificaciones de diseño</t>
  </si>
  <si>
    <t>3.7.3.3.3</t>
  </si>
  <si>
    <t>3.7.2.1.6</t>
  </si>
  <si>
    <t>3.7.2.1.4</t>
  </si>
  <si>
    <t>Mampostería reforzada en bloque de concreto e = 0,15 m</t>
  </si>
  <si>
    <t>3.7.1.3.2</t>
  </si>
  <si>
    <t>Pañete impermeabilizado de mortero 1 : 4</t>
  </si>
  <si>
    <t>5.6</t>
  </si>
  <si>
    <t>Pintura para muros a base de agua Tipo I (2 capas)</t>
  </si>
  <si>
    <t>PUERTAS Y VENTANAS</t>
  </si>
  <si>
    <t>5.29</t>
  </si>
  <si>
    <t>Suministro e instalacion de puerta en lámina galvanizada Ancho total : 1.00m Alto: 2.15 m. Incluye,bisagras, cerraduras. Acabado con pintura tipo esmalte 3 capas: anticorrosivo, base y acabado.</t>
  </si>
  <si>
    <t>5.8</t>
  </si>
  <si>
    <t>3.7.7.2.5</t>
  </si>
  <si>
    <t>Suministro de Tubería de Acueducto en Acero</t>
  </si>
  <si>
    <t>Tubería de Acero al Carbono SCH STD de 20" S/Cost Flanchado</t>
  </si>
  <si>
    <t>SI, subida al tanque</t>
  </si>
  <si>
    <t>d = 20" Acero al Carbono SCH STD</t>
  </si>
  <si>
    <t>Suministro de Codo 90° BxB Acero</t>
  </si>
  <si>
    <t>SI, Tubería entrada al tanque</t>
  </si>
  <si>
    <t>Tuberías PEAD 110 mm PN 10 PE 100</t>
  </si>
  <si>
    <t>CERRAMIENTO Y AISLAMIENTO TERMO ACÚSTICO</t>
  </si>
  <si>
    <t>AISLAMIENTO TERMO ACÚSTICO</t>
  </si>
  <si>
    <t>Gabinete intemperie ip65, doble fondo de 150 x 50 x 40 cm autosoportado</t>
  </si>
  <si>
    <t>Plc igual o similar al simatic de siemens s7 - 1200 con módulos de expansión y comunicación, incluye módulo de comunicación rs 485, programación en ladder de acuerdo a requerimientos de triple a.</t>
  </si>
  <si>
    <t>Dps iquick prd 40r 1p+n para protección del plc, 120v</t>
  </si>
  <si>
    <t>Fuente regulada de 110 va.c - 24vd.c omron phoenix contact de 50 w</t>
  </si>
  <si>
    <t xml:space="preserve">Mini relevo de 110 v omron o telemecanique con su base </t>
  </si>
  <si>
    <t>Borna phoenix contactref uk5n</t>
  </si>
  <si>
    <t xml:space="preserve">Sensor de nivel igual o similar al sitrans lr 300 </t>
  </si>
  <si>
    <t>Suministro de tubería conduit pvc de 3/4"</t>
  </si>
  <si>
    <t>Cable vehicular no 16 color azul</t>
  </si>
  <si>
    <t>Cable apantallado 4x 18 + 1</t>
  </si>
  <si>
    <t>Suministro  de flexiconduit acorazado de 3/4" con conectores</t>
  </si>
  <si>
    <t>Suministro  de descargador en baja tensión, monofásico, 120/240vac, imax transitoria x fase 70 ka, 3 hilos, igual o similar al leviton 55175-asa, para protección antena exterior</t>
  </si>
  <si>
    <t xml:space="preserve">Paneles solares yl 135 yingli solar 135 w </t>
  </si>
  <si>
    <t xml:space="preserve">Controlador carga solar pwm 10 a 12/24v ref: pr2020 </t>
  </si>
  <si>
    <t>Batería sellada estacionaria de 255 ah 12v marca mtek</t>
  </si>
  <si>
    <t>Inversor prowat seno puro sw600, 600va, 12vdc/110vac</t>
  </si>
  <si>
    <t>Cableado  entre panel y tablero tg  en coraza lt de 3/4 con 1 cable s-tc vw 2xno.8 y accesorios de conexión</t>
  </si>
  <si>
    <t>Luminaria de obstrucción, luz roja a led  a 360°</t>
  </si>
  <si>
    <t>Cableado  entre luminaria de obstrucción y tablero tg  en coraza lt de 3/4 con  1 cable s-tc vw 2xno.12  y accesorios de conexión</t>
  </si>
  <si>
    <t>Supresor de trascientes a9l16339, imax - (ka) (8/20μs), voltaje de protección 70v</t>
  </si>
  <si>
    <t>Equipotencialidad incluye cable thhn/thwn no.2 para equipotenciar estructura paneles solares, ganiete tg,  y aterrizar con un punto de soladura exotérmica</t>
  </si>
  <si>
    <t>2 paneles solares yl 85 yingli solar 85 w , 7.65 a con soporte a poste</t>
  </si>
  <si>
    <t>Gabinete tipo intemperie con 2 baterías, controlador de carga, breaker de protección borneras cableado interno</t>
  </si>
  <si>
    <t>Luminaria de alumbrado público tipo led, 36w, 12v con brazo, cableado y bandas</t>
  </si>
  <si>
    <t>Poste en fibra de 12 mts</t>
  </si>
  <si>
    <t>Pararrayos tipo franklin con su mástil</t>
  </si>
  <si>
    <t>2 bajantes de pararrayo en cable de cobre desnudo no.2/0 desde pararrayos hasta puntos de soladura en tanque incluye puntos de soldadura</t>
  </si>
  <si>
    <t>Bajante para aterrizamiento en base de tanque con 15 metros de cable de cobre desnudo 2/0 awg, una varilla de cobre de 5/8"x2,4 mts, un punto de soldadura exotérmica y terminales doble ojo</t>
  </si>
  <si>
    <t>3.3.7</t>
  </si>
  <si>
    <t>Entibados y tablestacados</t>
  </si>
  <si>
    <t>3.3.7.2</t>
  </si>
  <si>
    <t>Entibados Abiertos o Discontinuos</t>
  </si>
  <si>
    <t>3.3.7.2.1</t>
  </si>
  <si>
    <t>Entibado tipo 1. Discontinuo de madera</t>
  </si>
  <si>
    <t>3.4.4.4</t>
  </si>
  <si>
    <t>Instalación de Tuberías de Acero y Accesorios, Para Acueducto</t>
  </si>
  <si>
    <t>3.4.4.4.1</t>
  </si>
  <si>
    <t>Construcción de bordillo de concreto de central de mezcla de f´c = 21,0 Mpa (3000 psi).</t>
  </si>
  <si>
    <t xml:space="preserve">En zona verde de 1,00 m x 2,00 m; 0,8 m &lt; H &lt;= 1,40 m. </t>
  </si>
  <si>
    <t>3.7.3.5</t>
  </si>
  <si>
    <t>SELLOS Y JUNTAS</t>
  </si>
  <si>
    <t>3.7.3.5.2</t>
  </si>
  <si>
    <t>Suministro e instalación de cinta flexible para sellar juntas de construcción y dilatación SIKA PVC O-22 o similar según planos y especificaciones de diseño</t>
  </si>
  <si>
    <t>3.7.3.5.3</t>
  </si>
  <si>
    <t>Suministro y aplicación de sello expandible contra el paso de agua en juntas de construcción y pases de tuberia SikaSwell S o similar según planos y especificaciones de diseño</t>
  </si>
  <si>
    <t>3.7.3.6.6</t>
  </si>
  <si>
    <t>Recubrimiento epoxico para proteccion de concreto contra agentes quimicos producto de aguas residuales. Sika Guard 63N o similar según planos y especificaciones de diseño.</t>
  </si>
  <si>
    <t xml:space="preserve">Válvula mariposa doble excentrecidad, D= 450 mm (18"), Bridada, PN 10. </t>
  </si>
  <si>
    <t>Válvula mariposa doble excentrecidad, D= 500 mm (20"), Bridada, PN 10, incluye el suministro de actuador eléctrico con caja reductora PTC para ser instalado sobre válvula mariposa de 20” x 150 con las siguientes características:  Control STD (cableado en duro), Encerramiento: Water Proof , Voltaje: Trifásico 220 VAC, Torque: 550 ft – lb</t>
  </si>
  <si>
    <t>Válvula mariposa doble excentrecidad, D= 450 mm (18"), Bridada, PN 10, incluye el suministro de actuador eléctrico con caja reductora PTC para ser instalado sobre válvula mariposa de 18” x 150 con las siguientes características:  Control STD (cableado en duro), Encerramiento: Water Proof , Voltaje: Trifásico 220 VAC, Torque: 550 ft – lb</t>
  </si>
  <si>
    <t>3.20.1.2.3.17</t>
  </si>
  <si>
    <t>3.20.1.2.3.18</t>
  </si>
  <si>
    <t>3.20.1.2.18.9</t>
  </si>
  <si>
    <t>Plantación de Árboles (Reforestación protectora densidad 1100)</t>
  </si>
  <si>
    <t>Ha</t>
  </si>
  <si>
    <t>SI. Acceso pozo succión</t>
  </si>
  <si>
    <t>3.20.1.2.20.21</t>
  </si>
  <si>
    <t>d = 700 mm (28")</t>
  </si>
  <si>
    <t>3.20.1.2.22.21</t>
  </si>
  <si>
    <t>d = 700 mm (28”)</t>
  </si>
  <si>
    <t>Suministro e instalación de Escalera en Poliester reforzado con fibra de vidrio PRFV  h= 3,5 m  ancho escalon: 0,70m. Incluye: linea de vida vertical con cables en acero inoxidable y acorde a la  resolución 1409 de 2012 emitida por el  Ministerio de trabajo o norma que  la remplace o sustituya (según planos)</t>
  </si>
  <si>
    <t>SI, 2 En tanque existente, 2 en pozo succión</t>
  </si>
  <si>
    <t>3.8.1.21.21</t>
  </si>
  <si>
    <t>3.8.1.21.9</t>
  </si>
  <si>
    <t>d = 450 mm (18”)</t>
  </si>
  <si>
    <t>SI, en instalación bomba</t>
  </si>
  <si>
    <t>3.5.1.3</t>
  </si>
  <si>
    <t>Relleno de zanjas y obras de mampostería con arena, compactada al 70% de la densidad relativa</t>
  </si>
  <si>
    <t>3.20.1.2.99.2</t>
  </si>
  <si>
    <t>3.7.8.1.1.7</t>
  </si>
  <si>
    <t>Caja de concreto reforzado para tuberías entre  250 mm (10") y  400 mm (16").</t>
  </si>
  <si>
    <t>10.1.1</t>
  </si>
  <si>
    <t>10.1.2</t>
  </si>
  <si>
    <t>10.1.3</t>
  </si>
  <si>
    <t>10.1.4</t>
  </si>
  <si>
    <t>Poste de concreto de 12 mts -500 dAN, incluida cimentacion</t>
  </si>
  <si>
    <t>10.1.5</t>
  </si>
  <si>
    <t>10.1.6</t>
  </si>
  <si>
    <t>10.1.7</t>
  </si>
  <si>
    <t>10.1.8</t>
  </si>
  <si>
    <t>10.1.9</t>
  </si>
  <si>
    <t>10.1.10</t>
  </si>
  <si>
    <t>10.1.11</t>
  </si>
  <si>
    <t>10.1.12</t>
  </si>
  <si>
    <t>10.1.13</t>
  </si>
  <si>
    <t>10.1.14</t>
  </si>
  <si>
    <t>10.1.15</t>
  </si>
  <si>
    <t>jgo</t>
  </si>
  <si>
    <t>10.1.16</t>
  </si>
  <si>
    <t>10.1.17</t>
  </si>
  <si>
    <t>10.1.24</t>
  </si>
  <si>
    <t xml:space="preserve">Polo a Tierra en poste </t>
  </si>
  <si>
    <t>10.1.18</t>
  </si>
  <si>
    <t>10.2.1</t>
  </si>
  <si>
    <t>10.2.2</t>
  </si>
  <si>
    <t>Celda combinación Seccionador vacio - Base porta-fusible,24kV - 630A en Barraje principal - 16/20kA@1seg Clasificación de Arco Interno: (IAC):12.5kA@1seg.</t>
  </si>
  <si>
    <t>10.2.3</t>
  </si>
  <si>
    <t xml:space="preserve">Suministro de celda de remonte para llegada directa con cable por el lado izquierdo a unidad funcional adyacente, 24kV – 630A en barraje principal – 16kA@1seg Clasificación de Arco Interno: (IAC):12.5kA@1seg. </t>
  </si>
  <si>
    <t>10.2.4</t>
  </si>
  <si>
    <t>Transformador Trifasico 630 KVA. 13200/460 V Sumergido en aceite dielectrico, con compartimientos, bobinas en cobre, autorefigerado tipo radial 15KV. Temperatura de elevacion en los debanados de 65°C. Equipo acorde a RETIE.</t>
  </si>
  <si>
    <t>10.2.5</t>
  </si>
  <si>
    <t>Transformador Trifasico Baja-Baja 30 KVA. 460/220 V , bobina en cobre.</t>
  </si>
  <si>
    <t>10.2.6</t>
  </si>
  <si>
    <t>Centro de Control de Motores tableros tipo , incluye seccionador secundario tipo Masterpack extraible de 1000 A, Un analizador de redes con comunicacion modbus a la entrada del CCM, 3 con variadores de velocidad de 200 Hp, Ref: AF-600 FP Enclosed Non-Bypass Drives - protección de 300 A, cada variador debe llevar un  selectores, pulsadores con luz piloto, medidor de variables electricas por equipo de bombeo, Un cubiculo con cuatro interruptores caja moldeada de 100 A,con sus respectivo bancon de condensadores. Con cubiculo con barraje de 220 voltios, con un interrupror de 100 amp.</t>
  </si>
  <si>
    <t>10.2.7</t>
  </si>
  <si>
    <t>10.2.8</t>
  </si>
  <si>
    <t>10.2.9</t>
  </si>
  <si>
    <t>10.2.10</t>
  </si>
  <si>
    <t>10.2.11</t>
  </si>
  <si>
    <t>10.2.12</t>
  </si>
  <si>
    <t>10.2.13</t>
  </si>
  <si>
    <t>10.2.14</t>
  </si>
  <si>
    <t xml:space="preserve">Bandeja Portacable de 30 cm tipo pesada, con su tapa, incluye perfiles, mensulas, tuercas mordazas, platinas de union y demas accesorios para fijacion </t>
  </si>
  <si>
    <t>10.3.1</t>
  </si>
  <si>
    <t>Acometidas desde transformador de alimentación a barraje de entrada del la transferencia automatica. en cable monopolar de Cu AWG 3F(4x250) MCM + N(4x250)MCM + T(2/0) a 1000 V aislamiento, Incluye conectores terminal bimetalicos 3M, cintas 23 y 33 3M, accesorios para fijación, baquelita</t>
  </si>
  <si>
    <t>10.3.2</t>
  </si>
  <si>
    <t>Acometidas desde la Planta a la transferencia automatica. en cable monopolar  de Cu AWG  3F(4x250) MCM + N(4x250)MCM + T(2/0) a  1000 V aislamiento, incluye conectores terminal bimetalicos 3M, cintas 23 y 33 3M, accesorios para fijación, baquelita para aislamiento.</t>
  </si>
  <si>
    <t>10.3.3</t>
  </si>
  <si>
    <t>Acometidas desde transferencia hasta barraje de entrada del CCM, en cable monopolar de Cu AWG 3F(4x250) MCM + N(4x250)MCM + T(2/0) a  1000 V aislamiento, incluye conectores terminal bimetalicos 3M, cintas 23 y 33 3M, accesorios para fijación, baquelita</t>
  </si>
  <si>
    <t>10.3.4</t>
  </si>
  <si>
    <t>10.3.5</t>
  </si>
  <si>
    <t>Acometida Electrica desde el Centro de control de motores a cada unidad de bombeo de 200 hp en cable THHN 3F( 2X 1/0) + T(N°2) - 90°C -600 V de aislamiento.Incluye tuberia conduit PVC de 3", Flexiconduit tipo coraza de 3" y accesorios. Sellos en extremos con poliuretano.</t>
  </si>
  <si>
    <t>10.3.6</t>
  </si>
  <si>
    <t>Acometida Electrica primaria Tranformador de servicioos auxiliares cable THHN F(3 x No 8 ) + T(1 x No 10 ) - 90°C -600 V de aislamiento.Incluye tuberia conduit PVC de 2", flexiconduit tipo coraza de 2" y accesorios. Sellos en extremos con poliuretano.</t>
  </si>
  <si>
    <t>10.3.7</t>
  </si>
  <si>
    <t>Acometida Electrica secundariaTranformador de servicioos auxiliares cable THHN F(3 x No 2 ) + N(1 x No 2 ) + T(1xNo 8)- 90°C -600 V de aislamiento. Incluye tuberia conduit PVC de 2", flexiconduit tipo coraza de 2" y accesorios. Sellos en extremos con poliuretano.</t>
  </si>
  <si>
    <t>10.3.8</t>
  </si>
  <si>
    <t>10.3.9</t>
  </si>
  <si>
    <t>Tablero de distribucion trifasico para empotrar de 32 ctos, con sus breakers termomagneticos. Incluye barras de fase, neutro y tierra en Cu.</t>
  </si>
  <si>
    <t>10.3.10</t>
  </si>
  <si>
    <t>10.3.11</t>
  </si>
  <si>
    <t>Registro electrico de 0,8 x 0,8 x 1,0 mts en concreto con su tapa, marco en perfil metalico, debidamente impermeabilizado y ducto sellados en Polierutano expandible marca 3M</t>
  </si>
  <si>
    <t>10.3.12</t>
  </si>
  <si>
    <t>Poste de concreto para alumbrado publico de 500 daN x 9 mts</t>
  </si>
  <si>
    <t>10.3.13</t>
  </si>
  <si>
    <t>Luminaria tipo proyector LUMA 1- 80- 7700 64W - 220 V Luminria tipo led Phillis , incluye bandas galvanizadas de dos salidas para fijacion en poste de concreto, bombillo y fotocelda.</t>
  </si>
  <si>
    <t>10.3.14</t>
  </si>
  <si>
    <t>10.3.15</t>
  </si>
  <si>
    <t>10.3.16</t>
  </si>
  <si>
    <t>10.3.17</t>
  </si>
  <si>
    <t>10.3.18</t>
  </si>
  <si>
    <t>10.3.19</t>
  </si>
  <si>
    <t>10.3.20</t>
  </si>
  <si>
    <t>10.3.21</t>
  </si>
  <si>
    <t>10.3.22</t>
  </si>
  <si>
    <t>10.3.23</t>
  </si>
  <si>
    <t>Salida electrica bifasica para Toma o  iluminacion, incluye lineas neutro y tierra en cable THHN no 12, tuberia coduit de 1/2" IMC</t>
  </si>
  <si>
    <t>10.4.1</t>
  </si>
  <si>
    <t xml:space="preserve">Planta electrica , Modelo C18 ATAAC 600KW / 750KVA EN STANDBY. de Aspiración Turbo cargado Post-enfriado aire-aire, 6 cilindros en Línea, refrigerado por radiador. Generador acoplado directamente, a 1800rpm, 3 fases, 60 Hz, 440 voltios, trifasica con cabina de insonorizacion, incluye display electronico contacto para encendido automatico etc, incluye mofle exhosto de salida con tuberia resistentre a la temperatura. con interruptor de salida. </t>
  </si>
  <si>
    <t>10.4.2</t>
  </si>
  <si>
    <t>Transferencia automatica con interruptores motorizados para planta de emergencia tipo stand by de 750 KVA,  460 V ac trifasicos 60 Hz, con tablero autosoportado, con cople al CCM por barraje.</t>
  </si>
  <si>
    <t>10.4.3</t>
  </si>
  <si>
    <t>10.4.4</t>
  </si>
  <si>
    <t>10.4.5</t>
  </si>
  <si>
    <t>10.4.6</t>
  </si>
  <si>
    <t>10.4.7</t>
  </si>
  <si>
    <t>10.5</t>
  </si>
  <si>
    <t>10.5.1</t>
  </si>
  <si>
    <t>10.5.2</t>
  </si>
  <si>
    <t>10.5.3</t>
  </si>
  <si>
    <t>PLC S7-1200, Con modulo de comunicación, analogo y digital. Incluye prgramacion en ladder de acuerdo a requerimientos de la AAA</t>
  </si>
  <si>
    <t>10.5.4</t>
  </si>
  <si>
    <t>10.5.5</t>
  </si>
  <si>
    <t>10.5.6</t>
  </si>
  <si>
    <t>10.5.7</t>
  </si>
  <si>
    <t>Controlador de nivel tecnologia tipo radar para una altura de 20 mts, salida 4-20 mA. Incluye un visualizador adicional para lectura remota. Preteccion IP68 equipo modular.</t>
  </si>
  <si>
    <t>10.5.8</t>
  </si>
  <si>
    <t>10.5.9</t>
  </si>
  <si>
    <t>10.5.10</t>
  </si>
  <si>
    <t>10.5.11</t>
  </si>
  <si>
    <t>10.5.12</t>
  </si>
  <si>
    <t>10.5.13</t>
  </si>
  <si>
    <t>10.5.14</t>
  </si>
  <si>
    <t>10.5.15</t>
  </si>
  <si>
    <t>10.5.16</t>
  </si>
  <si>
    <t>10.5.17</t>
  </si>
  <si>
    <t>10.6.1</t>
  </si>
  <si>
    <t>10.6.2</t>
  </si>
  <si>
    <t>10.6.3</t>
  </si>
  <si>
    <t>10.6.4</t>
  </si>
  <si>
    <t>10.6.5</t>
  </si>
  <si>
    <t>10.6.6</t>
  </si>
  <si>
    <t>10.6.7</t>
  </si>
  <si>
    <t>10.6.8</t>
  </si>
  <si>
    <t>10.6.9</t>
  </si>
  <si>
    <t>10.7.1</t>
  </si>
  <si>
    <t>10.7.2</t>
  </si>
  <si>
    <t>10.7.3</t>
  </si>
  <si>
    <t>10.7.4</t>
  </si>
  <si>
    <t>10.8.1</t>
  </si>
  <si>
    <t>10.8.2</t>
  </si>
  <si>
    <t>10.8.3</t>
  </si>
  <si>
    <t>Traslado de Equipo de Medida Existente Media Tension Red Trifasica, incluye permisos con Electricaribe.</t>
  </si>
  <si>
    <t>Cable de aluminio desnudo ASCR 3 x 1/0, incluye amarras, puentes conectores etc.</t>
  </si>
  <si>
    <t>10.1.19</t>
  </si>
  <si>
    <t>10.1.20</t>
  </si>
  <si>
    <t>Desmonte y deshincada de poste de concreto existente</t>
  </si>
  <si>
    <t>10.1.22</t>
  </si>
  <si>
    <t>Reinstalacion de red de baja tension existente</t>
  </si>
  <si>
    <t>10.1.23</t>
  </si>
  <si>
    <t xml:space="preserve">Maniobra en caliente para trabajos en red de media tension </t>
  </si>
  <si>
    <t>Suministro de celda de Medida, incluye: 3 Transformadores de corriente y 3 Transformadores de tensión en ejecución fija y sin fusibles, 24kV – 630A en barraje principal - 20kA@1seg Clasificación de Arco Interno: (IAC):12.5kA@1seg Ref: UMP. Incluyendo tapa laterales para estos elementos.</t>
  </si>
  <si>
    <t>Celda combinación Seccionador vacio- Base porta-fusible,24kV - 630A en Barraje principal - 16/20kA@1seg Clasificación de Arco Interno: (IAC):12.5kA@1seg.</t>
  </si>
  <si>
    <t>Transformador Trifasico Baja-Baja  30 KVA. 460/220 V, con bobina en cobre.</t>
  </si>
  <si>
    <t>Acometida Electrica primaria Transformador de servicios auxiliares cable THHN F(3 x No 8 ) + T(1 x No 10 ) - 90°C -600 V de aislamiento.Incluye tuberia conduit PVC de 2", flexiconduit tipo coraza de 2" y accesorios. Sellos en extremos con poliuretano.</t>
  </si>
  <si>
    <t>Registro electrico de 0,8 x 0,8 x 1,0 mts en concreto con su tapa, marco em perfil metalico, debidamente impermeabilizado y ductso sellados en Polierutano expandible marca 3M</t>
  </si>
  <si>
    <t>Acometida electrica para iluminacion en cable thhn 600v  3 x No 10 marca centelsa o procables, incluye tuberia conduit IMC de 1" accesorios etc</t>
  </si>
  <si>
    <t>Acometida electrica para iluminacion en cable thhn 600v  3 x No 12 marca centelsa o procables, incluye tuberia conduit IMC de 3/4" accesorios etc</t>
  </si>
  <si>
    <t>Salida electrica monofasica para toma 110 - 220, incluye linea neutro y tierra en cable THHN no 12, tuberia coduit de 3/4", acceosrios para instalación de tuberia.</t>
  </si>
  <si>
    <t>Salida electrica monofasica para Toma de  iluminacion de emergencia, incluye lineas neutro y tierra en cable THHN no 12, tuberia coduit de 3/4", accesorios para instalación de tuberia.</t>
  </si>
  <si>
    <t>10.3.24</t>
  </si>
  <si>
    <t>Planta de emergencia tipo stand by de modelo C13 de 350KW/438KVA  460 vac 60 hz, trifasica con cabina de insonorizacion, incluye display electronico contacto para encendido automatico etc, incluye mofle exhosto de salida con tuberia resistentre a la temperatura.</t>
  </si>
  <si>
    <t>INSTALACION DEL SISTEMA DE TELEMANDO Y TELECONTROL</t>
  </si>
  <si>
    <t>10.6</t>
  </si>
  <si>
    <t>Suministro e instalación de muro acústico tipo Drywall: lámina externa en fibrocemento 20mm con perfilería base 12, al interior láminas Acoustic Control VP y Ecovent 80 mm o similar, acabado final acero inoxidable tipo mesh como protección mecánica.</t>
  </si>
  <si>
    <t>Suministro e instalación de cieloraso de aislamiento acústico con Ecovent 80 mm o similar con estructura metálica.</t>
  </si>
  <si>
    <t>Suministro e instalación de cubierta aislada: estructura metálica (cercha) con perfiles PHR (carga de 25 kg/m2) y cubierta tipo sanduche en aluminio calibre 26 relleno de Acoustic Control VP o (28 m2).</t>
  </si>
  <si>
    <t>Suministro e instalación de ducto de ventilación (silenciador de vanos) en lámina galvanizada cal. 20 con elementos longitudinales y paralelos con materila fonoabsorbente (black Theater 2") en las caras interiores. Sección transversal 1m x 2m y longitud 1m (ventilación por una cara del cuarto).</t>
  </si>
  <si>
    <t>Suministro e instalación de puertas acústicas en acero calibre 12 con capa de pintura anticorrosiva y acabado final, entamborada con relleno interior de doble lámina acústica (Acoustic Control VP). Dimensiones 3m x 5m, apertura a dos hojas sobre pivotes.</t>
  </si>
  <si>
    <t>Cerramiento perimetral  según planos  (incluye muro en bloques abuzardados, solado, vigas de amarre, columnetas, tubos pvc, mortero fijación, concertina en acero inoxidable, soportes, tapon, soldadura, pintura tipo esmalte 2 capas: Anticorrosivo y acabado), H=3,00mts.
Distancia entre columnas 4.0m. Longitud total 127.0m</t>
  </si>
  <si>
    <t>CERRAMIENTO PERIMETRAL</t>
  </si>
  <si>
    <t>Tubería para desague de las purgas, alrededor de 7m por purga.</t>
  </si>
  <si>
    <t>Tubería para desague de las purgas, alrededor de 6m por purga.</t>
  </si>
  <si>
    <t>Tubería requerida para la instalación de la VRP junto con accesorios y By-pass - Detalle 2</t>
  </si>
  <si>
    <t>GRUPO ELECTROGENO</t>
  </si>
  <si>
    <t>Suministro e instalación de láminas en fibra de vidrio de alta densidad y membrana acústica en las caras exteriores (Acoustic Control VP) , para dilatación acústica de losa de equipos (losa flotante) según recomendación del fabricante del material.</t>
  </si>
  <si>
    <t>Suministro e instalación de montaje acústico a partir del muro de mamposteria: instalación de láminas acústicas (Acoustic Block II)  mediante anclajes mecánicos, levemente de muro tipo drywall a una cara con perfilería base 6 rellena de Frescasa 3 1/2", cierre en lámina de fibrocemento 20 mm.</t>
  </si>
  <si>
    <t>Suministro e instalación de Black Theater 2" o similar como acabado final hacia la cara interna del muro.</t>
  </si>
  <si>
    <t>Suministro e instalación de aislamiento acústico bajo losa de cubierta: instalación de Frescasa 3 1/2" + láminas acústicas (Acoustic Block II)  y lámina de fibrocemento 14 mm sobre perfilería galvanizada y acabado final en Black Theater 2" o similar sobre perfileria de auto ensamble como acabado hacia el interior del cuarto.</t>
  </si>
  <si>
    <t>Suministro e instalación de ducto de ventilación (silenciador de vanos) en lámina galvanizada calibre 20 con paneles longitudinales y paralelos con material fonoabsorbente (Black Theater 2") en las caras interiores. Seccion transversal 1m x 1m y longitud 4.5m (dos codos a 90°).</t>
  </si>
  <si>
    <t>Suministro e instalación de puerta acústica en acero calibre 12, entamborada con relleno interior de doble lámina acústica (Acoustic Control VP), dimensiones 2m x 2,2m, apertura a dos hojas.</t>
  </si>
  <si>
    <t>Bomba de turbina vertical 6 etapas. Con capacidad de 81 LPS y 127 m a 1770 rpm (etapa inicial año 2030) y capacidad de 105 LPS y 131m a 1770 rpm (etapa final año 2046). Eficiencia de la bomba 88%. Peso total 905 Kg. Incluye:
- Tazones en fundición de hierro CL30 con recubrimiento vitrificado.
- Columna en acero al carbono de 8 pulgadas de diámetro, flanchada.
- Impulsor en acero inoxidable 316SS.
- Cabezal de descarga de 8", flanchada, Clase 150#, ANSI. En acero al carbono. Prefabricada.
- Eje columna en acero inoxidable 416SS.
- Rejilla en la succión en acero galvanizado.
- Motor vertical de eje hueco, con potencia de 200 hp, 1800 RPM, 3 fases, 60 Hz, 460 VAC, aislamiento WPI, (ranuras de ventilación están diseñadas para minimizar la entrada de lluvia, nieve y partículas llevadas por el aire, a las partes eléctricas del motor), Peso del motor 726 Kg.</t>
  </si>
  <si>
    <t>Rellenos de Zanjas y obras de mampostería con material seleccionado de cantera (distancia 7 km), compactado al 95% del Proctor Modifiicado</t>
  </si>
  <si>
    <t>Relleno de zanjas y obras de mampostería con material seleccionado de cantera  (distancia 7 km), compactado al 95% del proctor modificado.</t>
  </si>
  <si>
    <t>3.3.5</t>
  </si>
  <si>
    <t>Cargue y Retiro de Material Sobrante</t>
  </si>
  <si>
    <t>3.3.5.1</t>
  </si>
  <si>
    <t>Cargue y retiro de material sobrante (Disposición a una distancia menor de 40km)</t>
  </si>
  <si>
    <t>Excavación a mano en material común, roca descompuesta, a cualquier profundidad y bajo cualquier condición de humedad. No incluye retiro, distancia 30 km.</t>
  </si>
  <si>
    <t>Excavación a máquina en material común, roca descompuesta a cualquier profundidad y bajo cualquier condición de humedad. No incluye retiro, distancia 30 km.</t>
  </si>
  <si>
    <t>3.5.1.7</t>
  </si>
  <si>
    <t>3.3.3.2A</t>
  </si>
  <si>
    <t>Tubería A\C SCH STD de 20" Flanchado subida tanque, L = 5.80m. Incluye Accesorios, tornillería y empaque para su instalación</t>
  </si>
  <si>
    <t xml:space="preserve">SUBDRENES CON GEOTEXTIL Y MATERIAL GRANULAR </t>
  </si>
  <si>
    <t>3.60.1</t>
  </si>
  <si>
    <t>3.60.2</t>
  </si>
  <si>
    <t>Pilas Preexcavados de D=2,00 m, longitud de 15.50 m,  3000 psi, incluye: Excavación, Fundida, Localización, Prehuecos, Agua de Carrotanques, Retiro de lodos</t>
  </si>
  <si>
    <t>Instalación de ventosa de triple acción norma ISO PN 10, Incluye el suministro e instalación de tornillería y empaquetadura para el montaje</t>
  </si>
  <si>
    <t>3.8.1.8</t>
  </si>
  <si>
    <t>3.8.1.8.1</t>
  </si>
  <si>
    <t>3.7.3.2.1.13</t>
  </si>
  <si>
    <t>3.7.3.2.1.14</t>
  </si>
  <si>
    <t>Mampostería en bloque vibrado de concreto abuzardado relleno con mortero e = 0,15 m</t>
  </si>
  <si>
    <t>3.3.4.1</t>
  </si>
  <si>
    <t>3.3.4.2</t>
  </si>
  <si>
    <t>3.4.4.1.6</t>
  </si>
  <si>
    <t>Excavación a máquina en material común, roca descompuesta a cualquier profundidad y bajo cualquier condición de humedad (Incluye retiro a lugar autorizado, distancia 30 km).</t>
  </si>
  <si>
    <t>3.7.3.3.4</t>
  </si>
  <si>
    <t>Suministro e instalación de Rejillas o persianas de ventilación tipo Damper de cierre automático, construidas en lámina de acero galvanizada  con  resistencia al fuego no menor a 1,5 horas con certificacion RETIE  para transformador de 300 KVA</t>
  </si>
  <si>
    <t>3.7.3.2.1.25</t>
  </si>
  <si>
    <t>3.7.3.2.1.26</t>
  </si>
  <si>
    <t>3.7.3.2.1.27</t>
  </si>
  <si>
    <t>3.7.3.3.5</t>
  </si>
  <si>
    <t>Suministro e instalación de conjunto de manómetro con glicerina, rango entre 0 - 300 psi, incluye accesorios para su instalación.</t>
  </si>
  <si>
    <t>3.3.6.4</t>
  </si>
  <si>
    <t>3.2.2.2</t>
  </si>
  <si>
    <t>3.7.3.6.3</t>
  </si>
  <si>
    <t>3.7.3.4.5</t>
  </si>
  <si>
    <t>3.7.3.5.7</t>
  </si>
  <si>
    <t>3.7.3.5.6</t>
  </si>
  <si>
    <t>3.2.2.3</t>
  </si>
  <si>
    <t>3.7.3.6.1</t>
  </si>
  <si>
    <t>3.7.4.1.1</t>
  </si>
  <si>
    <t>Codo de Polietileno 400mm X 90°  T.E</t>
  </si>
  <si>
    <t>Tee de Polietileno 400mm X 355mm X 400mm a tope</t>
  </si>
  <si>
    <t>Tee de Polietileno 315mm X 110mm X 315mm a tope</t>
  </si>
  <si>
    <t>IVA SOBRE UTILIDAD</t>
  </si>
  <si>
    <t>Tubería GRP DN 500 PN16 SN 10000</t>
  </si>
  <si>
    <t>Codo de Polietileno 500mm X 22.5°  T.E.</t>
  </si>
  <si>
    <t>3.6.3.2.2.2</t>
  </si>
  <si>
    <t>Pavimento de concreto Mr = 3,5 Mpa (500psi) e = 0,20 m</t>
  </si>
  <si>
    <t>Demolicion de anden con mona (adoquín)</t>
  </si>
  <si>
    <t xml:space="preserve">Suministro e instalación de puerta cortafuego de 2.00 m x 2.20 m 3 H de protección con certificación RETIE. Incluye,bisagras, cerraduras y elementos de fijación.  </t>
  </si>
  <si>
    <t>LOSA BASE TANQUE</t>
  </si>
  <si>
    <t>CIMENTACIÓN TANQUE</t>
  </si>
  <si>
    <t>Acero de refuerzo Fy= 420 Mpa (60000 Psi)</t>
  </si>
  <si>
    <t>Reduccion Bridada HD Norma ISO PN16 12x8 pulg</t>
  </si>
  <si>
    <t>d = 300 x 200 mm</t>
  </si>
  <si>
    <t>3.8.1.71.9</t>
  </si>
  <si>
    <t>Bomba de turbina vertical 6 etapas. Con capacidad de 81 LPS y 128 m a 1770 rpm (etapa inicial año 2030). Eficiencia de la bomba 88%. Peso total 905 Kg. Incluye:
- Tazones en fundición de hierro CL30 con recubrimiento vitrificado.
- Columna en acero al carbono de Ø8" flanchada.
- Impulsor en acero inoxidable.
- Cabezal de descarga de Ø8" clase 150# flanchada En acero al carbono. Prefabricada.
- Eje columna en acero inoxidable.
- Rejilla en la succión en acero galvanizado.
- Motor vertical de eje hueco, con potencia de 200 hp, 1800 RPM, 3 fases, 60 Hz, 460 VAC, aislamiento WPI, (ranuras de ventilación  diseñadas para minimizar la entrada de lluvia y partículas llevadas por el aire, a las partes eléctricas del motor), eficiencia Premium. Peso del motor 726 Kg.</t>
  </si>
  <si>
    <t>3.11.3.2</t>
  </si>
  <si>
    <t>mes</t>
  </si>
  <si>
    <t>Periodo de prueba y puesta en marcha  equipos</t>
  </si>
  <si>
    <t>CONCRETO PARA ESTRUCTURAS TIPO EDIFICACIONES. INCLUYE FORMALETAS (CONCRETO PROCEDENTE DE CENTRAL DE MEZCLAS)</t>
  </si>
  <si>
    <t>3.7.16</t>
  </si>
  <si>
    <t>OBRAS DE PROTECCIÓN</t>
  </si>
  <si>
    <t>Suministro y colocación de material drenante para filtro. Bajo tanque</t>
  </si>
  <si>
    <t>Instalación de Yee BxBxB HD Norma ISO PN 16. Incluye empaquetadura, Tornillería y accesosrios necesarios para su instalación</t>
  </si>
  <si>
    <t>Instalación de Niples bridados Norma ISO PN 16,  Incluye el suministro e instalación de tornillería y empaquetadura para el montaje</t>
  </si>
  <si>
    <t>Instalación Codo 90° BxB HD Norma ISO PN 16, Incluye el suministro e instalación de tornillería y empaquetadura para el montaje</t>
  </si>
  <si>
    <t>Instalación Codo 45° B x B HD. Norma ISO. PN 16, Incluye el suministro e instalación de tornillería y empaquetadura para el montaje</t>
  </si>
  <si>
    <t>Instalación Reducción B x B HD. Norma ISO. PN 16. Incluye el suministro e instalación de tornillería y empaquetadura para el montaje</t>
  </si>
  <si>
    <t>Instalación de unión de  desmontaje Norma ISO PN 16, Incluye el suministro e instalación de tornillería y empaquetadura para el montaje</t>
  </si>
  <si>
    <t>EMPALME DE TUBERÍA EN REDES DE ACUEDUCTO</t>
  </si>
  <si>
    <t>Empalme a red de acueducto PVC, PEAD</t>
  </si>
  <si>
    <t>D = 200 mm (8")</t>
  </si>
  <si>
    <t>3.8.1.4.2A</t>
  </si>
  <si>
    <t>TOTAL COSTO INDIRECTO</t>
  </si>
  <si>
    <t>Suministro e instalación de Tanque de Almacenamiento en paneles de acero rolados y diseño pernado, con revestimiento en vidrio fusionado al acero, ensamblado con pernos de acero galvanizado, y demás accesorios necesarios para su instalación, con lineamientos bajo la norma AWWA D103 en su última revisión y sellador hidráulico capaz de soportar 50 ppm de cloruro (NTC 4576 - RAS-2000/B.9.7.3. Volumen  efectivo (sin borde libre) de 2983 m3. Dimensiones: Altura entre 8 m y 9 m, Diámetro entre 21 y 22 m. Incluye:
A. Un (01) techo de aluminio autoportante con, una (01) escotilla de acceso, un (01) aireador de gravedad.
B. Un (01) lote de casquetes protectores para los pernos.
C. Una (01) escalera externa riel de aluminio y jaula de seguridad en acero galvanizado.
D. Una (01) plataforma galvanizada con riel de seguridad.
E. Una (01) entrada de hombre inferior con un diámetro de 24’’ con marco de acero galvanizado con coberturas de acero galvanizado desmontable.
F. Un (01) sistema de anillos tensores de viento.
G. Cinco (05) años de garantía sobre el material del tanque y su estructura.
H. Un (01) sistema de protección catódica de ánodos de sacrificio.
I. Tres (03) planos de ingeniería y  Tres (03) manuales de operación y mantenimiento en idioma español.
J. Certificación de la NSF. El material de vidrio fusionado al acero de los sistemas de tanques deben cumplir con la norma ANSI/NFS Additives Standars No. 61
K. Un (01) supervisor certificado el cual acompañara, dirigirá, y garantizara todo el ensamble del tanque. Esta asistencia se prestará desde el vaciado de la viga perimetral hasta la finalización de la instalación del tanque, hasta por un máximo de 60 días. 
L. Accesorios: Carrete superior para salidad de rebose, niple con vena cortaflujo para salida principal inferior por losa de fondo, carrete bridado para entrada superior y niple con vena cortaflujo para salida  inferior por losa de fondo para drenaje (limpieza).
M. Fletes terrestres en Estados Unidos y flete marítimo hasta puerto en Cartagena, Colombia.
N. Importación temporal de herramientas y devolución a Estados Unidos de las mismas una vez terminada la obra.
O. Flete terrestre desde el puerto hasta el sitio de la obra, una vez se hayan nacionalizado los materiales. 
P. Se entregaran los materiales en el sitio de la obra.
Q. Herramientas y mano de obra para el ensamble del tanque (8 personas MO no calificada y 2 juegos de andamios).
R. Los servicios de instalación serán ejecutados por personal especializado, siguiendo las normas de calidad de acuerdo a las especificaciones de manual de instalación del fabricante.</t>
  </si>
  <si>
    <t>Suministro e instalación de Escalera en Poliester reforzado con fibra de vidrio PRFV  h= 4,0 m  ancho escalon: 0,70m. Incluye: linea de vida vertical con cables en acero inoxidable y acorde a la  resolución 1409 de 2012 emitida por el  Ministerio de trabajo o norma que  la remplace o sustituya (según planos)</t>
  </si>
  <si>
    <t>Tuberías PEAD 250 mm PN 10 PE 100</t>
  </si>
  <si>
    <t>Tubería de Acero al Carbono SCH STD de 20" S/Cost Flanchado L=5.8 m</t>
  </si>
  <si>
    <t>3.4.4.1.10</t>
  </si>
  <si>
    <t>Tubería PEAD de 400 mm</t>
  </si>
  <si>
    <t>Suministro,  figurado e instalación  de acero de refuerzo 280 Mpa (40000 Psi) según planos y especificaciones de diseño</t>
  </si>
  <si>
    <t>3.5.5</t>
  </si>
  <si>
    <t>Transporte Materiales Pétreos</t>
  </si>
  <si>
    <t>Transporte de Materiales Pétreos (Distancia 7 Km)</t>
  </si>
  <si>
    <t>3.5.5.1</t>
  </si>
  <si>
    <t>Rellenos de Zanjas y obras de mampostería con material seleccionado de cantera (distancia 7 km), compactado al 95% del Proctor Modifiicado. No incluye transporte.</t>
  </si>
  <si>
    <t xml:space="preserve">SUBTOTAL </t>
  </si>
  <si>
    <t>PRESUPUESTO OBRA CIVIL</t>
  </si>
  <si>
    <t>PRESUPUESTO SUMINISTRO</t>
  </si>
  <si>
    <t>SUBTOTAL</t>
  </si>
  <si>
    <r>
      <t>m</t>
    </r>
    <r>
      <rPr>
        <vertAlign val="superscript"/>
        <sz val="10"/>
        <rFont val="Arial Narrow"/>
        <family val="2"/>
      </rPr>
      <t>2</t>
    </r>
  </si>
  <si>
    <r>
      <t xml:space="preserve">Para H </t>
    </r>
    <r>
      <rPr>
        <b/>
        <u/>
        <sz val="10"/>
        <rFont val="Arial Narrow"/>
        <family val="2"/>
      </rPr>
      <t>&lt;</t>
    </r>
    <r>
      <rPr>
        <b/>
        <sz val="10"/>
        <rFont val="Arial Narrow"/>
        <family val="2"/>
      </rPr>
      <t xml:space="preserve"> 2,0 m</t>
    </r>
  </si>
  <si>
    <r>
      <t>m</t>
    </r>
    <r>
      <rPr>
        <vertAlign val="superscript"/>
        <sz val="10"/>
        <rFont val="Arial Narrow"/>
        <family val="2"/>
      </rPr>
      <t>3</t>
    </r>
  </si>
  <si>
    <t>TOTAL PRESUPUESTO OBRA CIVIL</t>
  </si>
  <si>
    <t>TOTAL COSTO DIRECTO OBRA CIVIL</t>
  </si>
  <si>
    <t>TOTAL COSTO DIRECTO SUMINISTRO</t>
  </si>
  <si>
    <t>PRESUPUESTO OBRA CIVIL + SUMINISTRO</t>
  </si>
  <si>
    <t>CONSTRUCCION TANQUE DE ALMACENAMIENTO CUPINO, ESTACIÓN DE BOMBEO, IMPULSIÓN Y CONDUCCIÓN MATRIZ, MUNICIPIO DE PUERTO DE COLOMBIA</t>
  </si>
  <si>
    <t>ESTACION DE BOMBEO  DE AGUA POTABLE</t>
  </si>
  <si>
    <t>CERRAMIENTO TANQUE CUPINO Y OBRAS ACCESORIAS</t>
  </si>
  <si>
    <t>TANQUE CUPINO INCLUYE CIMENTACIÓN</t>
  </si>
  <si>
    <r>
      <t>m</t>
    </r>
    <r>
      <rPr>
        <vertAlign val="superscript"/>
        <sz val="10"/>
        <rFont val="Arial Narrow"/>
        <family val="2"/>
      </rPr>
      <t>3</t>
    </r>
    <r>
      <rPr>
        <sz val="10"/>
        <rFont val="Arial Narrow"/>
        <family val="2"/>
      </rPr>
      <t>/km</t>
    </r>
  </si>
  <si>
    <t xml:space="preserve"> IMPULSIÓN HACIA EL TANQUE CUPINO</t>
  </si>
  <si>
    <t>CONDUCCIÓN DEL TANQUE CUPINO HACIA LA RED</t>
  </si>
  <si>
    <t>REHABILITACIÓN TANQUE EXISTENTE</t>
  </si>
  <si>
    <t>VIA ACCESO TANQUE - SISTEMA PLACA HUELLA</t>
  </si>
  <si>
    <t>CUARTO ELÉCTRICO</t>
  </si>
  <si>
    <t>SISTEMA ELECTRICO DE SISTEMA DE BOMBEO - FUERZA Y CONTROL DE BOMBAS Y TANQUE DE ALMACENAMIENTO</t>
  </si>
  <si>
    <t>ESTACION DE BOMBEO DE AGUA POTABLE</t>
  </si>
  <si>
    <t>ACCESORIOS CONEXIONES HIDRAULICAS TANQUE</t>
  </si>
  <si>
    <t>IMPULSIÓN  HASTA TANQUE CUPINO</t>
  </si>
  <si>
    <t>ESTRUCTURAL POZO SUCCIÓN</t>
  </si>
  <si>
    <t>ESTRUCTURAL PORTICO MONORIEL</t>
  </si>
  <si>
    <t>A.I.U</t>
  </si>
  <si>
    <t>PORCENTAJE</t>
  </si>
  <si>
    <t>TOTAL COSTO SUMINISTRO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</si>
</sst>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3" formatCode="_-* #,##0.00_-;\-* #,##0.00_-;_-* &quot;-&quot;??_-;_-@_-"/>
    <numFmt numFmtId="164" formatCode="&quot;$&quot;\ #,##0.00_);[Red]\(&quot;$&quot;\ #,##0.00\)"/>
    <numFmt numFmtId="165" formatCode="_(&quot;$&quot;\ * #,##0.00_);_(&quot;$&quot;\ * \(#,##0.00\);_(&quot;$&quot;\ * &quot;-&quot;??_);_(@_)"/>
    <numFmt numFmtId="166" formatCode="_(* #,##0.00_);_(* \(#,##0.00\);_(* &quot;-&quot;??_);_(@_)"/>
    <numFmt numFmtId="167" formatCode="_(* #,##0_);_(* \(#,##0\);_(* &quot;-&quot;??_);_(@_)"/>
    <numFmt numFmtId="168" formatCode="_ * #,##0.00_ ;_ * \-#,##0.00_ ;_ * &quot;-&quot;??_ ;_ @_ "/>
    <numFmt numFmtId="169" formatCode="#,##0.0"/>
    <numFmt numFmtId="170" formatCode="0.0"/>
    <numFmt numFmtId="171" formatCode="_ &quot;$&quot;\ * #,##0.00_ ;_ &quot;$&quot;\ * \-#,##0.00_ ;_ &quot;$&quot;\ * &quot;-&quot;??_ ;_ @_ "/>
    <numFmt numFmtId="172" formatCode="[$$-240A]\ #,##0.00"/>
    <numFmt numFmtId="173" formatCode="_(&quot;$&quot;* #,##0_);_(&quot;$&quot;* \(#,##0\);_(&quot;$&quot;* &quot;-&quot;??_);_(@_)"/>
    <numFmt numFmtId="174" formatCode="[$$-240A]\ #,##0.00_ ;\-[$$-240A]\ #,##0.00\ "/>
    <numFmt numFmtId="175" formatCode="_(&quot;$&quot;\ * #,##0_);_(&quot;$&quot;\ * \(#,##0\);_(&quot;$&quot;\ * &quot;-&quot;??_);_(@_)"/>
    <numFmt numFmtId="176" formatCode="_(* #,##0.0_);_(* \(#,##0.0\);_(* &quot;-&quot;??_);_(@_)"/>
    <numFmt numFmtId="177" formatCode="_-* #,##0\ _$_-;\-* #,##0\ _$_-;_-* &quot;-&quot;\ _$_-;_-@_-"/>
    <numFmt numFmtId="178" formatCode="#,##0.00;[Red]#,##0.00"/>
    <numFmt numFmtId="179" formatCode="&quot;$&quot;\ #,##0"/>
    <numFmt numFmtId="180" formatCode="\$#.00"/>
    <numFmt numFmtId="181" formatCode="_-[$€-2]* #,##0.00_-;\-[$€-2]* #,##0.00_-;_-[$€-2]* &quot;-&quot;??_-"/>
    <numFmt numFmtId="182" formatCode="#.00"/>
    <numFmt numFmtId="183" formatCode="#,##0;[Red]#,##0"/>
    <numFmt numFmtId="184" formatCode="0.0000"/>
    <numFmt numFmtId="185" formatCode="%#.00"/>
    <numFmt numFmtId="186" formatCode="&quot;$&quot;\ #,##0.00"/>
    <numFmt numFmtId="187" formatCode="0.000000000000"/>
    <numFmt numFmtId="188" formatCode="0.00000"/>
    <numFmt numFmtId="189" formatCode="0.0000000"/>
    <numFmt numFmtId="190" formatCode="0.000"/>
    <numFmt numFmtId="191" formatCode="_ &quot;$&quot;\ * #,##0_ ;_ &quot;$&quot;\ * \-#,##0_ ;_ &quot;$&quot;\ * &quot;-&quot;??_ ;_ @_ "/>
    <numFmt numFmtId="192" formatCode="&quot;$&quot;\ #,##0.0"/>
    <numFmt numFmtId="193" formatCode="[$$-240A]\ #,##0"/>
    <numFmt numFmtId="194" formatCode="&quot;$&quot;#,##0.00"/>
    <numFmt numFmtId="195" formatCode="0.0000%"/>
  </numFmts>
  <fonts count="62">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sz val="10"/>
      <name val="Helvetica"/>
      <family val="2"/>
    </font>
    <font>
      <sz val="11"/>
      <color theme="1"/>
      <name val="Arial"/>
      <family val="2"/>
    </font>
    <font>
      <sz val="11"/>
      <color indexed="8"/>
      <name val="Calibri"/>
      <family val="2"/>
    </font>
    <font>
      <sz val="10"/>
      <name val="SWISS"/>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i/>
      <sz val="1"/>
      <color indexed="8"/>
      <name val="Courier"/>
      <family val="3"/>
    </font>
    <font>
      <b/>
      <sz val="1"/>
      <color indexed="8"/>
      <name val="Courier"/>
      <family val="3"/>
    </font>
    <font>
      <u/>
      <sz val="8"/>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indexed="10"/>
      <name val="Arial"/>
      <family val="2"/>
    </font>
    <font>
      <sz val="10"/>
      <color rgb="FFFF0000"/>
      <name val="Arial"/>
      <family val="2"/>
    </font>
    <font>
      <sz val="11"/>
      <color rgb="FF1F497D"/>
      <name val="Calibri"/>
      <family val="2"/>
    </font>
    <font>
      <b/>
      <sz val="11"/>
      <name val="Calibri"/>
      <family val="2"/>
    </font>
    <font>
      <b/>
      <sz val="11"/>
      <color theme="1"/>
      <name val="Arial"/>
      <family val="2"/>
    </font>
    <font>
      <b/>
      <sz val="11"/>
      <name val="Arial"/>
      <family val="2"/>
    </font>
    <font>
      <sz val="10"/>
      <color indexed="8"/>
      <name val="Arial"/>
      <family val="2"/>
    </font>
    <font>
      <b/>
      <sz val="10"/>
      <color indexed="8"/>
      <name val="Arial"/>
      <family val="2"/>
    </font>
    <font>
      <sz val="10"/>
      <color rgb="FF1B2EE5"/>
      <name val="Arial"/>
      <family val="2"/>
    </font>
    <font>
      <b/>
      <sz val="10"/>
      <color rgb="FFFF0000"/>
      <name val="Arial"/>
      <family val="2"/>
    </font>
    <font>
      <sz val="11"/>
      <color rgb="FF1B2EE5"/>
      <name val="Calibri"/>
      <family val="2"/>
      <scheme val="minor"/>
    </font>
    <font>
      <sz val="10"/>
      <name val="Arial"/>
      <family val="2"/>
    </font>
    <font>
      <u/>
      <sz val="10"/>
      <name val="Arial"/>
      <family val="2"/>
    </font>
    <font>
      <sz val="10"/>
      <name val="Helvetica"/>
      <family val="2"/>
    </font>
    <font>
      <sz val="9"/>
      <color indexed="81"/>
      <name val="Tahoma"/>
      <family val="2"/>
    </font>
    <font>
      <b/>
      <sz val="9"/>
      <color indexed="81"/>
      <name val="Tahoma"/>
      <family val="2"/>
    </font>
    <font>
      <sz val="10"/>
      <name val="Arial"/>
      <family val="2"/>
    </font>
    <font>
      <b/>
      <sz val="10"/>
      <name val="Arial Narrow"/>
      <family val="2"/>
    </font>
    <font>
      <sz val="10"/>
      <name val="Arial Narrow"/>
      <family val="2"/>
    </font>
    <font>
      <vertAlign val="superscript"/>
      <sz val="10"/>
      <name val="Arial Narrow"/>
      <family val="2"/>
    </font>
    <font>
      <u/>
      <sz val="10"/>
      <name val="Arial Narrow"/>
      <family val="2"/>
    </font>
    <font>
      <b/>
      <u/>
      <sz val="10"/>
      <name val="Arial Narrow"/>
      <family val="2"/>
    </font>
    <font>
      <b/>
      <i/>
      <sz val="10"/>
      <name val="Arial Narrow"/>
      <family val="2"/>
    </font>
  </fonts>
  <fills count="32">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s>
  <borders count="80">
    <border>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auto="1"/>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right style="medium">
        <color indexed="64"/>
      </right>
      <top style="thin">
        <color indexed="64"/>
      </top>
      <bottom style="medium">
        <color indexed="64"/>
      </bottom>
      <diagonal/>
    </border>
    <border>
      <left style="medium">
        <color indexed="8"/>
      </left>
      <right style="medium">
        <color indexed="64"/>
      </right>
      <top/>
      <bottom style="medium">
        <color indexed="64"/>
      </bottom>
      <diagonal/>
    </border>
    <border>
      <left/>
      <right style="thin">
        <color auto="1"/>
      </right>
      <top style="medium">
        <color indexed="64"/>
      </top>
      <bottom style="medium">
        <color indexed="64"/>
      </bottom>
      <diagonal/>
    </border>
  </borders>
  <cellStyleXfs count="227">
    <xf numFmtId="0" fontId="0" fillId="0" borderId="0"/>
    <xf numFmtId="168" fontId="14" fillId="0" borderId="0" applyFont="0" applyFill="0" applyBorder="0" applyAlignment="0" applyProtection="0"/>
    <xf numFmtId="171" fontId="14" fillId="0" borderId="0" applyFont="0" applyFill="0" applyBorder="0" applyAlignment="0" applyProtection="0"/>
    <xf numFmtId="9" fontId="14" fillId="0" borderId="0" applyFont="0" applyFill="0" applyBorder="0" applyAlignment="0" applyProtection="0"/>
    <xf numFmtId="0" fontId="12" fillId="0" borderId="0"/>
    <xf numFmtId="0" fontId="12" fillId="0" borderId="0" applyFont="0" applyFill="0" applyBorder="0" applyAlignment="0" applyProtection="0"/>
    <xf numFmtId="0" fontId="11" fillId="0" borderId="0"/>
    <xf numFmtId="0" fontId="15" fillId="0" borderId="0"/>
    <xf numFmtId="165" fontId="15" fillId="0" borderId="0" applyFont="0" applyFill="0" applyBorder="0" applyAlignment="0" applyProtection="0"/>
    <xf numFmtId="174" fontId="14"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xf numFmtId="168" fontId="14" fillId="0" borderId="0" applyFont="0" applyFill="0" applyBorder="0" applyAlignment="0" applyProtection="0"/>
    <xf numFmtId="0" fontId="14" fillId="0" borderId="0"/>
    <xf numFmtId="166" fontId="14" fillId="0" borderId="0" applyFont="0" applyFill="0" applyBorder="0" applyAlignment="0" applyProtection="0"/>
    <xf numFmtId="0" fontId="14" fillId="0" borderId="0"/>
    <xf numFmtId="0" fontId="14" fillId="0" borderId="0"/>
    <xf numFmtId="166" fontId="14" fillId="0" borderId="0" applyFont="0" applyFill="0" applyBorder="0" applyAlignment="0" applyProtection="0"/>
    <xf numFmtId="0" fontId="14" fillId="0" borderId="0"/>
    <xf numFmtId="0" fontId="14"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8" fillId="9" borderId="0"/>
    <xf numFmtId="0" fontId="18" fillId="9" borderId="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5" borderId="0" applyNumberFormat="0" applyBorder="0" applyAlignment="0" applyProtection="0"/>
    <xf numFmtId="0" fontId="18" fillId="9" borderId="0"/>
    <xf numFmtId="0" fontId="18" fillId="9" borderId="0"/>
    <xf numFmtId="0" fontId="21" fillId="18" borderId="29" applyNumberFormat="0" applyAlignment="0" applyProtection="0"/>
    <xf numFmtId="0" fontId="22" fillId="19" borderId="30" applyNumberFormat="0" applyAlignment="0" applyProtection="0"/>
    <xf numFmtId="0" fontId="23" fillId="0" borderId="31" applyNumberFormat="0" applyFill="0" applyAlignment="0" applyProtection="0"/>
    <xf numFmtId="4" fontId="24" fillId="0" borderId="0">
      <protection locked="0"/>
    </xf>
    <xf numFmtId="180" fontId="24" fillId="0" borderId="0">
      <protection locked="0"/>
    </xf>
    <xf numFmtId="0" fontId="24" fillId="0" borderId="0">
      <protection locked="0"/>
    </xf>
    <xf numFmtId="0" fontId="25" fillId="0" borderId="0" applyNumberFormat="0" applyFill="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23" borderId="0" applyNumberFormat="0" applyBorder="0" applyAlignment="0" applyProtection="0"/>
    <xf numFmtId="0" fontId="26" fillId="8" borderId="29" applyNumberFormat="0" applyAlignment="0" applyProtection="0"/>
    <xf numFmtId="181" fontId="14"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0" fontId="24" fillId="0" borderId="0">
      <protection locked="0"/>
    </xf>
    <xf numFmtId="0" fontId="24" fillId="0" borderId="0">
      <protection locked="0"/>
    </xf>
    <xf numFmtId="0" fontId="27" fillId="0" borderId="0">
      <protection locked="0"/>
    </xf>
    <xf numFmtId="0" fontId="24" fillId="0" borderId="0">
      <protection locked="0"/>
    </xf>
    <xf numFmtId="0" fontId="24" fillId="0" borderId="0">
      <protection locked="0"/>
    </xf>
    <xf numFmtId="0" fontId="24" fillId="0" borderId="0">
      <protection locked="0"/>
    </xf>
    <xf numFmtId="0" fontId="27" fillId="0" borderId="0">
      <protection locked="0"/>
    </xf>
    <xf numFmtId="182" fontId="24" fillId="0" borderId="0">
      <protection locked="0"/>
    </xf>
    <xf numFmtId="0" fontId="28" fillId="0" borderId="0">
      <protection locked="0"/>
    </xf>
    <xf numFmtId="0" fontId="28" fillId="0" borderId="0">
      <protection locked="0"/>
    </xf>
    <xf numFmtId="0" fontId="29" fillId="0" borderId="0" applyNumberFormat="0" applyFill="0" applyBorder="0" applyAlignment="0" applyProtection="0">
      <alignment vertical="top"/>
      <protection locked="0"/>
    </xf>
    <xf numFmtId="0" fontId="30" fillId="4" borderId="0" applyNumberFormat="0" applyBorder="0" applyAlignment="0" applyProtection="0"/>
    <xf numFmtId="166" fontId="14"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15" fillId="0" borderId="0" applyFont="0" applyFill="0" applyBorder="0" applyAlignment="0" applyProtection="0"/>
    <xf numFmtId="177" fontId="1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3" fontId="14" fillId="0" borderId="0" applyFont="0" applyFill="0" applyBorder="0" applyAlignment="0" applyProtection="0"/>
    <xf numFmtId="0" fontId="15" fillId="0" borderId="0" applyFont="0" applyFill="0" applyBorder="0" applyAlignment="0" applyProtection="0"/>
    <xf numFmtId="166" fontId="14"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74" fontId="14" fillId="0" borderId="0" applyFont="0" applyFill="0" applyBorder="0" applyAlignment="0" applyProtection="0"/>
    <xf numFmtId="166" fontId="14" fillId="0" borderId="0" applyFont="0" applyFill="0" applyBorder="0" applyAlignment="0" applyProtection="0"/>
    <xf numFmtId="43" fontId="11"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78" fontId="15"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184" fontId="15" fillId="0" borderId="0" applyFont="0" applyFill="0" applyBorder="0" applyAlignment="0" applyProtection="0"/>
    <xf numFmtId="168" fontId="15" fillId="0" borderId="0" applyFont="0" applyFill="0" applyBorder="0" applyAlignment="0" applyProtection="0"/>
    <xf numFmtId="184" fontId="15" fillId="0" borderId="0" applyFont="0" applyFill="0" applyBorder="0" applyAlignment="0" applyProtection="0"/>
    <xf numFmtId="184" fontId="15" fillId="0" borderId="0" applyFont="0" applyFill="0" applyBorder="0" applyAlignment="0" applyProtection="0"/>
    <xf numFmtId="165" fontId="11"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31" fillId="24" borderId="0" applyNumberFormat="0" applyBorder="0" applyAlignment="0" applyProtection="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25" borderId="32" applyNumberFormat="0" applyFont="0" applyAlignment="0" applyProtection="0"/>
    <xf numFmtId="185" fontId="24" fillId="0" borderId="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0" fontId="32" fillId="18" borderId="33" applyNumberFormat="0" applyAlignment="0" applyProtection="0"/>
    <xf numFmtId="0" fontId="18" fillId="9" borderId="0"/>
    <xf numFmtId="0" fontId="33" fillId="0" borderId="0" applyNumberFormat="0" applyFill="0" applyBorder="0" applyAlignment="0" applyProtection="0"/>
    <xf numFmtId="0" fontId="34" fillId="0" borderId="0" applyNumberFormat="0" applyFill="0" applyBorder="0" applyAlignment="0" applyProtection="0"/>
    <xf numFmtId="0" fontId="35" fillId="0" borderId="34" applyNumberFormat="0" applyFill="0" applyAlignment="0" applyProtection="0"/>
    <xf numFmtId="0" fontId="36" fillId="0" borderId="35" applyNumberFormat="0" applyFill="0" applyAlignment="0" applyProtection="0"/>
    <xf numFmtId="0" fontId="25" fillId="0" borderId="36" applyNumberFormat="0" applyFill="0" applyAlignment="0" applyProtection="0"/>
    <xf numFmtId="0" fontId="37" fillId="0" borderId="0" applyNumberFormat="0" applyFill="0" applyBorder="0" applyAlignment="0" applyProtection="0"/>
    <xf numFmtId="0" fontId="38" fillId="0" borderId="37" applyNumberFormat="0" applyFill="0" applyAlignment="0" applyProtection="0"/>
    <xf numFmtId="0" fontId="10" fillId="0" borderId="0"/>
    <xf numFmtId="166"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5" fillId="0" borderId="0"/>
    <xf numFmtId="0" fontId="14" fillId="0" borderId="0"/>
    <xf numFmtId="166" fontId="14" fillId="0" borderId="0" applyFont="0" applyFill="0" applyBorder="0" applyAlignment="0" applyProtection="0"/>
    <xf numFmtId="0" fontId="14" fillId="0" borderId="0"/>
    <xf numFmtId="166" fontId="15" fillId="0" borderId="0" applyFont="0" applyFill="0" applyBorder="0" applyAlignment="0" applyProtection="0"/>
    <xf numFmtId="166" fontId="17" fillId="0" borderId="0" applyFont="0" applyFill="0" applyBorder="0" applyAlignment="0" applyProtection="0"/>
    <xf numFmtId="0" fontId="10" fillId="0" borderId="0"/>
    <xf numFmtId="166"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14" fillId="0" borderId="0"/>
    <xf numFmtId="0" fontId="50" fillId="0" borderId="0"/>
    <xf numFmtId="0" fontId="52" fillId="0" borderId="0"/>
    <xf numFmtId="166" fontId="14" fillId="0" borderId="0" applyFont="0" applyFill="0" applyBorder="0" applyAlignment="0" applyProtection="0"/>
    <xf numFmtId="0" fontId="52" fillId="0" borderId="0"/>
    <xf numFmtId="0" fontId="15" fillId="0" borderId="0"/>
    <xf numFmtId="165" fontId="14" fillId="0" borderId="0" applyFont="0" applyFill="0" applyBorder="0" applyAlignment="0" applyProtection="0"/>
    <xf numFmtId="0" fontId="52" fillId="0" borderId="0"/>
    <xf numFmtId="0" fontId="7" fillId="0" borderId="0"/>
    <xf numFmtId="0" fontId="14" fillId="0" borderId="0"/>
    <xf numFmtId="0" fontId="52" fillId="0" borderId="0"/>
    <xf numFmtId="166" fontId="7"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55" fillId="0" borderId="0"/>
    <xf numFmtId="0" fontId="2" fillId="0" borderId="0"/>
    <xf numFmtId="0" fontId="1" fillId="0" borderId="0"/>
    <xf numFmtId="166" fontId="1" fillId="0" borderId="0" applyFont="0" applyFill="0" applyBorder="0" applyAlignment="0" applyProtection="0"/>
  </cellStyleXfs>
  <cellXfs count="909">
    <xf numFmtId="0" fontId="0" fillId="0" borderId="0" xfId="0"/>
    <xf numFmtId="0" fontId="11" fillId="0" borderId="0" xfId="6"/>
    <xf numFmtId="0" fontId="14" fillId="0" borderId="2" xfId="0" applyFont="1" applyBorder="1" applyAlignment="1">
      <alignment horizontal="left" wrapText="1"/>
    </xf>
    <xf numFmtId="0" fontId="14" fillId="0" borderId="3" xfId="0" applyFont="1" applyBorder="1" applyAlignment="1">
      <alignment wrapText="1"/>
    </xf>
    <xf numFmtId="168" fontId="14" fillId="0" borderId="3" xfId="1" applyFont="1" applyBorder="1" applyAlignment="1">
      <alignment wrapText="1"/>
    </xf>
    <xf numFmtId="168" fontId="14" fillId="0" borderId="3" xfId="1" applyFont="1" applyBorder="1" applyAlignment="1">
      <alignment horizontal="center" wrapText="1"/>
    </xf>
    <xf numFmtId="0" fontId="14" fillId="0" borderId="4" xfId="0" applyFont="1" applyBorder="1" applyAlignment="1">
      <alignment wrapText="1"/>
    </xf>
    <xf numFmtId="168" fontId="13" fillId="0" borderId="1" xfId="1" applyFont="1" applyFill="1" applyBorder="1" applyAlignment="1">
      <alignment horizontal="center" vertical="center" wrapText="1"/>
    </xf>
    <xf numFmtId="0" fontId="13" fillId="0" borderId="15" xfId="6" applyFont="1" applyFill="1" applyBorder="1" applyAlignment="1">
      <alignment vertical="center" wrapText="1"/>
    </xf>
    <xf numFmtId="0" fontId="13" fillId="0" borderId="0" xfId="6" applyFont="1" applyFill="1" applyBorder="1" applyAlignment="1">
      <alignment horizontal="center" vertical="center"/>
    </xf>
    <xf numFmtId="0" fontId="13" fillId="0" borderId="0" xfId="6" applyFont="1" applyFill="1" applyBorder="1" applyAlignment="1">
      <alignment horizontal="center"/>
    </xf>
    <xf numFmtId="9" fontId="13" fillId="0" borderId="0" xfId="3" applyFont="1" applyFill="1" applyBorder="1" applyAlignment="1">
      <alignment horizontal="right" vertical="center"/>
    </xf>
    <xf numFmtId="0" fontId="13" fillId="0" borderId="2" xfId="6" applyFont="1" applyFill="1" applyBorder="1" applyAlignment="1">
      <alignment wrapText="1"/>
    </xf>
    <xf numFmtId="0" fontId="13" fillId="0" borderId="3" xfId="6" applyFont="1" applyFill="1" applyBorder="1" applyAlignment="1">
      <alignment horizontal="center"/>
    </xf>
    <xf numFmtId="0" fontId="11" fillId="0" borderId="0" xfId="6" applyFont="1" applyAlignment="1">
      <alignment horizontal="center"/>
    </xf>
    <xf numFmtId="0" fontId="13"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168" fontId="13" fillId="0" borderId="10" xfId="1" applyFont="1" applyFill="1" applyBorder="1" applyAlignment="1">
      <alignment horizontal="center" vertical="center" wrapText="1"/>
    </xf>
    <xf numFmtId="168" fontId="13" fillId="0" borderId="11" xfId="1" applyFont="1" applyFill="1" applyBorder="1" applyAlignment="1">
      <alignment horizontal="center" vertical="center" wrapText="1"/>
    </xf>
    <xf numFmtId="0" fontId="11" fillId="0" borderId="0" xfId="6" applyAlignment="1">
      <alignment horizontal="right"/>
    </xf>
    <xf numFmtId="173" fontId="13" fillId="0" borderId="20" xfId="9" applyNumberFormat="1" applyFont="1" applyFill="1" applyBorder="1" applyAlignment="1" applyProtection="1">
      <alignment horizontal="center" vertical="center"/>
      <protection locked="0"/>
    </xf>
    <xf numFmtId="173" fontId="13" fillId="0" borderId="21" xfId="9" applyNumberFormat="1" applyFont="1" applyFill="1" applyBorder="1" applyAlignment="1" applyProtection="1">
      <alignment horizontal="center" vertical="center"/>
      <protection locked="0"/>
    </xf>
    <xf numFmtId="0" fontId="11" fillId="0" borderId="0" xfId="6" applyAlignment="1">
      <alignment horizontal="center"/>
    </xf>
    <xf numFmtId="0" fontId="14" fillId="0" borderId="0" xfId="0" applyFont="1" applyAlignment="1">
      <alignment wrapText="1"/>
    </xf>
    <xf numFmtId="0" fontId="14" fillId="0" borderId="0" xfId="0" applyFont="1" applyFill="1" applyAlignment="1">
      <alignment wrapText="1"/>
    </xf>
    <xf numFmtId="0" fontId="14" fillId="0" borderId="0" xfId="0" applyFont="1" applyBorder="1" applyAlignment="1">
      <alignment wrapText="1"/>
    </xf>
    <xf numFmtId="0" fontId="14" fillId="0" borderId="0" xfId="0" applyFont="1" applyAlignment="1">
      <alignment horizontal="left" wrapText="1"/>
    </xf>
    <xf numFmtId="168" fontId="14" fillId="0" borderId="0" xfId="1" applyFont="1" applyAlignment="1">
      <alignment wrapText="1"/>
    </xf>
    <xf numFmtId="0" fontId="14" fillId="0" borderId="2" xfId="0" applyFont="1" applyBorder="1" applyAlignment="1">
      <alignment wrapText="1"/>
    </xf>
    <xf numFmtId="168" fontId="13" fillId="0" borderId="24" xfId="1" applyFont="1" applyFill="1" applyBorder="1" applyAlignment="1">
      <alignment horizontal="center" vertical="center" wrapText="1"/>
    </xf>
    <xf numFmtId="168" fontId="13" fillId="0" borderId="25" xfId="1" applyFont="1" applyFill="1" applyBorder="1" applyAlignment="1">
      <alignment horizontal="center" vertical="center" wrapText="1"/>
    </xf>
    <xf numFmtId="0" fontId="14" fillId="0" borderId="15" xfId="0" applyFont="1" applyFill="1" applyBorder="1" applyAlignment="1">
      <alignment horizontal="left" wrapText="1"/>
    </xf>
    <xf numFmtId="0" fontId="13" fillId="0" borderId="15" xfId="0" applyFont="1" applyFill="1" applyBorder="1" applyAlignment="1">
      <alignment horizontal="left" wrapText="1"/>
    </xf>
    <xf numFmtId="9" fontId="13" fillId="0" borderId="0" xfId="3" applyFont="1" applyFill="1" applyBorder="1" applyAlignment="1">
      <alignment horizontal="right" wrapText="1"/>
    </xf>
    <xf numFmtId="172" fontId="13" fillId="0" borderId="16" xfId="1" applyNumberFormat="1" applyFont="1" applyFill="1" applyBorder="1" applyAlignment="1">
      <alignment wrapText="1"/>
    </xf>
    <xf numFmtId="0" fontId="14" fillId="0" borderId="2" xfId="0" applyFont="1" applyFill="1" applyBorder="1" applyAlignment="1">
      <alignment horizontal="left" wrapText="1"/>
    </xf>
    <xf numFmtId="0" fontId="13" fillId="0" borderId="2" xfId="0" applyFont="1" applyFill="1" applyBorder="1" applyAlignment="1">
      <alignment horizontal="left" wrapText="1"/>
    </xf>
    <xf numFmtId="0" fontId="14" fillId="0" borderId="3" xfId="0" applyFont="1" applyFill="1" applyBorder="1" applyAlignment="1">
      <alignment horizontal="center" wrapText="1"/>
    </xf>
    <xf numFmtId="4" fontId="14" fillId="0" borderId="3" xfId="0" applyNumberFormat="1" applyFont="1" applyFill="1" applyBorder="1" applyAlignment="1">
      <alignment wrapText="1"/>
    </xf>
    <xf numFmtId="172" fontId="13" fillId="0" borderId="4" xfId="1" applyNumberFormat="1" applyFont="1" applyFill="1" applyBorder="1" applyAlignment="1">
      <alignment wrapText="1"/>
    </xf>
    <xf numFmtId="0" fontId="13" fillId="0" borderId="0" xfId="132" applyFont="1"/>
    <xf numFmtId="0" fontId="14" fillId="0" borderId="0" xfId="132"/>
    <xf numFmtId="0" fontId="14" fillId="0" borderId="12" xfId="132" applyBorder="1" applyAlignment="1"/>
    <xf numFmtId="0" fontId="14" fillId="0" borderId="12" xfId="132" applyFont="1" applyBorder="1" applyAlignment="1"/>
    <xf numFmtId="0" fontId="14" fillId="0" borderId="43" xfId="132" applyBorder="1"/>
    <xf numFmtId="0" fontId="14" fillId="0" borderId="19" xfId="132" applyBorder="1"/>
    <xf numFmtId="0" fontId="39" fillId="0" borderId="19" xfId="132" applyFont="1" applyBorder="1" applyAlignment="1">
      <alignment horizontal="center"/>
    </xf>
    <xf numFmtId="0" fontId="14" fillId="0" borderId="12" xfId="132" applyBorder="1" applyAlignment="1">
      <alignment horizontal="center"/>
    </xf>
    <xf numFmtId="0" fontId="39" fillId="0" borderId="12" xfId="132" applyFont="1" applyBorder="1" applyAlignment="1">
      <alignment horizontal="center"/>
    </xf>
    <xf numFmtId="184" fontId="39" fillId="0" borderId="12" xfId="132" applyNumberFormat="1" applyFont="1" applyBorder="1" applyAlignment="1">
      <alignment horizontal="center"/>
    </xf>
    <xf numFmtId="170" fontId="14" fillId="0" borderId="12" xfId="132" applyNumberFormat="1" applyBorder="1" applyAlignment="1">
      <alignment horizontal="center"/>
    </xf>
    <xf numFmtId="2" fontId="14" fillId="0" borderId="12" xfId="132" applyNumberFormat="1" applyBorder="1"/>
    <xf numFmtId="170" fontId="14" fillId="0" borderId="12" xfId="132" applyNumberFormat="1" applyBorder="1"/>
    <xf numFmtId="0" fontId="14" fillId="0" borderId="0" xfId="132" applyFill="1" applyBorder="1"/>
    <xf numFmtId="0" fontId="14" fillId="2" borderId="12" xfId="132" applyFill="1" applyBorder="1"/>
    <xf numFmtId="0" fontId="39" fillId="0" borderId="0" xfId="132" applyFont="1" applyFill="1" applyBorder="1" applyAlignment="1">
      <alignment horizontal="center"/>
    </xf>
    <xf numFmtId="0" fontId="39" fillId="0" borderId="19" xfId="132" applyFont="1" applyBorder="1"/>
    <xf numFmtId="0" fontId="39" fillId="2" borderId="12" xfId="132" applyFont="1" applyFill="1" applyBorder="1" applyAlignment="1">
      <alignment horizontal="center"/>
    </xf>
    <xf numFmtId="0" fontId="14" fillId="0" borderId="12" xfId="132" applyBorder="1"/>
    <xf numFmtId="1" fontId="39" fillId="2" borderId="12" xfId="132" applyNumberFormat="1" applyFont="1" applyFill="1" applyBorder="1" applyAlignment="1">
      <alignment horizontal="center"/>
    </xf>
    <xf numFmtId="0" fontId="14" fillId="0" borderId="43" xfId="132" applyFont="1" applyBorder="1"/>
    <xf numFmtId="0" fontId="13" fillId="0" borderId="0" xfId="132" applyFont="1" applyAlignment="1">
      <alignment horizontal="left"/>
    </xf>
    <xf numFmtId="0" fontId="14" fillId="0" borderId="0" xfId="132" applyAlignment="1">
      <alignment horizontal="center"/>
    </xf>
    <xf numFmtId="0" fontId="40" fillId="0" borderId="0" xfId="132" applyFont="1" applyFill="1" applyBorder="1"/>
    <xf numFmtId="0" fontId="41" fillId="0" borderId="0" xfId="0" applyFont="1" applyFill="1" applyBorder="1" applyAlignment="1">
      <alignment horizontal="center" vertical="top" wrapText="1"/>
    </xf>
    <xf numFmtId="0" fontId="41" fillId="0" borderId="0" xfId="0" applyFont="1" applyFill="1" applyBorder="1" applyAlignment="1">
      <alignment vertical="top" wrapText="1"/>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4" fillId="0" borderId="0" xfId="132" applyFont="1"/>
    <xf numFmtId="188" fontId="14" fillId="0" borderId="12" xfId="132" applyNumberFormat="1" applyBorder="1"/>
    <xf numFmtId="188" fontId="14" fillId="0" borderId="0" xfId="132" applyNumberFormat="1"/>
    <xf numFmtId="189" fontId="14" fillId="0" borderId="0" xfId="132" applyNumberFormat="1"/>
    <xf numFmtId="172" fontId="14" fillId="0" borderId="46" xfId="1" applyNumberFormat="1" applyFont="1" applyFill="1" applyBorder="1" applyAlignment="1">
      <alignment vertical="center" wrapText="1"/>
    </xf>
    <xf numFmtId="0" fontId="14" fillId="0" borderId="45" xfId="0" applyFont="1" applyFill="1" applyBorder="1" applyAlignment="1">
      <alignment horizontal="center" vertical="center" wrapText="1"/>
    </xf>
    <xf numFmtId="2" fontId="14" fillId="0" borderId="45" xfId="0" applyNumberFormat="1" applyFont="1" applyFill="1" applyBorder="1" applyAlignment="1">
      <alignment horizontal="center" vertical="center" wrapText="1"/>
    </xf>
    <xf numFmtId="172" fontId="14" fillId="0" borderId="45" xfId="1" applyNumberFormat="1" applyFont="1" applyFill="1" applyBorder="1" applyAlignment="1">
      <alignment vertical="center" wrapText="1"/>
    </xf>
    <xf numFmtId="0" fontId="0" fillId="0" borderId="45" xfId="0" applyFill="1" applyBorder="1" applyAlignment="1">
      <alignment horizontal="left" vertical="center" wrapText="1"/>
    </xf>
    <xf numFmtId="2" fontId="14" fillId="0" borderId="45" xfId="0" applyNumberFormat="1" applyFont="1" applyFill="1" applyBorder="1" applyAlignment="1">
      <alignment horizontal="right" vertical="center" wrapText="1"/>
    </xf>
    <xf numFmtId="0" fontId="11" fillId="0" borderId="0" xfId="6" applyFill="1"/>
    <xf numFmtId="0" fontId="14" fillId="0" borderId="45" xfId="132" applyFont="1" applyBorder="1" applyAlignment="1"/>
    <xf numFmtId="0" fontId="14" fillId="0" borderId="45" xfId="132" applyFont="1" applyBorder="1"/>
    <xf numFmtId="2" fontId="14" fillId="0" borderId="45" xfId="132" applyNumberFormat="1" applyFont="1" applyBorder="1" applyAlignment="1"/>
    <xf numFmtId="190" fontId="14" fillId="0" borderId="45" xfId="132" applyNumberFormat="1" applyBorder="1"/>
    <xf numFmtId="0" fontId="14" fillId="0" borderId="45" xfId="132" applyBorder="1"/>
    <xf numFmtId="2" fontId="14" fillId="0" borderId="45" xfId="132" applyNumberFormat="1" applyBorder="1"/>
    <xf numFmtId="0" fontId="13" fillId="0" borderId="12" xfId="132" applyFont="1" applyBorder="1" applyAlignment="1"/>
    <xf numFmtId="0" fontId="13" fillId="0" borderId="12" xfId="132" applyFont="1" applyBorder="1"/>
    <xf numFmtId="0" fontId="13" fillId="0" borderId="45" xfId="132" applyFont="1" applyBorder="1"/>
    <xf numFmtId="0" fontId="13" fillId="0" borderId="45" xfId="0" applyFont="1" applyFill="1" applyBorder="1" applyAlignment="1">
      <alignment horizontal="left"/>
    </xf>
    <xf numFmtId="1" fontId="13" fillId="0" borderId="45" xfId="132" applyNumberFormat="1" applyFont="1" applyBorder="1" applyAlignment="1">
      <alignment horizontal="center"/>
    </xf>
    <xf numFmtId="0" fontId="14" fillId="0" borderId="45" xfId="0" applyFont="1" applyFill="1" applyBorder="1" applyAlignment="1">
      <alignment horizontal="left" vertical="center" wrapText="1"/>
    </xf>
    <xf numFmtId="2" fontId="14" fillId="0" borderId="0" xfId="0" applyNumberFormat="1" applyFont="1" applyAlignment="1">
      <alignment wrapText="1"/>
    </xf>
    <xf numFmtId="0" fontId="13" fillId="0" borderId="45" xfId="0" applyFont="1" applyFill="1" applyBorder="1" applyAlignment="1">
      <alignment horizontal="left" vertical="center" wrapText="1"/>
    </xf>
    <xf numFmtId="0" fontId="13" fillId="0" borderId="45" xfId="0" applyFont="1" applyFill="1" applyBorder="1" applyAlignment="1">
      <alignment vertical="center" wrapText="1"/>
    </xf>
    <xf numFmtId="0" fontId="14" fillId="0" borderId="53" xfId="0" applyFont="1" applyFill="1" applyBorder="1" applyAlignment="1">
      <alignment horizontal="center" vertical="center" wrapText="1"/>
    </xf>
    <xf numFmtId="172" fontId="14" fillId="0" borderId="54" xfId="1" applyNumberFormat="1" applyFont="1" applyFill="1" applyBorder="1" applyAlignment="1">
      <alignment vertical="center" wrapText="1"/>
    </xf>
    <xf numFmtId="0" fontId="13" fillId="0" borderId="15" xfId="16" applyFont="1" applyFill="1" applyBorder="1" applyAlignment="1">
      <alignment wrapText="1"/>
    </xf>
    <xf numFmtId="0" fontId="14" fillId="0" borderId="0" xfId="0" applyFont="1" applyFill="1" applyBorder="1" applyAlignment="1">
      <alignment horizontal="center" wrapText="1"/>
    </xf>
    <xf numFmtId="4" fontId="14" fillId="0" borderId="0" xfId="0" applyNumberFormat="1" applyFont="1" applyFill="1" applyBorder="1" applyAlignment="1">
      <alignment horizontal="right" wrapText="1"/>
    </xf>
    <xf numFmtId="4" fontId="14" fillId="0" borderId="45" xfId="0" applyNumberFormat="1" applyFont="1" applyFill="1" applyBorder="1" applyAlignment="1">
      <alignment vertical="center" wrapText="1"/>
    </xf>
    <xf numFmtId="0" fontId="13" fillId="0" borderId="23" xfId="191" applyFont="1" applyFill="1" applyBorder="1" applyAlignment="1">
      <alignment horizontal="center"/>
    </xf>
    <xf numFmtId="0" fontId="13" fillId="0" borderId="24" xfId="191" applyFont="1" applyFill="1" applyBorder="1" applyAlignment="1">
      <alignment horizontal="left" vertical="center"/>
    </xf>
    <xf numFmtId="0" fontId="13" fillId="0" borderId="24" xfId="191" applyFont="1" applyFill="1" applyBorder="1" applyAlignment="1">
      <alignment horizontal="center"/>
    </xf>
    <xf numFmtId="168" fontId="13" fillId="0" borderId="24" xfId="192" applyNumberFormat="1" applyFont="1" applyFill="1" applyBorder="1" applyAlignment="1">
      <alignment horizontal="center"/>
    </xf>
    <xf numFmtId="171" fontId="13" fillId="0" borderId="24" xfId="193" applyNumberFormat="1" applyFont="1" applyFill="1" applyBorder="1" applyAlignment="1">
      <alignment horizontal="center"/>
    </xf>
    <xf numFmtId="0" fontId="13" fillId="0" borderId="25" xfId="191" applyFont="1" applyFill="1" applyBorder="1" applyAlignment="1">
      <alignment horizontal="center"/>
    </xf>
    <xf numFmtId="0" fontId="13" fillId="0" borderId="51" xfId="191" applyFont="1" applyFill="1" applyBorder="1" applyAlignment="1">
      <alignment horizontal="center"/>
    </xf>
    <xf numFmtId="0" fontId="13" fillId="0" borderId="41" xfId="191" applyFont="1" applyFill="1" applyBorder="1" applyAlignment="1">
      <alignment horizontal="center"/>
    </xf>
    <xf numFmtId="179" fontId="13" fillId="0" borderId="41" xfId="191" applyNumberFormat="1" applyFont="1" applyFill="1" applyBorder="1" applyAlignment="1">
      <alignment horizontal="center"/>
    </xf>
    <xf numFmtId="0" fontId="13" fillId="0" borderId="16" xfId="191" applyFont="1" applyFill="1" applyBorder="1" applyAlignment="1">
      <alignment vertical="center"/>
    </xf>
    <xf numFmtId="191" fontId="13" fillId="0" borderId="15" xfId="193" applyNumberFormat="1" applyFont="1" applyFill="1" applyBorder="1"/>
    <xf numFmtId="168" fontId="13" fillId="0" borderId="0" xfId="192" applyNumberFormat="1" applyFont="1" applyFill="1" applyBorder="1" applyAlignment="1">
      <alignment vertical="center"/>
    </xf>
    <xf numFmtId="171" fontId="13" fillId="0" borderId="0" xfId="193" applyNumberFormat="1" applyFont="1" applyFill="1" applyBorder="1"/>
    <xf numFmtId="171" fontId="13" fillId="0" borderId="16" xfId="193" applyNumberFormat="1" applyFont="1" applyFill="1" applyBorder="1"/>
    <xf numFmtId="9" fontId="13" fillId="0" borderId="0" xfId="194" applyFont="1" applyFill="1" applyBorder="1" applyAlignment="1">
      <alignment horizontal="right" vertical="center"/>
    </xf>
    <xf numFmtId="0" fontId="13" fillId="0" borderId="4" xfId="191" applyFont="1" applyFill="1" applyBorder="1" applyAlignment="1">
      <alignment vertical="center"/>
    </xf>
    <xf numFmtId="191" fontId="13" fillId="0" borderId="2" xfId="193" applyNumberFormat="1" applyFont="1" applyFill="1" applyBorder="1"/>
    <xf numFmtId="168" fontId="13" fillId="0" borderId="3" xfId="192" applyNumberFormat="1" applyFont="1" applyFill="1" applyBorder="1" applyAlignment="1">
      <alignment vertical="center"/>
    </xf>
    <xf numFmtId="171" fontId="13" fillId="0" borderId="3" xfId="193" applyNumberFormat="1" applyFont="1" applyFill="1" applyBorder="1"/>
    <xf numFmtId="171" fontId="13" fillId="0" borderId="4" xfId="193" applyNumberFormat="1" applyFont="1" applyFill="1" applyBorder="1"/>
    <xf numFmtId="9" fontId="13" fillId="0" borderId="0" xfId="3" applyFont="1" applyFill="1" applyBorder="1"/>
    <xf numFmtId="0" fontId="16" fillId="0" borderId="0" xfId="191" applyFont="1"/>
    <xf numFmtId="0" fontId="13" fillId="0" borderId="15" xfId="191" applyFont="1" applyFill="1" applyBorder="1" applyAlignment="1">
      <alignment horizontal="center"/>
    </xf>
    <xf numFmtId="0" fontId="13" fillId="0" borderId="2" xfId="191" applyFont="1" applyFill="1" applyBorder="1" applyAlignment="1">
      <alignment horizontal="center"/>
    </xf>
    <xf numFmtId="0" fontId="14" fillId="0" borderId="44" xfId="132" applyNumberFormat="1" applyFont="1" applyFill="1" applyBorder="1" applyAlignment="1" applyProtection="1">
      <alignment horizontal="center" vertical="center"/>
      <protection hidden="1"/>
    </xf>
    <xf numFmtId="0" fontId="14" fillId="0" borderId="45" xfId="132" applyFont="1" applyFill="1" applyBorder="1" applyAlignment="1" applyProtection="1">
      <alignment horizontal="justify" vertical="center"/>
      <protection hidden="1"/>
    </xf>
    <xf numFmtId="0" fontId="14" fillId="0" borderId="45" xfId="132" applyFont="1" applyFill="1" applyBorder="1" applyAlignment="1" applyProtection="1">
      <alignment horizontal="center" vertical="center"/>
      <protection hidden="1"/>
    </xf>
    <xf numFmtId="0" fontId="14" fillId="0" borderId="45" xfId="132" applyFont="1" applyFill="1" applyBorder="1" applyAlignment="1" applyProtection="1">
      <alignment horizontal="center" vertical="center"/>
      <protection locked="0"/>
    </xf>
    <xf numFmtId="179" fontId="14" fillId="0" borderId="46" xfId="192" applyNumberFormat="1" applyFont="1" applyFill="1" applyBorder="1" applyAlignment="1" applyProtection="1">
      <alignment vertical="center"/>
      <protection hidden="1"/>
    </xf>
    <xf numFmtId="192" fontId="14" fillId="0" borderId="45" xfId="192" applyNumberFormat="1" applyFont="1" applyFill="1" applyBorder="1" applyAlignment="1" applyProtection="1">
      <alignment horizontal="right" vertical="center"/>
      <protection hidden="1"/>
    </xf>
    <xf numFmtId="0" fontId="0" fillId="27" borderId="43" xfId="132" applyFont="1" applyFill="1" applyBorder="1"/>
    <xf numFmtId="0" fontId="39" fillId="27" borderId="19" xfId="132" applyFont="1" applyFill="1" applyBorder="1"/>
    <xf numFmtId="0" fontId="39" fillId="27" borderId="12" xfId="132" applyFont="1" applyFill="1" applyBorder="1" applyAlignment="1">
      <alignment horizontal="center"/>
    </xf>
    <xf numFmtId="0" fontId="14" fillId="27" borderId="12" xfId="132" applyFill="1" applyBorder="1" applyAlignment="1">
      <alignment horizontal="center"/>
    </xf>
    <xf numFmtId="1" fontId="39" fillId="27" borderId="12" xfId="132" applyNumberFormat="1" applyFont="1" applyFill="1" applyBorder="1" applyAlignment="1">
      <alignment horizontal="center"/>
    </xf>
    <xf numFmtId="184" fontId="39" fillId="27" borderId="12" xfId="132" applyNumberFormat="1" applyFont="1" applyFill="1" applyBorder="1" applyAlignment="1">
      <alignment horizontal="center"/>
    </xf>
    <xf numFmtId="170" fontId="14" fillId="27" borderId="12" xfId="132" applyNumberFormat="1" applyFill="1" applyBorder="1" applyAlignment="1">
      <alignment horizontal="center"/>
    </xf>
    <xf numFmtId="2" fontId="14" fillId="27" borderId="12" xfId="132" applyNumberFormat="1" applyFill="1" applyBorder="1"/>
    <xf numFmtId="170" fontId="14" fillId="27" borderId="12" xfId="132" applyNumberFormat="1" applyFill="1" applyBorder="1"/>
    <xf numFmtId="187" fontId="14" fillId="27" borderId="0" xfId="132" applyNumberFormat="1" applyFill="1"/>
    <xf numFmtId="0" fontId="14" fillId="27" borderId="0" xfId="132" applyFill="1" applyBorder="1"/>
    <xf numFmtId="0" fontId="14" fillId="27" borderId="0" xfId="132" applyFill="1"/>
    <xf numFmtId="0" fontId="14" fillId="27" borderId="43" xfId="132" applyFill="1" applyBorder="1"/>
    <xf numFmtId="0" fontId="39" fillId="27" borderId="48" xfId="132" applyFont="1" applyFill="1" applyBorder="1"/>
    <xf numFmtId="0" fontId="39" fillId="27" borderId="45" xfId="132" applyFont="1" applyFill="1" applyBorder="1" applyAlignment="1">
      <alignment horizontal="center"/>
    </xf>
    <xf numFmtId="0" fontId="14" fillId="27" borderId="45" xfId="132" applyFill="1" applyBorder="1" applyAlignment="1">
      <alignment horizontal="center"/>
    </xf>
    <xf numFmtId="1" fontId="39" fillId="27" borderId="45" xfId="132" applyNumberFormat="1" applyFont="1" applyFill="1" applyBorder="1" applyAlignment="1">
      <alignment horizontal="center"/>
    </xf>
    <xf numFmtId="184" fontId="39" fillId="27" borderId="45" xfId="132" applyNumberFormat="1" applyFont="1" applyFill="1" applyBorder="1" applyAlignment="1">
      <alignment horizontal="center"/>
    </xf>
    <xf numFmtId="0" fontId="13" fillId="0" borderId="26" xfId="191" applyFont="1" applyFill="1" applyBorder="1" applyAlignment="1">
      <alignment horizontal="center"/>
    </xf>
    <xf numFmtId="0" fontId="13" fillId="0" borderId="27" xfId="191" applyFont="1" applyFill="1" applyBorder="1" applyAlignment="1">
      <alignment horizontal="left" vertical="center"/>
    </xf>
    <xf numFmtId="0" fontId="13" fillId="0" borderId="27" xfId="191" applyFont="1" applyFill="1" applyBorder="1" applyAlignment="1">
      <alignment horizontal="center"/>
    </xf>
    <xf numFmtId="168" fontId="13" fillId="0" borderId="27" xfId="192" applyNumberFormat="1" applyFont="1" applyFill="1" applyBorder="1" applyAlignment="1">
      <alignment horizontal="center"/>
    </xf>
    <xf numFmtId="171" fontId="13" fillId="0" borderId="27" xfId="193" applyNumberFormat="1" applyFont="1" applyFill="1" applyBorder="1" applyAlignment="1">
      <alignment horizontal="center"/>
    </xf>
    <xf numFmtId="0" fontId="13" fillId="0" borderId="28" xfId="191" applyFont="1" applyFill="1" applyBorder="1" applyAlignment="1">
      <alignment horizontal="center"/>
    </xf>
    <xf numFmtId="0" fontId="13" fillId="0" borderId="38" xfId="191" applyFont="1" applyFill="1" applyBorder="1" applyAlignment="1">
      <alignment horizontal="left" vertical="center"/>
    </xf>
    <xf numFmtId="0" fontId="13" fillId="0" borderId="38" xfId="191" applyFont="1" applyFill="1" applyBorder="1" applyAlignment="1">
      <alignment horizontal="center"/>
    </xf>
    <xf numFmtId="168" fontId="13" fillId="0" borderId="38" xfId="192" applyNumberFormat="1" applyFont="1" applyFill="1" applyBorder="1" applyAlignment="1">
      <alignment horizontal="center"/>
    </xf>
    <xf numFmtId="171" fontId="13" fillId="0" borderId="38" xfId="193" applyNumberFormat="1" applyFont="1" applyFill="1" applyBorder="1" applyAlignment="1">
      <alignment horizontal="center"/>
    </xf>
    <xf numFmtId="192" fontId="13" fillId="0" borderId="38" xfId="193" applyNumberFormat="1" applyFont="1" applyFill="1" applyBorder="1" applyAlignment="1">
      <alignment horizontal="right"/>
    </xf>
    <xf numFmtId="0" fontId="14" fillId="0" borderId="52" xfId="132" applyNumberFormat="1" applyFont="1" applyFill="1" applyBorder="1" applyAlignment="1" applyProtection="1">
      <alignment horizontal="center" vertical="center"/>
      <protection hidden="1"/>
    </xf>
    <xf numFmtId="0" fontId="14" fillId="0" borderId="53" xfId="132" applyFont="1" applyFill="1" applyBorder="1" applyAlignment="1" applyProtection="1">
      <alignment horizontal="justify" vertical="center"/>
      <protection hidden="1"/>
    </xf>
    <xf numFmtId="0" fontId="14" fillId="0" borderId="53" xfId="132" applyFont="1" applyFill="1" applyBorder="1" applyAlignment="1" applyProtection="1">
      <alignment horizontal="center" vertical="center"/>
      <protection hidden="1"/>
    </xf>
    <xf numFmtId="0" fontId="14" fillId="0" borderId="53" xfId="132" applyFont="1" applyFill="1" applyBorder="1" applyAlignment="1" applyProtection="1">
      <alignment horizontal="center" vertical="center"/>
      <protection locked="0"/>
    </xf>
    <xf numFmtId="192" fontId="14" fillId="0" borderId="53" xfId="192" applyNumberFormat="1" applyFont="1" applyFill="1" applyBorder="1" applyAlignment="1" applyProtection="1">
      <alignment horizontal="right" vertical="center"/>
      <protection hidden="1"/>
    </xf>
    <xf numFmtId="179" fontId="14" fillId="0" borderId="54" xfId="192" applyNumberFormat="1" applyFont="1" applyFill="1" applyBorder="1" applyAlignment="1" applyProtection="1">
      <alignment vertical="center"/>
      <protection hidden="1"/>
    </xf>
    <xf numFmtId="172" fontId="14" fillId="0" borderId="16" xfId="1" applyNumberFormat="1" applyFont="1" applyFill="1" applyBorder="1" applyAlignment="1">
      <alignment vertical="center" wrapText="1"/>
    </xf>
    <xf numFmtId="172" fontId="0" fillId="0" borderId="45" xfId="1" applyNumberFormat="1" applyFont="1" applyFill="1" applyBorder="1" applyAlignment="1">
      <alignment vertical="center" wrapText="1"/>
    </xf>
    <xf numFmtId="0" fontId="0" fillId="0" borderId="45" xfId="132" applyFont="1" applyFill="1" applyBorder="1" applyAlignment="1" applyProtection="1">
      <alignment horizontal="justify" vertical="center"/>
      <protection hidden="1"/>
    </xf>
    <xf numFmtId="0" fontId="0" fillId="0" borderId="45" xfId="0" applyFill="1" applyBorder="1" applyAlignment="1">
      <alignment horizontal="left" wrapText="1"/>
    </xf>
    <xf numFmtId="0" fontId="14" fillId="0" borderId="0" xfId="0" applyFont="1" applyFill="1" applyBorder="1" applyAlignment="1">
      <alignment horizontal="center" vertical="center" wrapText="1"/>
    </xf>
    <xf numFmtId="2" fontId="14" fillId="0" borderId="0" xfId="0" applyNumberFormat="1" applyFont="1" applyFill="1" applyBorder="1" applyAlignment="1">
      <alignment horizontal="right" vertical="center" wrapText="1"/>
    </xf>
    <xf numFmtId="168" fontId="13" fillId="0" borderId="7" xfId="1" applyFont="1" applyFill="1" applyBorder="1" applyAlignment="1">
      <alignment horizontal="center" vertical="center" wrapText="1"/>
    </xf>
    <xf numFmtId="2" fontId="13" fillId="0" borderId="45" xfId="0" applyNumberFormat="1" applyFont="1" applyFill="1" applyBorder="1" applyAlignment="1">
      <alignment horizontal="right" vertical="center" wrapText="1"/>
    </xf>
    <xf numFmtId="0" fontId="14" fillId="2" borderId="12" xfId="132" applyFill="1" applyBorder="1" applyAlignment="1">
      <alignment horizontal="center"/>
    </xf>
    <xf numFmtId="0" fontId="14" fillId="27" borderId="12" xfId="132" applyFont="1" applyFill="1" applyBorder="1" applyAlignment="1">
      <alignment horizontal="center"/>
    </xf>
    <xf numFmtId="170" fontId="14" fillId="27" borderId="12" xfId="132" applyNumberFormat="1" applyFont="1" applyFill="1" applyBorder="1" applyAlignment="1">
      <alignment horizontal="center"/>
    </xf>
    <xf numFmtId="2" fontId="14" fillId="27" borderId="12" xfId="132" applyNumberFormat="1" applyFont="1" applyFill="1" applyBorder="1"/>
    <xf numFmtId="170" fontId="14" fillId="27" borderId="12" xfId="132" applyNumberFormat="1" applyFont="1" applyFill="1" applyBorder="1"/>
    <xf numFmtId="0" fontId="14" fillId="27" borderId="43" xfId="132" applyFont="1" applyFill="1" applyBorder="1"/>
    <xf numFmtId="0" fontId="14" fillId="27" borderId="19" xfId="132" applyFont="1" applyFill="1" applyBorder="1"/>
    <xf numFmtId="0" fontId="14" fillId="27" borderId="0" xfId="132" applyFont="1" applyFill="1"/>
    <xf numFmtId="0" fontId="14" fillId="27" borderId="0" xfId="132" applyFont="1" applyFill="1" applyBorder="1"/>
    <xf numFmtId="0" fontId="40" fillId="27" borderId="19" xfId="132" applyFont="1" applyFill="1" applyBorder="1" applyAlignment="1">
      <alignment horizontal="center"/>
    </xf>
    <xf numFmtId="0" fontId="40" fillId="27" borderId="12" xfId="132" applyFont="1" applyFill="1" applyBorder="1" applyAlignment="1">
      <alignment horizontal="center"/>
    </xf>
    <xf numFmtId="1" fontId="40" fillId="27" borderId="12" xfId="132" applyNumberFormat="1" applyFont="1" applyFill="1" applyBorder="1" applyAlignment="1">
      <alignment horizontal="center"/>
    </xf>
    <xf numFmtId="184" fontId="40" fillId="27" borderId="12" xfId="132" applyNumberFormat="1" applyFont="1" applyFill="1" applyBorder="1" applyAlignment="1">
      <alignment horizontal="center"/>
    </xf>
    <xf numFmtId="0" fontId="13" fillId="0" borderId="24" xfId="0" applyFont="1" applyFill="1" applyBorder="1" applyAlignment="1">
      <alignment horizontal="center" vertical="center" wrapText="1"/>
    </xf>
    <xf numFmtId="0" fontId="45" fillId="0" borderId="45" xfId="0" applyFont="1" applyFill="1" applyBorder="1" applyAlignment="1">
      <alignment horizontal="center" vertical="center" wrapText="1"/>
    </xf>
    <xf numFmtId="0" fontId="46" fillId="0" borderId="45" xfId="0" applyFont="1" applyBorder="1" applyAlignment="1">
      <alignment horizontal="justify" vertical="center" wrapText="1"/>
    </xf>
    <xf numFmtId="0" fontId="13" fillId="0" borderId="44"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3" fillId="0" borderId="44" xfId="0" applyFont="1" applyFill="1" applyBorder="1" applyAlignment="1">
      <alignment horizontal="left" vertical="center"/>
    </xf>
    <xf numFmtId="0" fontId="14" fillId="0" borderId="44" xfId="206" applyFont="1" applyFill="1" applyBorder="1" applyAlignment="1">
      <alignment horizontal="left" vertical="center"/>
    </xf>
    <xf numFmtId="0" fontId="0" fillId="0" borderId="45" xfId="0" applyFont="1" applyFill="1" applyBorder="1" applyAlignment="1">
      <alignment horizontal="center" vertical="center" wrapText="1"/>
    </xf>
    <xf numFmtId="2" fontId="0" fillId="0" borderId="45" xfId="0" applyNumberFormat="1" applyFont="1" applyFill="1" applyBorder="1" applyAlignment="1">
      <alignment horizontal="center" vertical="center" wrapText="1"/>
    </xf>
    <xf numFmtId="172" fontId="14" fillId="0" borderId="41" xfId="1" applyNumberFormat="1" applyFont="1" applyFill="1" applyBorder="1" applyAlignment="1">
      <alignment vertical="center" wrapText="1"/>
    </xf>
    <xf numFmtId="0" fontId="46" fillId="0" borderId="45" xfId="0" applyFont="1" applyFill="1" applyBorder="1" applyAlignment="1">
      <alignment horizontal="justify" vertical="center" wrapText="1"/>
    </xf>
    <xf numFmtId="0" fontId="45" fillId="0" borderId="45" xfId="0" applyFont="1" applyFill="1" applyBorder="1" applyAlignment="1">
      <alignment horizontal="justify" vertical="center" wrapText="1"/>
    </xf>
    <xf numFmtId="166" fontId="14" fillId="0" borderId="0" xfId="205" applyFont="1" applyFill="1" applyAlignment="1">
      <alignment vertical="center" wrapText="1"/>
    </xf>
    <xf numFmtId="166" fontId="13" fillId="0" borderId="8" xfId="205" applyFont="1" applyFill="1" applyBorder="1" applyAlignment="1">
      <alignment horizontal="center" vertical="center" wrapText="1"/>
    </xf>
    <xf numFmtId="0" fontId="13" fillId="0" borderId="10" xfId="206" applyFont="1" applyFill="1" applyBorder="1" applyAlignment="1">
      <alignment horizontal="left" vertical="center" wrapText="1"/>
    </xf>
    <xf numFmtId="0" fontId="14" fillId="0" borderId="10" xfId="206" applyFont="1" applyFill="1" applyBorder="1" applyAlignment="1">
      <alignment horizontal="center" vertical="center"/>
    </xf>
    <xf numFmtId="4" fontId="14" fillId="0" borderId="10" xfId="206" applyNumberFormat="1" applyFont="1" applyFill="1" applyBorder="1" applyAlignment="1">
      <alignment horizontal="center" vertical="center"/>
    </xf>
    <xf numFmtId="4" fontId="14" fillId="0" borderId="10" xfId="18" applyNumberFormat="1" applyFont="1" applyFill="1" applyBorder="1" applyAlignment="1">
      <alignment horizontal="center" vertical="center"/>
    </xf>
    <xf numFmtId="177" fontId="13" fillId="0" borderId="11" xfId="206" applyNumberFormat="1" applyFont="1" applyFill="1" applyBorder="1" applyAlignment="1" applyProtection="1">
      <alignment horizontal="center" vertical="center" wrapText="1"/>
      <protection locked="0"/>
    </xf>
    <xf numFmtId="167" fontId="14" fillId="0" borderId="0" xfId="205" applyNumberFormat="1" applyFont="1" applyFill="1" applyAlignment="1">
      <alignment vertical="center" wrapText="1"/>
    </xf>
    <xf numFmtId="0" fontId="13" fillId="0" borderId="45" xfId="206" applyFont="1" applyFill="1" applyBorder="1" applyAlignment="1">
      <alignment horizontal="left" vertical="center" wrapText="1"/>
    </xf>
    <xf numFmtId="0" fontId="14" fillId="0" borderId="45" xfId="206" applyFont="1" applyFill="1" applyBorder="1" applyAlignment="1">
      <alignment horizontal="center" vertical="center"/>
    </xf>
    <xf numFmtId="179" fontId="14" fillId="0" borderId="45" xfId="18" applyNumberFormat="1" applyFont="1" applyFill="1" applyBorder="1" applyAlignment="1">
      <alignment horizontal="right" vertical="center"/>
    </xf>
    <xf numFmtId="177" fontId="14" fillId="0" borderId="46" xfId="206" applyNumberFormat="1" applyFont="1" applyFill="1" applyBorder="1" applyAlignment="1" applyProtection="1">
      <alignment horizontal="center" vertical="center" wrapText="1"/>
      <protection locked="0"/>
    </xf>
    <xf numFmtId="0" fontId="14" fillId="0" borderId="48" xfId="206" applyFont="1" applyFill="1" applyBorder="1" applyAlignment="1">
      <alignment horizontal="center" vertical="center" wrapText="1"/>
    </xf>
    <xf numFmtId="0" fontId="14" fillId="0" borderId="48" xfId="206" applyFont="1" applyFill="1" applyBorder="1" applyAlignment="1">
      <alignment horizontal="center" vertical="center"/>
    </xf>
    <xf numFmtId="0" fontId="14" fillId="0" borderId="45" xfId="206" applyFont="1" applyFill="1" applyBorder="1" applyAlignment="1">
      <alignment vertical="center" wrapText="1"/>
    </xf>
    <xf numFmtId="166" fontId="14" fillId="0" borderId="0" xfId="205" applyFont="1" applyFill="1" applyBorder="1" applyAlignment="1">
      <alignment vertical="center" wrapText="1"/>
    </xf>
    <xf numFmtId="4" fontId="14" fillId="0" borderId="45" xfId="206" applyNumberFormat="1" applyFont="1" applyFill="1" applyBorder="1" applyAlignment="1">
      <alignment horizontal="center" vertical="center"/>
    </xf>
    <xf numFmtId="166" fontId="14" fillId="0" borderId="1" xfId="205" applyFont="1" applyFill="1" applyBorder="1" applyAlignment="1">
      <alignment vertical="center" wrapText="1"/>
    </xf>
    <xf numFmtId="166" fontId="13" fillId="0" borderId="6" xfId="205" applyFont="1" applyFill="1" applyBorder="1" applyAlignment="1">
      <alignment horizontal="center" vertical="center" wrapText="1"/>
    </xf>
    <xf numFmtId="166" fontId="13" fillId="0" borderId="7" xfId="205" applyFont="1" applyFill="1" applyBorder="1" applyAlignment="1">
      <alignment vertical="center" wrapText="1"/>
    </xf>
    <xf numFmtId="172" fontId="13" fillId="0" borderId="1" xfId="205" applyNumberFormat="1" applyFont="1" applyFill="1" applyBorder="1" applyAlignment="1">
      <alignment vertical="center" wrapText="1"/>
    </xf>
    <xf numFmtId="166" fontId="14" fillId="0" borderId="20" xfId="205" applyFont="1" applyFill="1" applyBorder="1" applyAlignment="1">
      <alignment vertical="center" wrapText="1"/>
    </xf>
    <xf numFmtId="0" fontId="13" fillId="0" borderId="0" xfId="17" applyFont="1" applyFill="1" applyBorder="1" applyAlignment="1">
      <alignment horizontal="center"/>
    </xf>
    <xf numFmtId="9" fontId="13" fillId="0" borderId="0" xfId="3" applyFont="1" applyFill="1" applyBorder="1" applyAlignment="1">
      <alignment horizontal="center"/>
    </xf>
    <xf numFmtId="166" fontId="13" fillId="0" borderId="16" xfId="18" applyFont="1" applyFill="1" applyBorder="1"/>
    <xf numFmtId="166" fontId="13" fillId="0" borderId="20" xfId="18" applyNumberFormat="1" applyFont="1" applyFill="1" applyBorder="1" applyAlignment="1">
      <alignment horizontal="right"/>
    </xf>
    <xf numFmtId="166" fontId="14" fillId="0" borderId="21" xfId="205" applyFont="1" applyFill="1" applyBorder="1" applyAlignment="1">
      <alignment vertical="center" wrapText="1"/>
    </xf>
    <xf numFmtId="166" fontId="13" fillId="0" borderId="2" xfId="205" applyFont="1" applyFill="1" applyBorder="1" applyAlignment="1">
      <alignment vertical="center" wrapText="1"/>
    </xf>
    <xf numFmtId="166" fontId="13" fillId="0" borderId="3" xfId="205" applyFont="1" applyFill="1" applyBorder="1" applyAlignment="1">
      <alignment horizontal="center" vertical="center" wrapText="1"/>
    </xf>
    <xf numFmtId="166" fontId="13" fillId="0" borderId="4" xfId="205" applyFont="1" applyFill="1" applyBorder="1" applyAlignment="1">
      <alignment vertical="center" wrapText="1"/>
    </xf>
    <xf numFmtId="166" fontId="13" fillId="0" borderId="21" xfId="205" applyNumberFormat="1" applyFont="1" applyFill="1" applyBorder="1" applyAlignment="1">
      <alignment vertical="center" wrapText="1"/>
    </xf>
    <xf numFmtId="2" fontId="13" fillId="0" borderId="9" xfId="206" applyNumberFormat="1" applyFont="1" applyFill="1" applyBorder="1" applyAlignment="1">
      <alignment horizontal="left" vertical="center" wrapText="1"/>
    </xf>
    <xf numFmtId="0" fontId="13" fillId="0" borderId="44" xfId="206" applyFont="1" applyFill="1" applyBorder="1" applyAlignment="1">
      <alignment horizontal="left" vertical="center"/>
    </xf>
    <xf numFmtId="2" fontId="13" fillId="0" borderId="47" xfId="0" applyNumberFormat="1" applyFont="1" applyFill="1" applyBorder="1" applyAlignment="1">
      <alignment horizontal="left" vertical="center" wrapText="1"/>
    </xf>
    <xf numFmtId="2" fontId="14" fillId="0" borderId="47" xfId="0" applyNumberFormat="1" applyFont="1" applyFill="1" applyBorder="1" applyAlignment="1">
      <alignment horizontal="left" vertical="center" wrapText="1"/>
    </xf>
    <xf numFmtId="0" fontId="13" fillId="0" borderId="47" xfId="0" applyFont="1" applyFill="1" applyBorder="1" applyAlignment="1">
      <alignment horizontal="left" vertical="center" wrapText="1"/>
    </xf>
    <xf numFmtId="0" fontId="12" fillId="0" borderId="0" xfId="6" applyFont="1"/>
    <xf numFmtId="0" fontId="13" fillId="0" borderId="5"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center" vertical="center" wrapText="1"/>
      <protection locked="0"/>
    </xf>
    <xf numFmtId="0" fontId="12" fillId="0" borderId="0" xfId="6" applyFont="1" applyAlignment="1">
      <alignment horizontal="center"/>
    </xf>
    <xf numFmtId="0" fontId="45" fillId="0" borderId="45" xfId="7" applyFont="1" applyFill="1" applyBorder="1" applyAlignment="1" applyProtection="1">
      <alignment horizontal="justify" vertical="center" wrapText="1"/>
      <protection locked="0"/>
    </xf>
    <xf numFmtId="0" fontId="46" fillId="0" borderId="45" xfId="7" applyFont="1" applyFill="1" applyBorder="1" applyAlignment="1" applyProtection="1">
      <alignment horizontal="justify" vertical="center" wrapText="1"/>
      <protection locked="0"/>
    </xf>
    <xf numFmtId="0" fontId="45" fillId="0" borderId="45" xfId="0" applyFont="1" applyBorder="1" applyAlignment="1">
      <alignment horizontal="justify" vertical="center" wrapText="1"/>
    </xf>
    <xf numFmtId="0" fontId="13" fillId="0" borderId="44" xfId="0" applyFont="1" applyFill="1" applyBorder="1" applyAlignment="1">
      <alignment horizontal="left"/>
    </xf>
    <xf numFmtId="0" fontId="45" fillId="0" borderId="48" xfId="0" applyFont="1" applyFill="1" applyBorder="1" applyAlignment="1">
      <alignment horizontal="center" vertical="center" wrapText="1"/>
    </xf>
    <xf numFmtId="4" fontId="0" fillId="0" borderId="45" xfId="0" applyNumberFormat="1" applyFont="1" applyFill="1" applyBorder="1" applyAlignment="1">
      <alignment vertical="center" wrapText="1"/>
    </xf>
    <xf numFmtId="4" fontId="0" fillId="0" borderId="45" xfId="1" applyNumberFormat="1" applyFont="1" applyFill="1" applyBorder="1" applyAlignment="1">
      <alignment vertical="center" wrapText="1"/>
    </xf>
    <xf numFmtId="172" fontId="0" fillId="0" borderId="46" xfId="1" applyNumberFormat="1" applyFont="1" applyFill="1" applyBorder="1" applyAlignment="1">
      <alignment vertical="center" wrapText="1"/>
    </xf>
    <xf numFmtId="0" fontId="0" fillId="0" borderId="45" xfId="0" applyFont="1" applyFill="1" applyBorder="1" applyAlignment="1">
      <alignment horizontal="left" vertical="center" wrapText="1"/>
    </xf>
    <xf numFmtId="172" fontId="0" fillId="0" borderId="45" xfId="2" applyNumberFormat="1" applyFont="1" applyFill="1" applyBorder="1" applyAlignment="1">
      <alignment horizontal="center" vertical="center" wrapText="1"/>
    </xf>
    <xf numFmtId="0" fontId="0" fillId="0" borderId="45" xfId="0" applyFont="1" applyFill="1" applyBorder="1" applyAlignment="1">
      <alignment horizontal="left"/>
    </xf>
    <xf numFmtId="0" fontId="0" fillId="0" borderId="45" xfId="0" applyFont="1" applyFill="1" applyBorder="1" applyAlignment="1">
      <alignment horizontal="center" wrapText="1"/>
    </xf>
    <xf numFmtId="0" fontId="13" fillId="0" borderId="45" xfId="12" applyFont="1" applyFill="1" applyBorder="1" applyAlignment="1">
      <alignment vertical="center" wrapText="1"/>
    </xf>
    <xf numFmtId="172" fontId="0" fillId="0" borderId="54" xfId="1" applyNumberFormat="1" applyFont="1" applyFill="1" applyBorder="1" applyAlignment="1">
      <alignment vertical="center" wrapText="1"/>
    </xf>
    <xf numFmtId="4" fontId="0" fillId="0" borderId="0" xfId="6" applyNumberFormat="1" applyFont="1" applyFill="1" applyBorder="1" applyAlignment="1" applyProtection="1">
      <alignment vertical="center"/>
      <protection locked="0"/>
    </xf>
    <xf numFmtId="173" fontId="0" fillId="0" borderId="0" xfId="9" applyNumberFormat="1" applyFont="1" applyFill="1" applyBorder="1" applyAlignment="1" applyProtection="1">
      <alignment horizontal="center" vertical="center"/>
    </xf>
    <xf numFmtId="4" fontId="0" fillId="0" borderId="3" xfId="6" applyNumberFormat="1" applyFont="1" applyFill="1" applyBorder="1" applyAlignment="1" applyProtection="1">
      <alignment vertical="center"/>
      <protection locked="0"/>
    </xf>
    <xf numFmtId="173" fontId="0" fillId="0" borderId="3" xfId="9" applyNumberFormat="1" applyFont="1" applyFill="1" applyBorder="1" applyAlignment="1" applyProtection="1">
      <alignment horizontal="center" vertical="center"/>
    </xf>
    <xf numFmtId="0" fontId="13" fillId="0" borderId="6" xfId="7" applyFont="1" applyFill="1" applyBorder="1" applyAlignment="1" applyProtection="1">
      <alignment horizontal="center" vertical="center" wrapText="1"/>
      <protection locked="0"/>
    </xf>
    <xf numFmtId="0" fontId="45" fillId="0" borderId="45" xfId="0" applyFont="1" applyBorder="1" applyAlignment="1">
      <alignment horizontal="center" vertical="center" wrapText="1"/>
    </xf>
    <xf numFmtId="0" fontId="13" fillId="0" borderId="9" xfId="0" applyFont="1" applyFill="1" applyBorder="1" applyAlignment="1">
      <alignment horizontal="left" vertical="center" wrapText="1"/>
    </xf>
    <xf numFmtId="2" fontId="13" fillId="0" borderId="44" xfId="0" applyNumberFormat="1" applyFont="1" applyFill="1" applyBorder="1" applyAlignment="1">
      <alignment horizontal="left" vertical="center" wrapText="1"/>
    </xf>
    <xf numFmtId="0" fontId="45" fillId="0" borderId="44" xfId="0" applyFont="1" applyBorder="1" applyAlignment="1">
      <alignment horizontal="left" vertical="center" wrapText="1"/>
    </xf>
    <xf numFmtId="0" fontId="0" fillId="0" borderId="44" xfId="0" applyFont="1" applyFill="1" applyBorder="1" applyAlignment="1">
      <alignment horizontal="left" vertical="center" wrapText="1"/>
    </xf>
    <xf numFmtId="0" fontId="46" fillId="0" borderId="44" xfId="0" applyFont="1" applyBorder="1" applyAlignment="1">
      <alignment horizontal="left" vertical="center" wrapText="1"/>
    </xf>
    <xf numFmtId="0" fontId="45" fillId="0" borderId="44" xfId="0" applyFont="1" applyFill="1" applyBorder="1" applyAlignment="1">
      <alignment horizontal="lef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justify" vertical="center" wrapText="1"/>
    </xf>
    <xf numFmtId="0" fontId="0" fillId="0" borderId="0" xfId="0" applyFont="1" applyBorder="1" applyAlignment="1">
      <alignment wrapText="1"/>
    </xf>
    <xf numFmtId="2" fontId="0" fillId="0" borderId="45" xfId="0" applyNumberFormat="1" applyFont="1" applyFill="1" applyBorder="1" applyAlignment="1">
      <alignment horizontal="right" vertical="center" wrapText="1"/>
    </xf>
    <xf numFmtId="172" fontId="0" fillId="0" borderId="49" xfId="1" applyNumberFormat="1" applyFont="1" applyFill="1" applyBorder="1" applyAlignment="1">
      <alignment vertical="center" wrapText="1"/>
    </xf>
    <xf numFmtId="0" fontId="0" fillId="0" borderId="53" xfId="0" applyFont="1" applyFill="1" applyBorder="1" applyAlignment="1">
      <alignment horizontal="left" vertical="center" wrapText="1"/>
    </xf>
    <xf numFmtId="0" fontId="0" fillId="0" borderId="53" xfId="0" applyFont="1" applyFill="1" applyBorder="1" applyAlignment="1">
      <alignment horizontal="center" vertical="center" wrapText="1"/>
    </xf>
    <xf numFmtId="0" fontId="0" fillId="0" borderId="15" xfId="0" applyFont="1" applyFill="1" applyBorder="1" applyAlignment="1">
      <alignment horizontal="left" wrapText="1"/>
    </xf>
    <xf numFmtId="0" fontId="0" fillId="0" borderId="0" xfId="0" applyFont="1" applyFill="1" applyBorder="1" applyAlignment="1">
      <alignment horizontal="center" wrapText="1"/>
    </xf>
    <xf numFmtId="4" fontId="0" fillId="0" borderId="0" xfId="0" applyNumberFormat="1" applyFont="1" applyFill="1" applyBorder="1" applyAlignment="1">
      <alignment horizontal="right" wrapText="1"/>
    </xf>
    <xf numFmtId="172" fontId="0" fillId="0" borderId="0" xfId="1" applyNumberFormat="1" applyFont="1" applyFill="1" applyBorder="1" applyAlignment="1">
      <alignment wrapText="1"/>
    </xf>
    <xf numFmtId="0" fontId="0" fillId="0" borderId="2" xfId="0" applyFont="1" applyFill="1" applyBorder="1" applyAlignment="1">
      <alignment horizontal="left" wrapText="1"/>
    </xf>
    <xf numFmtId="0" fontId="0" fillId="0" borderId="3" xfId="0" applyFont="1" applyFill="1" applyBorder="1" applyAlignment="1">
      <alignment horizontal="center" wrapText="1"/>
    </xf>
    <xf numFmtId="4" fontId="0" fillId="0" borderId="3" xfId="0" applyNumberFormat="1" applyFont="1" applyFill="1" applyBorder="1" applyAlignment="1">
      <alignment wrapText="1"/>
    </xf>
    <xf numFmtId="172" fontId="0" fillId="0" borderId="3" xfId="1" applyNumberFormat="1" applyFont="1" applyFill="1" applyBorder="1" applyAlignment="1">
      <alignment wrapText="1"/>
    </xf>
    <xf numFmtId="0" fontId="13" fillId="0" borderId="23"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14" fillId="26" borderId="0" xfId="0" applyFont="1" applyFill="1" applyAlignment="1">
      <alignment wrapText="1"/>
    </xf>
    <xf numFmtId="0" fontId="46" fillId="0" borderId="44" xfId="0" applyFont="1" applyFill="1" applyBorder="1" applyAlignment="1">
      <alignment horizontal="left" vertical="center" wrapText="1"/>
    </xf>
    <xf numFmtId="0" fontId="46" fillId="0" borderId="45" xfId="0" applyFont="1" applyFill="1" applyBorder="1" applyAlignment="1">
      <alignment horizontal="center" vertical="center" wrapText="1"/>
    </xf>
    <xf numFmtId="0" fontId="14" fillId="0" borderId="0" xfId="0" applyFont="1" applyFill="1" applyBorder="1" applyAlignment="1">
      <alignment wrapText="1"/>
    </xf>
    <xf numFmtId="2" fontId="14" fillId="0" borderId="0" xfId="0" applyNumberFormat="1" applyFont="1" applyFill="1" applyAlignment="1">
      <alignment wrapText="1"/>
    </xf>
    <xf numFmtId="0" fontId="0" fillId="0" borderId="0" xfId="0" applyFill="1" applyAlignment="1">
      <alignment wrapText="1"/>
    </xf>
    <xf numFmtId="0" fontId="13" fillId="0" borderId="40" xfId="0" applyFont="1" applyFill="1" applyBorder="1" applyAlignment="1">
      <alignment horizontal="left" vertical="center" wrapText="1"/>
    </xf>
    <xf numFmtId="0" fontId="14" fillId="0" borderId="45" xfId="0" applyFont="1" applyFill="1" applyBorder="1" applyAlignment="1">
      <alignment horizontal="center" wrapText="1"/>
    </xf>
    <xf numFmtId="0" fontId="14" fillId="0" borderId="15" xfId="0" applyFont="1" applyFill="1" applyBorder="1" applyAlignment="1">
      <alignment horizontal="right" vertical="center" wrapText="1"/>
    </xf>
    <xf numFmtId="0" fontId="14" fillId="0" borderId="0" xfId="0" applyFont="1" applyFill="1" applyBorder="1" applyAlignment="1">
      <alignment horizontal="left" vertical="center" wrapText="1"/>
    </xf>
    <xf numFmtId="193" fontId="13" fillId="0" borderId="10" xfId="1" applyNumberFormat="1" applyFont="1" applyFill="1" applyBorder="1" applyAlignment="1">
      <alignment horizontal="center" vertical="center" wrapText="1"/>
    </xf>
    <xf numFmtId="2" fontId="14" fillId="0" borderId="40" xfId="0" applyNumberFormat="1" applyFont="1" applyFill="1" applyBorder="1" applyAlignment="1">
      <alignment horizontal="right" vertical="center" wrapText="1"/>
    </xf>
    <xf numFmtId="172" fontId="14" fillId="0" borderId="60" xfId="1" applyNumberFormat="1" applyFont="1" applyFill="1" applyBorder="1" applyAlignment="1">
      <alignment vertical="center" wrapText="1"/>
    </xf>
    <xf numFmtId="193" fontId="14" fillId="0" borderId="45" xfId="1" applyNumberFormat="1" applyFont="1" applyFill="1" applyBorder="1" applyAlignment="1">
      <alignment vertical="center" wrapText="1"/>
    </xf>
    <xf numFmtId="193" fontId="14" fillId="0" borderId="3" xfId="0" applyNumberFormat="1" applyFont="1" applyBorder="1" applyAlignment="1">
      <alignment wrapText="1"/>
    </xf>
    <xf numFmtId="193" fontId="13" fillId="0" borderId="24" xfId="1" applyNumberFormat="1" applyFont="1" applyFill="1" applyBorder="1" applyAlignment="1">
      <alignment horizontal="center" vertical="center" wrapText="1"/>
    </xf>
    <xf numFmtId="193" fontId="14" fillId="0" borderId="40" xfId="1" applyNumberFormat="1" applyFont="1" applyFill="1" applyBorder="1" applyAlignment="1">
      <alignment vertical="center" wrapText="1"/>
    </xf>
    <xf numFmtId="193" fontId="14" fillId="0" borderId="0" xfId="1" applyNumberFormat="1" applyFont="1" applyFill="1" applyBorder="1" applyAlignment="1">
      <alignment vertical="center" wrapText="1"/>
    </xf>
    <xf numFmtId="193" fontId="14" fillId="0" borderId="0" xfId="1" applyNumberFormat="1" applyFont="1" applyFill="1" applyBorder="1" applyAlignment="1">
      <alignment wrapText="1"/>
    </xf>
    <xf numFmtId="193" fontId="14" fillId="0" borderId="3" xfId="1" applyNumberFormat="1" applyFont="1" applyFill="1" applyBorder="1" applyAlignment="1">
      <alignment wrapText="1"/>
    </xf>
    <xf numFmtId="193" fontId="14" fillId="0" borderId="0" xfId="0" applyNumberFormat="1" applyFont="1" applyAlignment="1">
      <alignment wrapText="1"/>
    </xf>
    <xf numFmtId="2" fontId="40" fillId="0" borderId="45" xfId="0" applyNumberFormat="1" applyFont="1" applyFill="1" applyBorder="1" applyAlignment="1">
      <alignment horizontal="right" vertical="center" wrapText="1"/>
    </xf>
    <xf numFmtId="2" fontId="47" fillId="0" borderId="45" xfId="0" applyNumberFormat="1" applyFont="1" applyFill="1" applyBorder="1" applyAlignment="1">
      <alignment horizontal="right" vertical="center" wrapText="1"/>
    </xf>
    <xf numFmtId="172" fontId="47" fillId="0" borderId="45" xfId="1" applyNumberFormat="1" applyFont="1" applyFill="1" applyBorder="1" applyAlignment="1">
      <alignment vertical="center" wrapText="1"/>
    </xf>
    <xf numFmtId="172" fontId="47" fillId="0" borderId="53" xfId="1" applyNumberFormat="1" applyFont="1" applyFill="1" applyBorder="1" applyAlignment="1">
      <alignment vertical="center" wrapText="1"/>
    </xf>
    <xf numFmtId="193" fontId="47" fillId="0" borderId="45" xfId="1" applyNumberFormat="1" applyFont="1" applyFill="1" applyBorder="1" applyAlignment="1">
      <alignment vertical="center" wrapText="1"/>
    </xf>
    <xf numFmtId="0" fontId="0" fillId="0" borderId="42" xfId="0" applyFont="1" applyFill="1" applyBorder="1" applyAlignment="1">
      <alignment horizontal="left" vertical="center" wrapText="1"/>
    </xf>
    <xf numFmtId="193" fontId="47" fillId="0" borderId="53" xfId="1" applyNumberFormat="1" applyFont="1" applyFill="1" applyBorder="1" applyAlignment="1">
      <alignment vertical="center" wrapText="1"/>
    </xf>
    <xf numFmtId="2" fontId="13" fillId="0" borderId="59" xfId="206" applyNumberFormat="1" applyFont="1" applyFill="1" applyBorder="1" applyAlignment="1">
      <alignment horizontal="left" vertical="center" wrapText="1"/>
    </xf>
    <xf numFmtId="0" fontId="13" fillId="0" borderId="40" xfId="206" applyFont="1" applyFill="1" applyBorder="1" applyAlignment="1">
      <alignment horizontal="left" vertical="center" wrapText="1"/>
    </xf>
    <xf numFmtId="0" fontId="14" fillId="0" borderId="40" xfId="206" applyFont="1" applyFill="1" applyBorder="1" applyAlignment="1">
      <alignment horizontal="center" vertical="center"/>
    </xf>
    <xf numFmtId="4" fontId="14" fillId="0" borderId="40" xfId="206" applyNumberFormat="1" applyFont="1" applyFill="1" applyBorder="1" applyAlignment="1">
      <alignment horizontal="center" vertical="center"/>
    </xf>
    <xf numFmtId="4" fontId="14" fillId="0" borderId="40" xfId="18" applyNumberFormat="1" applyFont="1" applyFill="1" applyBorder="1" applyAlignment="1">
      <alignment horizontal="center" vertical="center"/>
    </xf>
    <xf numFmtId="177" fontId="13" fillId="0" borderId="60" xfId="206" applyNumberFormat="1" applyFont="1" applyFill="1" applyBorder="1" applyAlignment="1" applyProtection="1">
      <alignment horizontal="center" vertical="center" wrapText="1"/>
      <protection locked="0"/>
    </xf>
    <xf numFmtId="2" fontId="40" fillId="0" borderId="45" xfId="0" applyNumberFormat="1" applyFont="1" applyFill="1" applyBorder="1" applyAlignment="1">
      <alignment horizontal="center" vertical="center" wrapText="1"/>
    </xf>
    <xf numFmtId="0" fontId="0" fillId="0" borderId="47" xfId="206" applyFont="1" applyFill="1" applyBorder="1" applyAlignment="1">
      <alignment horizontal="left" vertical="center"/>
    </xf>
    <xf numFmtId="0" fontId="0" fillId="0" borderId="45" xfId="206" applyFont="1" applyFill="1" applyBorder="1" applyAlignment="1">
      <alignment horizontal="left" vertical="center" wrapText="1"/>
    </xf>
    <xf numFmtId="2" fontId="47" fillId="0" borderId="45" xfId="0" applyNumberFormat="1" applyFont="1" applyFill="1" applyBorder="1" applyAlignment="1">
      <alignment horizontal="center" vertical="center" wrapText="1"/>
    </xf>
    <xf numFmtId="166" fontId="0" fillId="0" borderId="0" xfId="205" applyFont="1" applyFill="1" applyAlignment="1">
      <alignment vertical="center" wrapText="1"/>
    </xf>
    <xf numFmtId="166" fontId="0" fillId="0" borderId="0" xfId="205" applyFont="1" applyFill="1" applyAlignment="1">
      <alignment horizontal="left" vertical="center" wrapText="1"/>
    </xf>
    <xf numFmtId="0" fontId="0" fillId="0" borderId="45" xfId="206" applyFont="1" applyFill="1" applyBorder="1" applyAlignment="1">
      <alignment vertical="center" wrapText="1"/>
    </xf>
    <xf numFmtId="0" fontId="8" fillId="0" borderId="0" xfId="6" applyFont="1"/>
    <xf numFmtId="0" fontId="8" fillId="0" borderId="0" xfId="6" applyFont="1" applyAlignment="1">
      <alignment vertical="center"/>
    </xf>
    <xf numFmtId="0" fontId="11" fillId="0" borderId="0" xfId="6" applyAlignment="1">
      <alignment vertical="center"/>
    </xf>
    <xf numFmtId="0" fontId="11" fillId="0" borderId="0" xfId="6" applyFill="1" applyAlignment="1">
      <alignment vertical="center"/>
    </xf>
    <xf numFmtId="0" fontId="8" fillId="0" borderId="0" xfId="6" applyFont="1" applyFill="1" applyAlignment="1">
      <alignment vertical="center"/>
    </xf>
    <xf numFmtId="0" fontId="14" fillId="0" borderId="45" xfId="12" applyFont="1" applyFill="1" applyBorder="1" applyAlignment="1">
      <alignment vertical="center" wrapText="1"/>
    </xf>
    <xf numFmtId="2" fontId="0" fillId="0" borderId="45" xfId="7" applyNumberFormat="1" applyFont="1" applyFill="1" applyBorder="1" applyAlignment="1" applyProtection="1">
      <alignment horizontal="center" vertical="center" wrapText="1"/>
      <protection locked="0"/>
    </xf>
    <xf numFmtId="2" fontId="47" fillId="0" borderId="45" xfId="7" applyNumberFormat="1" applyFont="1" applyFill="1" applyBorder="1" applyAlignment="1" applyProtection="1">
      <alignment horizontal="center" vertical="center" wrapText="1"/>
      <protection locked="0"/>
    </xf>
    <xf numFmtId="2" fontId="47" fillId="0" borderId="53" xfId="7" applyNumberFormat="1" applyFont="1" applyFill="1" applyBorder="1" applyAlignment="1" applyProtection="1">
      <alignment horizontal="center" vertical="center" wrapText="1"/>
      <protection locked="0"/>
    </xf>
    <xf numFmtId="0" fontId="49" fillId="0" borderId="0" xfId="6" applyFont="1" applyAlignment="1">
      <alignment vertical="center"/>
    </xf>
    <xf numFmtId="0" fontId="47" fillId="0" borderId="44" xfId="0" applyFont="1" applyFill="1" applyBorder="1" applyAlignment="1">
      <alignment horizontal="left" vertical="center" wrapText="1"/>
    </xf>
    <xf numFmtId="0" fontId="12" fillId="0" borderId="0" xfId="6" applyFont="1" applyAlignment="1">
      <alignment vertical="center"/>
    </xf>
    <xf numFmtId="0" fontId="47" fillId="0" borderId="44" xfId="0" applyFont="1" applyBorder="1" applyAlignment="1">
      <alignment horizontal="left" vertical="center" wrapText="1"/>
    </xf>
    <xf numFmtId="0" fontId="47" fillId="0" borderId="44" xfId="0" applyFont="1" applyFill="1" applyBorder="1" applyAlignment="1">
      <alignment horizontal="left"/>
    </xf>
    <xf numFmtId="2" fontId="47" fillId="0" borderId="44" xfId="0" applyNumberFormat="1" applyFont="1" applyFill="1" applyBorder="1" applyAlignment="1">
      <alignment horizontal="left" vertical="center" wrapText="1"/>
    </xf>
    <xf numFmtId="0" fontId="0" fillId="0" borderId="0" xfId="0" applyFont="1" applyFill="1" applyAlignment="1">
      <alignment horizontal="left"/>
    </xf>
    <xf numFmtId="0" fontId="12" fillId="0" borderId="0" xfId="6" applyFont="1" applyAlignment="1">
      <alignment horizontal="center" vertical="center"/>
    </xf>
    <xf numFmtId="0" fontId="47" fillId="0" borderId="0" xfId="6" applyFont="1"/>
    <xf numFmtId="0" fontId="47" fillId="0" borderId="0" xfId="6" applyFont="1" applyAlignment="1">
      <alignment vertical="center"/>
    </xf>
    <xf numFmtId="2" fontId="0" fillId="0" borderId="47" xfId="0" applyNumberFormat="1" applyFont="1" applyFill="1" applyBorder="1" applyAlignment="1">
      <alignment horizontal="left" vertical="center" wrapText="1"/>
    </xf>
    <xf numFmtId="0" fontId="40" fillId="0" borderId="0" xfId="6" applyFont="1" applyAlignment="1">
      <alignment vertical="center"/>
    </xf>
    <xf numFmtId="166" fontId="13" fillId="0" borderId="0" xfId="205" applyFont="1" applyFill="1" applyAlignment="1">
      <alignment vertical="center" wrapText="1"/>
    </xf>
    <xf numFmtId="0" fontId="47" fillId="0" borderId="0" xfId="6" applyFont="1" applyAlignment="1">
      <alignment horizontal="center"/>
    </xf>
    <xf numFmtId="0" fontId="47" fillId="0" borderId="0" xfId="6" applyFont="1" applyAlignment="1">
      <alignment horizontal="center" vertical="center"/>
    </xf>
    <xf numFmtId="0" fontId="46" fillId="0" borderId="14" xfId="7" applyFont="1" applyFill="1" applyBorder="1" applyAlignment="1" applyProtection="1">
      <alignment horizontal="justify" vertical="center" wrapText="1"/>
      <protection locked="0"/>
    </xf>
    <xf numFmtId="0" fontId="0" fillId="0" borderId="0" xfId="0" applyFont="1" applyAlignment="1">
      <alignment wrapText="1"/>
    </xf>
    <xf numFmtId="0" fontId="0" fillId="0" borderId="0" xfId="0" applyFont="1" applyFill="1" applyAlignment="1">
      <alignment wrapText="1"/>
    </xf>
    <xf numFmtId="0" fontId="0" fillId="0" borderId="47" xfId="0" applyFont="1" applyFill="1" applyBorder="1" applyAlignment="1">
      <alignment horizontal="left" vertical="center"/>
    </xf>
    <xf numFmtId="0" fontId="13" fillId="0" borderId="45" xfId="0" applyFont="1" applyFill="1" applyBorder="1" applyAlignment="1">
      <alignment horizontal="left" wrapText="1"/>
    </xf>
    <xf numFmtId="0" fontId="0" fillId="0" borderId="45" xfId="0" applyFont="1" applyFill="1" applyBorder="1" applyAlignment="1">
      <alignment horizontal="left" wrapText="1"/>
    </xf>
    <xf numFmtId="0" fontId="0" fillId="0" borderId="0" xfId="0" applyFont="1" applyFill="1" applyAlignment="1"/>
    <xf numFmtId="0" fontId="0" fillId="0" borderId="63" xfId="0" applyFont="1" applyFill="1" applyBorder="1" applyAlignment="1">
      <alignment horizontal="left" vertical="center" wrapText="1"/>
    </xf>
    <xf numFmtId="2" fontId="47" fillId="0" borderId="53" xfId="0" applyNumberFormat="1" applyFont="1" applyFill="1" applyBorder="1" applyAlignment="1">
      <alignment horizontal="right" vertical="center" wrapText="1"/>
    </xf>
    <xf numFmtId="0" fontId="48" fillId="0" borderId="0" xfId="0" applyFont="1" applyAlignment="1">
      <alignment wrapText="1"/>
    </xf>
    <xf numFmtId="166" fontId="13" fillId="0" borderId="5" xfId="205" applyFont="1" applyFill="1" applyBorder="1" applyAlignment="1">
      <alignment horizontal="left" vertical="center" wrapText="1"/>
    </xf>
    <xf numFmtId="0" fontId="13" fillId="0" borderId="15" xfId="16" applyFont="1" applyFill="1" applyBorder="1" applyAlignment="1">
      <alignment vertical="center" wrapText="1"/>
    </xf>
    <xf numFmtId="166" fontId="0" fillId="0" borderId="0" xfId="205" applyFont="1" applyFill="1" applyAlignment="1">
      <alignment vertical="center"/>
    </xf>
    <xf numFmtId="0" fontId="40" fillId="0" borderId="0" xfId="6" applyFont="1"/>
    <xf numFmtId="172" fontId="51" fillId="0" borderId="46" xfId="1" applyNumberFormat="1" applyFont="1" applyFill="1" applyBorder="1" applyAlignment="1">
      <alignment vertical="center" wrapText="1"/>
    </xf>
    <xf numFmtId="0" fontId="0" fillId="0" borderId="14" xfId="0" applyFill="1" applyBorder="1" applyAlignment="1">
      <alignment horizontal="left" vertical="center" wrapText="1"/>
    </xf>
    <xf numFmtId="0" fontId="14" fillId="0" borderId="14" xfId="0" applyFont="1" applyFill="1" applyBorder="1" applyAlignment="1">
      <alignment horizontal="center" vertical="center" wrapText="1"/>
    </xf>
    <xf numFmtId="193" fontId="47" fillId="0" borderId="14" xfId="1" applyNumberFormat="1" applyFont="1" applyFill="1" applyBorder="1" applyAlignment="1">
      <alignment vertical="center" wrapText="1"/>
    </xf>
    <xf numFmtId="0" fontId="6" fillId="0" borderId="0" xfId="6" applyFont="1" applyAlignment="1">
      <alignment vertical="center"/>
    </xf>
    <xf numFmtId="0" fontId="13" fillId="0" borderId="59" xfId="0" applyFont="1" applyFill="1" applyBorder="1" applyAlignment="1">
      <alignment horizontal="left"/>
    </xf>
    <xf numFmtId="0" fontId="0" fillId="0" borderId="40" xfId="0" applyFont="1" applyFill="1" applyBorder="1" applyAlignment="1">
      <alignment horizontal="center" vertical="center" wrapText="1"/>
    </xf>
    <xf numFmtId="170" fontId="0" fillId="0" borderId="40" xfId="7" applyNumberFormat="1" applyFont="1" applyFill="1" applyBorder="1" applyAlignment="1" applyProtection="1">
      <alignment horizontal="right" vertical="center" wrapText="1"/>
      <protection locked="0"/>
    </xf>
    <xf numFmtId="172" fontId="0" fillId="0" borderId="40" xfId="1" applyNumberFormat="1" applyFont="1" applyFill="1" applyBorder="1" applyAlignment="1">
      <alignment vertical="center" wrapText="1"/>
    </xf>
    <xf numFmtId="172" fontId="0" fillId="0" borderId="60" xfId="1" applyNumberFormat="1" applyFont="1" applyFill="1" applyBorder="1" applyAlignment="1">
      <alignment vertical="center" wrapText="1"/>
    </xf>
    <xf numFmtId="0" fontId="47" fillId="0" borderId="52" xfId="0" applyFont="1" applyFill="1" applyBorder="1" applyAlignment="1">
      <alignment horizontal="left" vertical="center"/>
    </xf>
    <xf numFmtId="0" fontId="0" fillId="0" borderId="53" xfId="0" applyFill="1" applyBorder="1" applyAlignment="1">
      <alignment horizontal="justify" vertical="center" wrapText="1"/>
    </xf>
    <xf numFmtId="0" fontId="5" fillId="0" borderId="0" xfId="6" applyFont="1" applyAlignment="1">
      <alignment vertical="center"/>
    </xf>
    <xf numFmtId="0" fontId="4" fillId="0" borderId="0" xfId="6" applyFont="1" applyAlignment="1">
      <alignment vertical="center"/>
    </xf>
    <xf numFmtId="166" fontId="13" fillId="0" borderId="17" xfId="205" applyFont="1" applyFill="1" applyBorder="1" applyAlignment="1">
      <alignment horizontal="center" vertical="center" wrapText="1"/>
    </xf>
    <xf numFmtId="166" fontId="13" fillId="0" borderId="22" xfId="205" applyFont="1" applyFill="1" applyBorder="1" applyAlignment="1">
      <alignment horizontal="center" vertical="center" wrapText="1"/>
    </xf>
    <xf numFmtId="0" fontId="45" fillId="0" borderId="14" xfId="7" applyFont="1" applyFill="1" applyBorder="1" applyAlignment="1" applyProtection="1">
      <alignment horizontal="justify" vertical="center" wrapText="1"/>
      <protection locked="0"/>
    </xf>
    <xf numFmtId="0" fontId="45" fillId="0" borderId="45" xfId="7" applyFont="1" applyFill="1" applyBorder="1" applyAlignment="1" applyProtection="1">
      <alignment horizontal="center" vertical="center" wrapText="1"/>
      <protection locked="0"/>
    </xf>
    <xf numFmtId="0" fontId="45" fillId="0" borderId="14" xfId="7" applyFont="1" applyFill="1" applyBorder="1" applyAlignment="1" applyProtection="1">
      <alignment horizontal="center" vertical="center" wrapText="1"/>
      <protection locked="0"/>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2" fontId="47" fillId="0" borderId="14" xfId="0" applyNumberFormat="1" applyFont="1" applyFill="1" applyBorder="1" applyAlignment="1">
      <alignment horizontal="center" vertical="center" wrapText="1"/>
    </xf>
    <xf numFmtId="173" fontId="47" fillId="0" borderId="14" xfId="2" applyNumberFormat="1" applyFont="1" applyFill="1" applyBorder="1" applyAlignment="1">
      <alignment horizontal="center" vertical="center" wrapText="1"/>
    </xf>
    <xf numFmtId="2" fontId="14" fillId="0" borderId="14" xfId="0" applyNumberFormat="1" applyFont="1" applyFill="1" applyBorder="1" applyAlignment="1">
      <alignment horizontal="center" vertical="center" wrapText="1"/>
    </xf>
    <xf numFmtId="173" fontId="14" fillId="0" borderId="14" xfId="2" applyNumberFormat="1" applyFont="1" applyFill="1" applyBorder="1" applyAlignment="1">
      <alignment horizontal="center" vertical="center" wrapText="1"/>
    </xf>
    <xf numFmtId="0" fontId="12" fillId="0" borderId="15" xfId="6" applyFont="1" applyBorder="1" applyAlignment="1">
      <alignment horizontal="right"/>
    </xf>
    <xf numFmtId="0" fontId="12" fillId="0" borderId="2" xfId="6" applyFont="1" applyBorder="1" applyAlignment="1">
      <alignment horizontal="right"/>
    </xf>
    <xf numFmtId="0" fontId="13" fillId="0" borderId="47" xfId="0" applyFont="1" applyFill="1" applyBorder="1" applyAlignment="1">
      <alignment horizontal="left" vertical="center"/>
    </xf>
    <xf numFmtId="172" fontId="14" fillId="0" borderId="0" xfId="0" applyNumberFormat="1" applyFont="1" applyFill="1" applyAlignment="1">
      <alignment wrapText="1"/>
    </xf>
    <xf numFmtId="0" fontId="0" fillId="28" borderId="45" xfId="0" applyFont="1" applyFill="1" applyBorder="1" applyAlignment="1">
      <alignment horizontal="center" vertical="center" wrapText="1"/>
    </xf>
    <xf numFmtId="0" fontId="0" fillId="28" borderId="45" xfId="0" applyFont="1" applyFill="1" applyBorder="1" applyAlignment="1">
      <alignment horizontal="left" vertical="center" wrapText="1"/>
    </xf>
    <xf numFmtId="2" fontId="47" fillId="28" borderId="45" xfId="0" applyNumberFormat="1" applyFont="1" applyFill="1" applyBorder="1" applyAlignment="1">
      <alignment horizontal="right" vertical="center" wrapText="1"/>
    </xf>
    <xf numFmtId="172" fontId="47" fillId="28" borderId="45" xfId="1" applyNumberFormat="1" applyFont="1" applyFill="1" applyBorder="1" applyAlignment="1">
      <alignment vertical="center" wrapText="1"/>
    </xf>
    <xf numFmtId="0" fontId="0" fillId="28" borderId="45" xfId="0" applyFill="1" applyBorder="1" applyAlignment="1">
      <alignment horizontal="left" vertical="center" wrapText="1"/>
    </xf>
    <xf numFmtId="0" fontId="14" fillId="28" borderId="45" xfId="0" applyFont="1" applyFill="1" applyBorder="1" applyAlignment="1">
      <alignment horizontal="center" vertical="center" wrapText="1"/>
    </xf>
    <xf numFmtId="0" fontId="45" fillId="0" borderId="38" xfId="7" applyFont="1" applyFill="1" applyBorder="1" applyAlignment="1" applyProtection="1">
      <alignment horizontal="justify" vertical="center" wrapText="1"/>
      <protection locked="0"/>
    </xf>
    <xf numFmtId="0" fontId="40" fillId="0" borderId="0" xfId="0" applyFont="1" applyFill="1" applyAlignment="1"/>
    <xf numFmtId="0" fontId="40" fillId="0" borderId="0" xfId="0" applyFont="1" applyAlignment="1"/>
    <xf numFmtId="172" fontId="11" fillId="0" borderId="0" xfId="6" applyNumberFormat="1" applyFill="1"/>
    <xf numFmtId="172" fontId="11" fillId="0" borderId="0" xfId="6" applyNumberFormat="1"/>
    <xf numFmtId="2" fontId="0" fillId="0" borderId="0" xfId="0" applyNumberFormat="1"/>
    <xf numFmtId="0" fontId="0" fillId="0" borderId="0" xfId="0" applyBorder="1"/>
    <xf numFmtId="177" fontId="56" fillId="30" borderId="11" xfId="206" applyNumberFormat="1" applyFont="1" applyFill="1" applyBorder="1" applyAlignment="1" applyProtection="1">
      <alignment horizontal="center" vertical="center" wrapText="1"/>
      <protection locked="0"/>
    </xf>
    <xf numFmtId="172" fontId="57" fillId="30" borderId="45" xfId="2" applyNumberFormat="1" applyFont="1" applyFill="1" applyBorder="1" applyAlignment="1" applyProtection="1">
      <alignment horizontal="right" vertical="center"/>
      <protection locked="0"/>
    </xf>
    <xf numFmtId="165" fontId="56" fillId="30" borderId="45" xfId="7" applyNumberFormat="1" applyFont="1" applyFill="1" applyBorder="1" applyAlignment="1" applyProtection="1">
      <alignment horizontal="center" vertical="center" wrapText="1"/>
      <protection locked="0"/>
    </xf>
    <xf numFmtId="168" fontId="56" fillId="30" borderId="45" xfId="8" applyNumberFormat="1" applyFont="1" applyFill="1" applyBorder="1" applyAlignment="1" applyProtection="1">
      <alignment horizontal="center" vertical="center" wrapText="1"/>
      <protection locked="0"/>
    </xf>
    <xf numFmtId="172" fontId="56" fillId="30" borderId="45" xfId="8" applyNumberFormat="1" applyFont="1" applyFill="1" applyBorder="1" applyAlignment="1" applyProtection="1">
      <alignment horizontal="center" vertical="center" wrapText="1"/>
      <protection locked="0"/>
    </xf>
    <xf numFmtId="177" fontId="56" fillId="30" borderId="11" xfId="221" applyNumberFormat="1" applyFont="1" applyFill="1" applyBorder="1" applyAlignment="1" applyProtection="1">
      <alignment horizontal="center" vertical="center" wrapText="1"/>
      <protection locked="0"/>
    </xf>
    <xf numFmtId="177" fontId="56" fillId="30" borderId="60" xfId="221" applyNumberFormat="1" applyFont="1" applyFill="1" applyBorder="1" applyAlignment="1" applyProtection="1">
      <alignment horizontal="center" vertical="center" wrapText="1"/>
      <protection locked="0"/>
    </xf>
    <xf numFmtId="177" fontId="57" fillId="30" borderId="46" xfId="221" applyNumberFormat="1" applyFont="1" applyFill="1" applyBorder="1" applyAlignment="1" applyProtection="1">
      <alignment horizontal="center" vertical="center" wrapText="1"/>
      <protection locked="0"/>
    </xf>
    <xf numFmtId="0" fontId="56" fillId="31" borderId="22" xfId="0" applyFont="1" applyFill="1" applyBorder="1" applyAlignment="1" applyProtection="1">
      <alignment vertical="center"/>
      <protection locked="0"/>
    </xf>
    <xf numFmtId="0" fontId="56" fillId="31" borderId="18" xfId="0" applyFont="1" applyFill="1" applyBorder="1" applyAlignment="1" applyProtection="1">
      <alignment vertical="center"/>
      <protection locked="0"/>
    </xf>
    <xf numFmtId="166" fontId="56" fillId="31" borderId="22" xfId="205" applyFont="1" applyFill="1" applyBorder="1" applyAlignment="1" applyProtection="1">
      <alignment vertical="center" wrapText="1"/>
      <protection locked="0"/>
    </xf>
    <xf numFmtId="166" fontId="56" fillId="31" borderId="18" xfId="205" applyFont="1" applyFill="1" applyBorder="1" applyAlignment="1" applyProtection="1">
      <alignment vertical="center" wrapText="1"/>
      <protection locked="0"/>
    </xf>
    <xf numFmtId="166" fontId="56" fillId="31" borderId="74" xfId="205" applyFont="1" applyFill="1" applyBorder="1" applyAlignment="1" applyProtection="1">
      <alignment horizontal="center" vertical="center" wrapText="1"/>
      <protection locked="0"/>
    </xf>
    <xf numFmtId="166" fontId="56" fillId="31" borderId="65" xfId="205" applyFont="1" applyFill="1" applyBorder="1" applyAlignment="1" applyProtection="1">
      <alignment horizontal="center" vertical="center" wrapText="1"/>
      <protection locked="0"/>
    </xf>
    <xf numFmtId="177" fontId="56" fillId="30" borderId="10" xfId="206" applyNumberFormat="1" applyFont="1" applyFill="1" applyBorder="1" applyAlignment="1" applyProtection="1">
      <alignment horizontal="center" vertical="center" wrapText="1"/>
      <protection locked="0"/>
    </xf>
    <xf numFmtId="172" fontId="57" fillId="30" borderId="45" xfId="1" applyNumberFormat="1" applyFont="1" applyFill="1" applyBorder="1" applyAlignment="1" applyProtection="1">
      <alignment horizontal="right" vertical="center" wrapText="1"/>
      <protection locked="0"/>
    </xf>
    <xf numFmtId="172" fontId="57" fillId="30" borderId="46" xfId="1" applyNumberFormat="1" applyFont="1" applyFill="1" applyBorder="1" applyAlignment="1" applyProtection="1">
      <alignment horizontal="right" vertical="center" wrapText="1"/>
      <protection locked="0"/>
    </xf>
    <xf numFmtId="172" fontId="57" fillId="30" borderId="45" xfId="8" applyNumberFormat="1" applyFont="1" applyFill="1" applyBorder="1" applyAlignment="1" applyProtection="1">
      <alignment horizontal="right"/>
      <protection locked="0"/>
    </xf>
    <xf numFmtId="172" fontId="57" fillId="30" borderId="46" xfId="8" applyNumberFormat="1" applyFont="1" applyFill="1" applyBorder="1" applyAlignment="1" applyProtection="1">
      <alignment horizontal="right"/>
      <protection locked="0"/>
    </xf>
    <xf numFmtId="172" fontId="57" fillId="30" borderId="46" xfId="15" applyNumberFormat="1" applyFont="1" applyFill="1" applyBorder="1" applyAlignment="1" applyProtection="1">
      <alignment horizontal="right" vertical="center"/>
      <protection locked="0"/>
    </xf>
    <xf numFmtId="172" fontId="57" fillId="30" borderId="45" xfId="2" applyNumberFormat="1" applyFont="1" applyFill="1" applyBorder="1" applyAlignment="1" applyProtection="1">
      <alignment horizontal="right" vertical="center" wrapText="1"/>
      <protection locked="0"/>
    </xf>
    <xf numFmtId="172" fontId="57" fillId="30" borderId="45" xfId="206" applyNumberFormat="1" applyFont="1" applyFill="1" applyBorder="1" applyAlignment="1" applyProtection="1">
      <alignment horizontal="right" vertical="center" wrapText="1"/>
      <protection locked="0"/>
    </xf>
    <xf numFmtId="172" fontId="57" fillId="30" borderId="38" xfId="2" applyNumberFormat="1" applyFont="1" applyFill="1" applyBorder="1" applyAlignment="1" applyProtection="1">
      <alignment horizontal="right" vertical="center" wrapText="1"/>
      <protection locked="0"/>
    </xf>
    <xf numFmtId="172" fontId="57" fillId="30" borderId="41" xfId="1" applyNumberFormat="1" applyFont="1" applyFill="1" applyBorder="1" applyAlignment="1" applyProtection="1">
      <alignment horizontal="right" vertical="center" wrapText="1"/>
      <protection locked="0"/>
    </xf>
    <xf numFmtId="172" fontId="57" fillId="30" borderId="38" xfId="1" applyNumberFormat="1" applyFont="1" applyFill="1" applyBorder="1" applyAlignment="1" applyProtection="1">
      <alignment horizontal="right" vertical="center" wrapText="1"/>
      <protection locked="0"/>
    </xf>
    <xf numFmtId="172" fontId="57" fillId="30" borderId="53" xfId="2" applyNumberFormat="1" applyFont="1" applyFill="1" applyBorder="1" applyAlignment="1" applyProtection="1">
      <alignment horizontal="right" vertical="center" wrapText="1"/>
      <protection locked="0"/>
    </xf>
    <xf numFmtId="172" fontId="57" fillId="30" borderId="54" xfId="1" applyNumberFormat="1" applyFont="1" applyFill="1" applyBorder="1" applyAlignment="1" applyProtection="1">
      <alignment horizontal="right" vertical="center" wrapText="1"/>
      <protection locked="0"/>
    </xf>
    <xf numFmtId="0" fontId="56" fillId="31" borderId="0" xfId="0" applyFont="1" applyFill="1" applyBorder="1" applyAlignment="1" applyProtection="1">
      <alignment vertical="center"/>
      <protection locked="0"/>
    </xf>
    <xf numFmtId="172" fontId="56" fillId="31" borderId="1" xfId="1" applyNumberFormat="1" applyFont="1" applyFill="1" applyBorder="1" applyAlignment="1" applyProtection="1">
      <alignment horizontal="right" vertical="center" wrapText="1"/>
      <protection locked="0"/>
    </xf>
    <xf numFmtId="168" fontId="56" fillId="31" borderId="24" xfId="1" applyFont="1" applyFill="1" applyBorder="1" applyAlignment="1" applyProtection="1">
      <alignment horizontal="center" vertical="center" wrapText="1"/>
      <protection locked="0"/>
    </xf>
    <xf numFmtId="168" fontId="56" fillId="31" borderId="25" xfId="1" applyFont="1" applyFill="1" applyBorder="1" applyAlignment="1" applyProtection="1">
      <alignment horizontal="center" vertical="center" wrapText="1"/>
      <protection locked="0"/>
    </xf>
    <xf numFmtId="165" fontId="57" fillId="30" borderId="10" xfId="8" applyNumberFormat="1" applyFont="1" applyFill="1" applyBorder="1" applyProtection="1">
      <protection locked="0"/>
    </xf>
    <xf numFmtId="165" fontId="57" fillId="30" borderId="11" xfId="8" applyNumberFormat="1" applyFont="1" applyFill="1" applyBorder="1" applyProtection="1">
      <protection locked="0"/>
    </xf>
    <xf numFmtId="165" fontId="57" fillId="30" borderId="45" xfId="1" applyNumberFormat="1" applyFont="1" applyFill="1" applyBorder="1" applyAlignment="1" applyProtection="1">
      <alignment horizontal="right" vertical="center" wrapText="1"/>
      <protection locked="0"/>
    </xf>
    <xf numFmtId="165" fontId="57" fillId="30" borderId="46" xfId="1" applyNumberFormat="1" applyFont="1" applyFill="1" applyBorder="1" applyAlignment="1" applyProtection="1">
      <alignment horizontal="right" vertical="center" wrapText="1"/>
      <protection locked="0"/>
    </xf>
    <xf numFmtId="165" fontId="57" fillId="30" borderId="45" xfId="114" applyNumberFormat="1" applyFont="1" applyFill="1" applyBorder="1" applyAlignment="1" applyProtection="1">
      <alignment vertical="center"/>
      <protection locked="0"/>
    </xf>
    <xf numFmtId="165" fontId="57" fillId="30" borderId="40" xfId="114" applyNumberFormat="1" applyFont="1" applyFill="1" applyBorder="1" applyAlignment="1" applyProtection="1">
      <alignment vertical="center"/>
      <protection locked="0"/>
    </xf>
    <xf numFmtId="165" fontId="57" fillId="30" borderId="40" xfId="1" applyNumberFormat="1" applyFont="1" applyFill="1" applyBorder="1" applyAlignment="1" applyProtection="1">
      <alignment horizontal="right" vertical="center" wrapText="1"/>
      <protection locked="0"/>
    </xf>
    <xf numFmtId="165" fontId="57" fillId="30" borderId="45" xfId="6" applyNumberFormat="1" applyFont="1" applyFill="1" applyBorder="1" applyProtection="1">
      <protection locked="0"/>
    </xf>
    <xf numFmtId="165" fontId="57" fillId="30" borderId="38" xfId="1" applyNumberFormat="1" applyFont="1" applyFill="1" applyBorder="1" applyAlignment="1" applyProtection="1">
      <alignment horizontal="right" vertical="center" wrapText="1"/>
      <protection locked="0"/>
    </xf>
    <xf numFmtId="165" fontId="57" fillId="30" borderId="58" xfId="1" applyNumberFormat="1" applyFont="1" applyFill="1" applyBorder="1" applyAlignment="1" applyProtection="1">
      <alignment horizontal="right" vertical="center" wrapText="1"/>
      <protection locked="0"/>
    </xf>
    <xf numFmtId="165" fontId="57" fillId="30" borderId="53" xfId="6" applyNumberFormat="1" applyFont="1" applyFill="1" applyBorder="1" applyAlignment="1" applyProtection="1">
      <alignment vertical="center"/>
      <protection locked="0"/>
    </xf>
    <xf numFmtId="165" fontId="57" fillId="30" borderId="54" xfId="1" applyNumberFormat="1" applyFont="1" applyFill="1" applyBorder="1" applyAlignment="1" applyProtection="1">
      <alignment horizontal="right" vertical="center" wrapText="1"/>
      <protection locked="0"/>
    </xf>
    <xf numFmtId="0" fontId="56" fillId="31" borderId="4" xfId="0" applyFont="1" applyFill="1" applyBorder="1" applyAlignment="1" applyProtection="1">
      <alignment horizontal="center" vertical="center"/>
      <protection locked="0"/>
    </xf>
    <xf numFmtId="165" fontId="56" fillId="31" borderId="21" xfId="1" applyNumberFormat="1" applyFont="1" applyFill="1" applyBorder="1" applyAlignment="1" applyProtection="1">
      <alignment horizontal="right" vertical="center" wrapText="1"/>
      <protection locked="0"/>
    </xf>
    <xf numFmtId="168" fontId="56" fillId="31" borderId="21" xfId="1" applyFont="1" applyFill="1" applyBorder="1" applyAlignment="1" applyProtection="1">
      <alignment horizontal="center" vertical="center" wrapText="1"/>
      <protection locked="0"/>
    </xf>
    <xf numFmtId="172" fontId="57" fillId="30" borderId="10" xfId="1" applyNumberFormat="1" applyFont="1" applyFill="1" applyBorder="1" applyAlignment="1" applyProtection="1">
      <alignment horizontal="right" vertical="center" wrapText="1"/>
      <protection locked="0"/>
    </xf>
    <xf numFmtId="172" fontId="57" fillId="30" borderId="11" xfId="1" applyNumberFormat="1" applyFont="1" applyFill="1" applyBorder="1" applyAlignment="1" applyProtection="1">
      <alignment vertical="center" wrapText="1"/>
      <protection locked="0"/>
    </xf>
    <xf numFmtId="172" fontId="57" fillId="30" borderId="38" xfId="1" applyNumberFormat="1" applyFont="1" applyFill="1" applyBorder="1" applyAlignment="1" applyProtection="1">
      <alignment horizontal="center" vertical="center" wrapText="1"/>
      <protection locked="0"/>
    </xf>
    <xf numFmtId="172" fontId="57" fillId="30" borderId="46" xfId="1" applyNumberFormat="1" applyFont="1" applyFill="1" applyBorder="1" applyAlignment="1" applyProtection="1">
      <alignment vertical="center" wrapText="1"/>
      <protection locked="0"/>
    </xf>
    <xf numFmtId="172" fontId="57" fillId="30" borderId="53" xfId="1" applyNumberFormat="1" applyFont="1" applyFill="1" applyBorder="1" applyAlignment="1" applyProtection="1">
      <alignment horizontal="center" vertical="center" wrapText="1"/>
      <protection locked="0"/>
    </xf>
    <xf numFmtId="172" fontId="57" fillId="30" borderId="54" xfId="1" applyNumberFormat="1" applyFont="1" applyFill="1" applyBorder="1" applyAlignment="1" applyProtection="1">
      <alignment vertical="center" wrapText="1"/>
      <protection locked="0"/>
    </xf>
    <xf numFmtId="0" fontId="56" fillId="31" borderId="4" xfId="0" applyFont="1" applyFill="1" applyBorder="1" applyAlignment="1" applyProtection="1">
      <alignment horizontal="right" vertical="center"/>
      <protection locked="0"/>
    </xf>
    <xf numFmtId="172" fontId="56" fillId="31" borderId="21" xfId="0" applyNumberFormat="1" applyFont="1" applyFill="1" applyBorder="1" applyAlignment="1" applyProtection="1">
      <alignment vertical="center"/>
      <protection locked="0"/>
    </xf>
    <xf numFmtId="168" fontId="56" fillId="31" borderId="74" xfId="1" applyFont="1" applyFill="1" applyBorder="1" applyAlignment="1" applyProtection="1">
      <alignment horizontal="center" vertical="center" wrapText="1"/>
      <protection locked="0"/>
    </xf>
    <xf numFmtId="168" fontId="56" fillId="31" borderId="65" xfId="1" applyFont="1" applyFill="1" applyBorder="1" applyAlignment="1" applyProtection="1">
      <alignment horizontal="center" vertical="center" wrapText="1"/>
      <protection locked="0"/>
    </xf>
    <xf numFmtId="168" fontId="56" fillId="30" borderId="10" xfId="1" applyNumberFormat="1" applyFont="1" applyFill="1" applyBorder="1" applyAlignment="1" applyProtection="1">
      <alignment horizontal="center" vertical="center" wrapText="1"/>
      <protection locked="0"/>
    </xf>
    <xf numFmtId="168" fontId="56" fillId="30" borderId="11" xfId="1" applyNumberFormat="1" applyFont="1" applyFill="1" applyBorder="1" applyAlignment="1" applyProtection="1">
      <alignment horizontal="center" vertical="center" wrapText="1"/>
      <protection locked="0"/>
    </xf>
    <xf numFmtId="168" fontId="57" fillId="30" borderId="45" xfId="1" applyNumberFormat="1" applyFont="1" applyFill="1" applyBorder="1" applyAlignment="1" applyProtection="1">
      <alignment horizontal="right" vertical="center" wrapText="1"/>
      <protection locked="0"/>
    </xf>
    <xf numFmtId="168" fontId="57" fillId="30" borderId="48" xfId="1" applyNumberFormat="1" applyFont="1" applyFill="1" applyBorder="1" applyAlignment="1" applyProtection="1">
      <alignment horizontal="right" vertical="center" wrapText="1"/>
      <protection locked="0"/>
    </xf>
    <xf numFmtId="168" fontId="57" fillId="30" borderId="68" xfId="1" applyNumberFormat="1" applyFont="1" applyFill="1" applyBorder="1" applyAlignment="1" applyProtection="1">
      <alignment horizontal="right" vertical="center" wrapText="1"/>
      <protection locked="0"/>
    </xf>
    <xf numFmtId="0" fontId="56" fillId="31" borderId="0" xfId="0" applyFont="1" applyFill="1" applyBorder="1" applyAlignment="1" applyProtection="1">
      <alignment horizontal="center" vertical="center"/>
      <protection locked="0"/>
    </xf>
    <xf numFmtId="168" fontId="56" fillId="31" borderId="8" xfId="0" applyNumberFormat="1" applyFont="1" applyFill="1" applyBorder="1" applyAlignment="1" applyProtection="1">
      <alignment vertical="center"/>
      <protection locked="0"/>
    </xf>
    <xf numFmtId="172" fontId="56" fillId="31" borderId="3" xfId="1" applyNumberFormat="1" applyFont="1" applyFill="1" applyBorder="1" applyAlignment="1" applyProtection="1">
      <alignment horizontal="center" vertical="center" wrapText="1"/>
      <protection locked="0"/>
    </xf>
    <xf numFmtId="172" fontId="56" fillId="30" borderId="10" xfId="1" applyNumberFormat="1" applyFont="1" applyFill="1" applyBorder="1" applyAlignment="1" applyProtection="1">
      <alignment horizontal="center" vertical="center" wrapText="1"/>
      <protection locked="0"/>
    </xf>
    <xf numFmtId="172" fontId="56" fillId="30" borderId="11" xfId="1" applyNumberFormat="1" applyFont="1" applyFill="1" applyBorder="1" applyAlignment="1" applyProtection="1">
      <alignment horizontal="center" vertical="center" wrapText="1"/>
      <protection locked="0"/>
    </xf>
    <xf numFmtId="172" fontId="57" fillId="30" borderId="45" xfId="8" applyNumberFormat="1" applyFont="1" applyFill="1" applyBorder="1" applyProtection="1">
      <protection locked="0"/>
    </xf>
    <xf numFmtId="172" fontId="57" fillId="30" borderId="48" xfId="1" applyNumberFormat="1" applyFont="1" applyFill="1" applyBorder="1" applyAlignment="1" applyProtection="1">
      <alignment horizontal="right" vertical="center" wrapText="1"/>
      <protection locked="0"/>
    </xf>
    <xf numFmtId="172" fontId="57" fillId="30" borderId="53" xfId="1" applyNumberFormat="1" applyFont="1" applyFill="1" applyBorder="1" applyAlignment="1" applyProtection="1">
      <alignment horizontal="right" vertical="center" wrapText="1"/>
      <protection locked="0"/>
    </xf>
    <xf numFmtId="0" fontId="56" fillId="31" borderId="16" xfId="0" applyFont="1" applyFill="1" applyBorder="1" applyAlignment="1" applyProtection="1">
      <alignment horizontal="center" vertical="center"/>
      <protection locked="0"/>
    </xf>
    <xf numFmtId="172" fontId="56" fillId="31" borderId="20" xfId="0" applyNumberFormat="1" applyFont="1" applyFill="1" applyBorder="1" applyAlignment="1" applyProtection="1">
      <alignment horizontal="right" vertical="center"/>
      <protection locked="0"/>
    </xf>
    <xf numFmtId="168" fontId="56" fillId="30" borderId="10" xfId="1" applyFont="1" applyFill="1" applyBorder="1" applyAlignment="1" applyProtection="1">
      <alignment horizontal="center" vertical="center" wrapText="1"/>
      <protection locked="0"/>
    </xf>
    <xf numFmtId="168" fontId="56" fillId="30" borderId="11" xfId="1" applyFont="1" applyFill="1" applyBorder="1" applyAlignment="1" applyProtection="1">
      <alignment horizontal="center" vertical="center" wrapText="1"/>
      <protection locked="0"/>
    </xf>
    <xf numFmtId="165" fontId="57" fillId="30" borderId="45" xfId="2" applyNumberFormat="1" applyFont="1" applyFill="1" applyBorder="1" applyAlignment="1" applyProtection="1">
      <alignment horizontal="right"/>
      <protection locked="0"/>
    </xf>
    <xf numFmtId="165" fontId="57" fillId="30" borderId="41" xfId="6" applyNumberFormat="1" applyFont="1" applyFill="1" applyBorder="1" applyAlignment="1" applyProtection="1">
      <alignment vertical="center"/>
      <protection locked="0"/>
    </xf>
    <xf numFmtId="165" fontId="57" fillId="30" borderId="45" xfId="2" applyNumberFormat="1" applyFont="1" applyFill="1" applyBorder="1" applyAlignment="1" applyProtection="1">
      <alignment vertical="center"/>
      <protection locked="0"/>
    </xf>
    <xf numFmtId="165" fontId="57" fillId="30" borderId="45" xfId="2" applyNumberFormat="1" applyFont="1" applyFill="1" applyBorder="1" applyAlignment="1" applyProtection="1">
      <alignment horizontal="right" vertical="center"/>
      <protection locked="0"/>
    </xf>
    <xf numFmtId="165" fontId="57" fillId="30" borderId="45" xfId="2" applyNumberFormat="1" applyFont="1" applyFill="1" applyBorder="1" applyAlignment="1" applyProtection="1">
      <alignment horizontal="center" vertical="center"/>
      <protection locked="0"/>
    </xf>
    <xf numFmtId="165" fontId="57" fillId="30" borderId="53" xfId="2" applyNumberFormat="1" applyFont="1" applyFill="1" applyBorder="1" applyAlignment="1" applyProtection="1">
      <alignment horizontal="right"/>
      <protection locked="0"/>
    </xf>
    <xf numFmtId="165" fontId="57" fillId="30" borderId="54" xfId="6" applyNumberFormat="1" applyFont="1" applyFill="1" applyBorder="1" applyAlignment="1" applyProtection="1">
      <alignment vertical="center"/>
      <protection locked="0"/>
    </xf>
    <xf numFmtId="164" fontId="56" fillId="31" borderId="1" xfId="0" applyNumberFormat="1" applyFont="1" applyFill="1" applyBorder="1" applyAlignment="1" applyProtection="1">
      <alignment vertical="center"/>
      <protection locked="0"/>
    </xf>
    <xf numFmtId="168" fontId="56" fillId="31" borderId="58" xfId="1" applyFont="1" applyFill="1" applyBorder="1" applyAlignment="1" applyProtection="1">
      <alignment horizontal="center" vertical="center" wrapText="1"/>
      <protection locked="0"/>
    </xf>
    <xf numFmtId="168" fontId="56" fillId="31" borderId="64" xfId="1" applyFont="1" applyFill="1" applyBorder="1" applyAlignment="1" applyProtection="1">
      <alignment horizontal="center" vertical="center" wrapText="1"/>
      <protection locked="0"/>
    </xf>
    <xf numFmtId="165" fontId="57" fillId="30" borderId="10" xfId="2" applyNumberFormat="1" applyFont="1" applyFill="1" applyBorder="1" applyAlignment="1" applyProtection="1">
      <alignment horizontal="right"/>
      <protection locked="0"/>
    </xf>
    <xf numFmtId="165" fontId="57" fillId="30" borderId="11" xfId="6" applyNumberFormat="1" applyFont="1" applyFill="1" applyBorder="1" applyAlignment="1" applyProtection="1">
      <alignment vertical="center"/>
      <protection locked="0"/>
    </xf>
    <xf numFmtId="165" fontId="57" fillId="30" borderId="53" xfId="2" applyNumberFormat="1" applyFont="1" applyFill="1" applyBorder="1" applyAlignment="1" applyProtection="1">
      <alignment horizontal="center" vertical="center"/>
      <protection locked="0"/>
    </xf>
    <xf numFmtId="164" fontId="56" fillId="31" borderId="8" xfId="0" applyNumberFormat="1" applyFont="1" applyFill="1" applyBorder="1" applyAlignment="1" applyProtection="1">
      <alignment vertical="center"/>
      <protection locked="0"/>
    </xf>
    <xf numFmtId="166" fontId="56" fillId="30" borderId="10" xfId="211" applyFont="1" applyFill="1" applyBorder="1" applyAlignment="1" applyProtection="1">
      <alignment horizontal="center" vertical="center" wrapText="1"/>
      <protection locked="0"/>
    </xf>
    <xf numFmtId="186" fontId="57" fillId="30" borderId="11" xfId="198" applyNumberFormat="1" applyFont="1" applyFill="1" applyBorder="1" applyAlignment="1" applyProtection="1">
      <alignment horizontal="right" vertical="center" wrapText="1"/>
      <protection locked="0"/>
    </xf>
    <xf numFmtId="166" fontId="56" fillId="30" borderId="45" xfId="211" applyNumberFormat="1" applyFont="1" applyFill="1" applyBorder="1" applyAlignment="1" applyProtection="1">
      <alignment horizontal="center" vertical="center" wrapText="1"/>
      <protection locked="0"/>
    </xf>
    <xf numFmtId="186" fontId="57" fillId="30" borderId="46" xfId="198" applyNumberFormat="1" applyFont="1" applyFill="1" applyBorder="1" applyAlignment="1" applyProtection="1">
      <alignment horizontal="right" vertical="center" wrapText="1"/>
      <protection locked="0"/>
    </xf>
    <xf numFmtId="166" fontId="57" fillId="30" borderId="45" xfId="1" applyNumberFormat="1" applyFont="1" applyFill="1" applyBorder="1" applyAlignment="1" applyProtection="1">
      <alignment horizontal="right" vertical="center" wrapText="1"/>
      <protection locked="0"/>
    </xf>
    <xf numFmtId="166" fontId="57" fillId="30" borderId="45" xfId="214" applyNumberFormat="1" applyFont="1" applyFill="1" applyBorder="1" applyAlignment="1" applyProtection="1">
      <alignment horizontal="center" vertical="center"/>
      <protection locked="0"/>
    </xf>
    <xf numFmtId="166" fontId="57" fillId="30" borderId="45" xfId="14" applyNumberFormat="1" applyFont="1" applyFill="1" applyBorder="1" applyAlignment="1" applyProtection="1">
      <alignment horizontal="center" vertical="center" wrapText="1"/>
      <protection locked="0"/>
    </xf>
    <xf numFmtId="166" fontId="57" fillId="30" borderId="53" xfId="214" applyNumberFormat="1" applyFont="1" applyFill="1" applyBorder="1" applyAlignment="1" applyProtection="1">
      <alignment horizontal="center" vertical="center"/>
      <protection locked="0"/>
    </xf>
    <xf numFmtId="186" fontId="57" fillId="30" borderId="54" xfId="198" applyNumberFormat="1" applyFont="1" applyFill="1" applyBorder="1" applyAlignment="1" applyProtection="1">
      <alignment horizontal="right" vertical="center" wrapText="1"/>
      <protection locked="0"/>
    </xf>
    <xf numFmtId="186" fontId="56" fillId="31" borderId="8" xfId="0" applyNumberFormat="1" applyFont="1" applyFill="1" applyBorder="1" applyAlignment="1" applyProtection="1">
      <alignment vertical="center"/>
      <protection locked="0"/>
    </xf>
    <xf numFmtId="0" fontId="56" fillId="31" borderId="22" xfId="195" applyFont="1" applyFill="1" applyBorder="1" applyAlignment="1" applyProtection="1">
      <alignment vertical="center"/>
      <protection locked="0"/>
    </xf>
    <xf numFmtId="0" fontId="56" fillId="31" borderId="18" xfId="195" applyFont="1" applyFill="1" applyBorder="1" applyAlignment="1" applyProtection="1">
      <alignment vertical="center"/>
      <protection locked="0"/>
    </xf>
    <xf numFmtId="186" fontId="56" fillId="31" borderId="74" xfId="197" applyNumberFormat="1" applyFont="1" applyFill="1" applyBorder="1" applyAlignment="1" applyProtection="1">
      <alignment horizontal="center" vertical="center" wrapText="1"/>
      <protection locked="0"/>
    </xf>
    <xf numFmtId="186" fontId="56" fillId="31" borderId="65" xfId="197" applyNumberFormat="1" applyFont="1" applyFill="1" applyBorder="1" applyAlignment="1" applyProtection="1">
      <alignment horizontal="center" vertical="center" wrapText="1"/>
      <protection locked="0"/>
    </xf>
    <xf numFmtId="186" fontId="56" fillId="30" borderId="10" xfId="198" applyNumberFormat="1" applyFont="1" applyFill="1" applyBorder="1" applyAlignment="1" applyProtection="1">
      <alignment horizontal="right" vertical="top" wrapText="1"/>
      <protection locked="0"/>
    </xf>
    <xf numFmtId="186" fontId="56" fillId="30" borderId="11" xfId="198" applyNumberFormat="1" applyFont="1" applyFill="1" applyBorder="1" applyAlignment="1" applyProtection="1">
      <alignment horizontal="right" vertical="center" wrapText="1"/>
      <protection locked="0"/>
    </xf>
    <xf numFmtId="186" fontId="57" fillId="30" borderId="45" xfId="198" applyNumberFormat="1" applyFont="1" applyFill="1" applyBorder="1" applyAlignment="1" applyProtection="1">
      <alignment horizontal="right" vertical="center" wrapText="1"/>
      <protection locked="0"/>
    </xf>
    <xf numFmtId="186" fontId="57" fillId="30" borderId="45" xfId="199" applyNumberFormat="1" applyFont="1" applyFill="1" applyBorder="1" applyAlignment="1" applyProtection="1">
      <alignment horizontal="right" vertical="center"/>
      <protection locked="0"/>
    </xf>
    <xf numFmtId="186" fontId="57" fillId="30" borderId="53" xfId="199" applyNumberFormat="1" applyFont="1" applyFill="1" applyBorder="1" applyAlignment="1" applyProtection="1">
      <alignment horizontal="right" vertical="center"/>
      <protection locked="0"/>
    </xf>
    <xf numFmtId="186" fontId="56" fillId="31" borderId="21" xfId="0" applyNumberFormat="1" applyFont="1" applyFill="1" applyBorder="1" applyAlignment="1" applyProtection="1">
      <alignment vertical="center"/>
      <protection locked="0"/>
    </xf>
    <xf numFmtId="0" fontId="57" fillId="30" borderId="0" xfId="0" applyFont="1" applyFill="1" applyProtection="1">
      <protection locked="0"/>
    </xf>
    <xf numFmtId="186" fontId="57" fillId="30" borderId="0" xfId="0" applyNumberFormat="1" applyFont="1" applyFill="1" applyProtection="1">
      <protection locked="0"/>
    </xf>
    <xf numFmtId="166" fontId="56" fillId="31" borderId="22" xfId="205" applyFont="1" applyFill="1" applyBorder="1" applyAlignment="1" applyProtection="1">
      <alignment vertical="center"/>
      <protection locked="0"/>
    </xf>
    <xf numFmtId="166" fontId="56" fillId="31" borderId="18" xfId="205" applyFont="1" applyFill="1" applyBorder="1" applyAlignment="1" applyProtection="1">
      <alignment vertical="center"/>
      <protection locked="0"/>
    </xf>
    <xf numFmtId="166" fontId="56" fillId="31" borderId="22" xfId="220" applyFont="1" applyFill="1" applyBorder="1" applyAlignment="1" applyProtection="1">
      <alignment vertical="center"/>
      <protection locked="0"/>
    </xf>
    <xf numFmtId="166" fontId="56" fillId="31" borderId="18" xfId="220" applyFont="1" applyFill="1" applyBorder="1" applyAlignment="1" applyProtection="1">
      <alignment vertical="center"/>
      <protection locked="0"/>
    </xf>
    <xf numFmtId="166" fontId="56" fillId="31" borderId="21" xfId="220" applyFont="1" applyFill="1" applyBorder="1" applyAlignment="1" applyProtection="1">
      <alignment horizontal="center" vertical="center" wrapText="1"/>
      <protection locked="0"/>
    </xf>
    <xf numFmtId="166" fontId="56" fillId="31" borderId="3" xfId="220" applyFont="1" applyFill="1" applyBorder="1" applyAlignment="1" applyProtection="1">
      <alignment horizontal="center" vertical="center" wrapText="1"/>
      <protection locked="0"/>
    </xf>
    <xf numFmtId="4" fontId="57" fillId="30" borderId="10" xfId="18" applyNumberFormat="1" applyFont="1" applyFill="1" applyBorder="1" applyAlignment="1" applyProtection="1">
      <alignment horizontal="center" vertical="center"/>
      <protection locked="0"/>
    </xf>
    <xf numFmtId="4" fontId="57" fillId="30" borderId="40" xfId="18" applyNumberFormat="1" applyFont="1" applyFill="1" applyBorder="1" applyAlignment="1" applyProtection="1">
      <alignment horizontal="center" vertical="center"/>
      <protection locked="0"/>
    </xf>
    <xf numFmtId="172" fontId="57" fillId="30" borderId="45" xfId="1" applyNumberFormat="1" applyFont="1" applyFill="1" applyBorder="1" applyAlignment="1" applyProtection="1">
      <alignment vertical="center" wrapText="1"/>
      <protection locked="0"/>
    </xf>
    <xf numFmtId="194" fontId="57" fillId="30" borderId="45" xfId="220" applyNumberFormat="1" applyFont="1" applyFill="1" applyBorder="1" applyAlignment="1" applyProtection="1">
      <alignment vertical="center" wrapText="1"/>
      <protection locked="0"/>
    </xf>
    <xf numFmtId="179" fontId="57" fillId="30" borderId="45" xfId="18" applyNumberFormat="1" applyFont="1" applyFill="1" applyBorder="1" applyAlignment="1" applyProtection="1">
      <alignment horizontal="right" vertical="center"/>
      <protection locked="0"/>
    </xf>
    <xf numFmtId="173" fontId="57" fillId="30" borderId="38" xfId="2" applyNumberFormat="1" applyFont="1" applyFill="1" applyBorder="1" applyAlignment="1" applyProtection="1">
      <alignment horizontal="center" vertical="center" wrapText="1"/>
      <protection locked="0"/>
    </xf>
    <xf numFmtId="172" fontId="57" fillId="30" borderId="41" xfId="1" applyNumberFormat="1" applyFont="1" applyFill="1" applyBorder="1" applyAlignment="1" applyProtection="1">
      <alignment vertical="center" wrapText="1"/>
      <protection locked="0"/>
    </xf>
    <xf numFmtId="173" fontId="57" fillId="30" borderId="53" xfId="2" applyNumberFormat="1" applyFont="1" applyFill="1" applyBorder="1" applyAlignment="1" applyProtection="1">
      <alignment horizontal="center" vertical="center" wrapText="1"/>
      <protection locked="0"/>
    </xf>
    <xf numFmtId="0" fontId="56" fillId="31" borderId="16" xfId="0" applyFont="1" applyFill="1" applyBorder="1" applyAlignment="1" applyProtection="1">
      <alignment horizontal="center" vertical="center" wrapText="1"/>
      <protection locked="0"/>
    </xf>
    <xf numFmtId="172" fontId="56" fillId="31" borderId="8" xfId="1" applyNumberFormat="1" applyFont="1" applyFill="1" applyBorder="1" applyAlignment="1" applyProtection="1">
      <alignment vertical="center" wrapText="1"/>
      <protection locked="0"/>
    </xf>
    <xf numFmtId="168" fontId="56" fillId="31" borderId="1" xfId="1" applyFont="1" applyFill="1" applyBorder="1" applyAlignment="1" applyProtection="1">
      <alignment horizontal="center" vertical="center" wrapText="1"/>
      <protection locked="0"/>
    </xf>
    <xf numFmtId="168" fontId="56" fillId="31" borderId="7" xfId="1" applyFont="1" applyFill="1" applyBorder="1" applyAlignment="1" applyProtection="1">
      <alignment horizontal="center" vertical="center" wrapText="1"/>
      <protection locked="0"/>
    </xf>
    <xf numFmtId="4" fontId="57" fillId="30" borderId="45" xfId="1" applyNumberFormat="1" applyFont="1" applyFill="1" applyBorder="1" applyAlignment="1" applyProtection="1">
      <alignment vertical="center" wrapText="1"/>
      <protection locked="0"/>
    </xf>
    <xf numFmtId="172" fontId="57" fillId="30" borderId="40" xfId="1" applyNumberFormat="1" applyFont="1" applyFill="1" applyBorder="1" applyAlignment="1" applyProtection="1">
      <alignment vertical="center" wrapText="1"/>
      <protection locked="0"/>
    </xf>
    <xf numFmtId="172" fontId="57" fillId="30" borderId="60" xfId="1" applyNumberFormat="1" applyFont="1" applyFill="1" applyBorder="1" applyAlignment="1" applyProtection="1">
      <alignment vertical="center" wrapText="1"/>
      <protection locked="0"/>
    </xf>
    <xf numFmtId="172" fontId="57" fillId="30" borderId="53" xfId="1" applyNumberFormat="1" applyFont="1" applyFill="1" applyBorder="1" applyAlignment="1" applyProtection="1">
      <alignment vertical="center" wrapText="1"/>
      <protection locked="0"/>
    </xf>
    <xf numFmtId="172" fontId="56" fillId="31" borderId="21" xfId="1" applyNumberFormat="1" applyFont="1" applyFill="1" applyBorder="1" applyAlignment="1" applyProtection="1">
      <alignment vertical="center" wrapText="1"/>
      <protection locked="0"/>
    </xf>
    <xf numFmtId="172" fontId="57" fillId="30" borderId="49" xfId="1" applyNumberFormat="1" applyFont="1" applyFill="1" applyBorder="1" applyAlignment="1" applyProtection="1">
      <alignment vertical="center" wrapText="1"/>
      <protection locked="0"/>
    </xf>
    <xf numFmtId="195" fontId="57" fillId="30" borderId="45" xfId="3" applyNumberFormat="1" applyFont="1" applyFill="1" applyBorder="1" applyAlignment="1" applyProtection="1">
      <alignment vertical="center" wrapText="1"/>
      <protection locked="0"/>
    </xf>
    <xf numFmtId="172" fontId="57" fillId="30" borderId="77" xfId="1" applyNumberFormat="1" applyFont="1" applyFill="1" applyBorder="1" applyAlignment="1" applyProtection="1">
      <alignment vertical="center" wrapText="1"/>
      <protection locked="0"/>
    </xf>
    <xf numFmtId="172" fontId="56" fillId="31" borderId="1" xfId="1" applyNumberFormat="1" applyFont="1" applyFill="1" applyBorder="1" applyAlignment="1" applyProtection="1">
      <alignment vertical="center" wrapText="1"/>
      <protection locked="0"/>
    </xf>
    <xf numFmtId="172" fontId="56" fillId="31" borderId="74" xfId="1" applyNumberFormat="1" applyFont="1" applyFill="1" applyBorder="1" applyAlignment="1" applyProtection="1">
      <alignment horizontal="center" vertical="center" wrapText="1"/>
      <protection locked="0"/>
    </xf>
    <xf numFmtId="172" fontId="59" fillId="30" borderId="46" xfId="1" applyNumberFormat="1" applyFont="1" applyFill="1" applyBorder="1" applyAlignment="1" applyProtection="1">
      <alignment vertical="center" wrapText="1"/>
      <protection locked="0"/>
    </xf>
    <xf numFmtId="172" fontId="57" fillId="30" borderId="38" xfId="1" applyNumberFormat="1" applyFont="1" applyFill="1" applyBorder="1" applyAlignment="1" applyProtection="1">
      <alignment vertical="center" wrapText="1"/>
      <protection locked="0"/>
    </xf>
    <xf numFmtId="186" fontId="56" fillId="31" borderId="76" xfId="197" applyNumberFormat="1" applyFont="1" applyFill="1" applyBorder="1" applyAlignment="1" applyProtection="1">
      <alignment horizontal="center" vertical="center" wrapText="1"/>
      <protection locked="0"/>
    </xf>
    <xf numFmtId="186" fontId="56" fillId="31" borderId="78" xfId="197" applyNumberFormat="1" applyFont="1" applyFill="1" applyBorder="1" applyAlignment="1" applyProtection="1">
      <alignment horizontal="center" vertical="center" wrapText="1"/>
      <protection locked="0"/>
    </xf>
    <xf numFmtId="186" fontId="57" fillId="30" borderId="53" xfId="198" applyNumberFormat="1" applyFont="1" applyFill="1" applyBorder="1" applyAlignment="1" applyProtection="1">
      <alignment horizontal="right" vertical="center" wrapText="1"/>
      <protection locked="0"/>
    </xf>
    <xf numFmtId="0" fontId="56" fillId="31" borderId="3" xfId="0" applyFont="1" applyFill="1" applyBorder="1" applyAlignment="1" applyProtection="1">
      <alignment horizontal="center" vertical="center"/>
      <protection locked="0"/>
    </xf>
    <xf numFmtId="186" fontId="56" fillId="29" borderId="8" xfId="0" applyNumberFormat="1" applyFont="1" applyFill="1" applyBorder="1" applyAlignment="1" applyProtection="1">
      <alignment vertical="center"/>
      <protection locked="0"/>
    </xf>
    <xf numFmtId="0" fontId="56" fillId="29" borderId="0" xfId="0" applyFont="1" applyFill="1" applyBorder="1" applyAlignment="1" applyProtection="1">
      <alignment horizontal="right" vertical="center" wrapText="1"/>
      <protection locked="0"/>
    </xf>
    <xf numFmtId="186" fontId="56" fillId="29" borderId="0" xfId="0" applyNumberFormat="1" applyFont="1" applyFill="1" applyBorder="1" applyAlignment="1" applyProtection="1">
      <alignment vertical="center"/>
      <protection locked="0"/>
    </xf>
    <xf numFmtId="0" fontId="56" fillId="31" borderId="22" xfId="0" applyFont="1" applyFill="1" applyBorder="1" applyAlignment="1" applyProtection="1">
      <alignment horizontal="center" vertical="center" wrapText="1"/>
      <protection locked="0"/>
    </xf>
    <xf numFmtId="186" fontId="56" fillId="29" borderId="71" xfId="0" applyNumberFormat="1" applyFont="1" applyFill="1" applyBorder="1" applyAlignment="1" applyProtection="1">
      <alignment vertical="center"/>
      <protection locked="0"/>
    </xf>
    <xf numFmtId="0" fontId="56" fillId="31" borderId="39" xfId="0" applyFont="1" applyFill="1" applyBorder="1" applyAlignment="1" applyProtection="1">
      <alignment vertical="center" wrapText="1"/>
      <protection locked="0"/>
    </xf>
    <xf numFmtId="186" fontId="57" fillId="29" borderId="61" xfId="0" applyNumberFormat="1" applyFont="1" applyFill="1" applyBorder="1" applyAlignment="1" applyProtection="1">
      <alignment vertical="center"/>
      <protection locked="0"/>
    </xf>
    <xf numFmtId="0" fontId="56" fillId="31" borderId="43" xfId="0" applyFont="1" applyFill="1" applyBorder="1" applyAlignment="1" applyProtection="1">
      <alignment vertical="center" wrapText="1"/>
      <protection locked="0"/>
    </xf>
    <xf numFmtId="0" fontId="56" fillId="31" borderId="67" xfId="0" applyFont="1" applyFill="1" applyBorder="1" applyAlignment="1" applyProtection="1">
      <alignment vertical="center" wrapText="1"/>
      <protection locked="0"/>
    </xf>
    <xf numFmtId="186" fontId="56" fillId="29" borderId="62" xfId="0" applyNumberFormat="1" applyFont="1" applyFill="1" applyBorder="1" applyAlignment="1" applyProtection="1">
      <alignment vertical="center"/>
      <protection locked="0"/>
    </xf>
    <xf numFmtId="0" fontId="56" fillId="29" borderId="22" xfId="0" applyFont="1" applyFill="1" applyBorder="1" applyAlignment="1" applyProtection="1">
      <alignment vertical="center" wrapText="1"/>
      <protection locked="0"/>
    </xf>
    <xf numFmtId="0" fontId="56" fillId="31" borderId="60" xfId="0" applyFont="1" applyFill="1" applyBorder="1" applyAlignment="1" applyProtection="1">
      <alignment horizontal="center" vertical="center" wrapText="1"/>
      <protection locked="0"/>
    </xf>
    <xf numFmtId="186" fontId="56" fillId="29" borderId="70" xfId="0" applyNumberFormat="1" applyFont="1" applyFill="1" applyBorder="1" applyAlignment="1" applyProtection="1">
      <alignment vertical="center"/>
      <protection locked="0"/>
    </xf>
    <xf numFmtId="0" fontId="56" fillId="31" borderId="38" xfId="0" applyFont="1" applyFill="1" applyBorder="1" applyAlignment="1" applyProtection="1">
      <protection locked="0"/>
    </xf>
    <xf numFmtId="186" fontId="57" fillId="29" borderId="49" xfId="0" applyNumberFormat="1" applyFont="1" applyFill="1" applyBorder="1" applyAlignment="1" applyProtection="1">
      <alignment vertical="center"/>
      <protection locked="0"/>
    </xf>
    <xf numFmtId="0" fontId="57" fillId="30" borderId="0" xfId="0" applyFont="1" applyFill="1" applyAlignment="1" applyProtection="1">
      <alignment horizontal="right"/>
      <protection locked="0"/>
    </xf>
    <xf numFmtId="186" fontId="56" fillId="29" borderId="18" xfId="0" applyNumberFormat="1" applyFont="1" applyFill="1" applyBorder="1" applyAlignment="1" applyProtection="1">
      <alignment vertical="center"/>
      <protection locked="0"/>
    </xf>
    <xf numFmtId="0" fontId="57" fillId="0" borderId="0" xfId="0" applyFont="1" applyProtection="1">
      <protection locked="0"/>
    </xf>
    <xf numFmtId="0" fontId="56" fillId="31" borderId="17" xfId="0" applyFont="1" applyFill="1" applyBorder="1" applyAlignment="1" applyProtection="1">
      <alignment vertical="center"/>
    </xf>
    <xf numFmtId="0" fontId="56" fillId="31" borderId="22" xfId="0" applyFont="1" applyFill="1" applyBorder="1" applyAlignment="1" applyProtection="1">
      <alignment vertical="center"/>
    </xf>
    <xf numFmtId="166" fontId="56" fillId="31" borderId="17" xfId="205" applyFont="1" applyFill="1" applyBorder="1" applyAlignment="1" applyProtection="1">
      <alignment vertical="center" wrapText="1"/>
    </xf>
    <xf numFmtId="166" fontId="56" fillId="31" borderId="22" xfId="205" applyFont="1" applyFill="1" applyBorder="1" applyAlignment="1" applyProtection="1">
      <alignment horizontal="right" vertical="center" wrapText="1"/>
    </xf>
    <xf numFmtId="166" fontId="56" fillId="31" borderId="22" xfId="205" applyFont="1" applyFill="1" applyBorder="1" applyAlignment="1" applyProtection="1">
      <alignment vertical="center" wrapText="1"/>
    </xf>
    <xf numFmtId="166" fontId="56" fillId="31" borderId="17" xfId="205" applyFont="1" applyFill="1" applyBorder="1" applyAlignment="1" applyProtection="1">
      <alignment vertical="center"/>
    </xf>
    <xf numFmtId="166" fontId="56" fillId="31" borderId="73" xfId="205" applyFont="1" applyFill="1" applyBorder="1" applyAlignment="1" applyProtection="1">
      <alignment horizontal="center" vertical="center" wrapText="1"/>
    </xf>
    <xf numFmtId="166" fontId="56" fillId="31" borderId="74" xfId="205" applyFont="1" applyFill="1" applyBorder="1" applyAlignment="1" applyProtection="1">
      <alignment horizontal="center" vertical="center" wrapText="1"/>
    </xf>
    <xf numFmtId="0" fontId="56" fillId="30" borderId="9" xfId="206" applyFont="1" applyFill="1" applyBorder="1" applyAlignment="1" applyProtection="1">
      <alignment horizontal="left" vertical="center"/>
    </xf>
    <xf numFmtId="0" fontId="56" fillId="30" borderId="10" xfId="206" applyFont="1" applyFill="1" applyBorder="1" applyAlignment="1" applyProtection="1">
      <alignment horizontal="justify" vertical="center" wrapText="1"/>
    </xf>
    <xf numFmtId="0" fontId="56" fillId="30" borderId="10" xfId="206" applyFont="1" applyFill="1" applyBorder="1" applyAlignment="1" applyProtection="1">
      <alignment horizontal="center" vertical="center" wrapText="1"/>
    </xf>
    <xf numFmtId="0" fontId="56" fillId="30" borderId="44" xfId="206" applyFont="1" applyFill="1" applyBorder="1" applyAlignment="1" applyProtection="1">
      <alignment horizontal="left" vertical="center" wrapText="1"/>
    </xf>
    <xf numFmtId="0" fontId="56" fillId="30" borderId="45" xfId="206" applyFont="1" applyFill="1" applyBorder="1" applyAlignment="1" applyProtection="1">
      <alignment horizontal="justify" vertical="center" wrapText="1"/>
    </xf>
    <xf numFmtId="0" fontId="57" fillId="30" borderId="45" xfId="206" applyFont="1" applyFill="1" applyBorder="1" applyAlignment="1" applyProtection="1">
      <alignment horizontal="center" vertical="center" wrapText="1"/>
    </xf>
    <xf numFmtId="0" fontId="57" fillId="30" borderId="44" xfId="206" applyFont="1" applyFill="1" applyBorder="1" applyAlignment="1" applyProtection="1">
      <alignment horizontal="left" vertical="center" wrapText="1"/>
    </xf>
    <xf numFmtId="0" fontId="57" fillId="30" borderId="45" xfId="206" applyFont="1" applyFill="1" applyBorder="1" applyAlignment="1" applyProtection="1">
      <alignment horizontal="justify" vertical="center" wrapText="1"/>
    </xf>
    <xf numFmtId="0" fontId="56" fillId="30" borderId="44" xfId="0" applyFont="1" applyFill="1" applyBorder="1" applyAlignment="1" applyProtection="1">
      <alignment horizontal="left" vertical="center" wrapText="1"/>
    </xf>
    <xf numFmtId="0" fontId="56" fillId="30" borderId="45" xfId="0" applyFont="1" applyFill="1" applyBorder="1" applyAlignment="1" applyProtection="1">
      <alignment horizontal="justify" vertical="center" wrapText="1"/>
    </xf>
    <xf numFmtId="0" fontId="56" fillId="30" borderId="45" xfId="0" applyFont="1" applyFill="1" applyBorder="1" applyAlignment="1" applyProtection="1">
      <alignment horizontal="center" vertical="center" wrapText="1"/>
    </xf>
    <xf numFmtId="4" fontId="56" fillId="30" borderId="45" xfId="0" applyNumberFormat="1" applyFont="1" applyFill="1" applyBorder="1" applyAlignment="1" applyProtection="1">
      <alignment horizontal="right" vertical="center" wrapText="1"/>
    </xf>
    <xf numFmtId="0" fontId="57" fillId="30" borderId="44" xfId="0" applyFont="1" applyFill="1" applyBorder="1" applyAlignment="1" applyProtection="1">
      <alignment horizontal="left" vertical="center" wrapText="1"/>
    </xf>
    <xf numFmtId="0" fontId="57" fillId="30" borderId="45" xfId="0" applyFont="1" applyFill="1" applyBorder="1" applyAlignment="1" applyProtection="1">
      <alignment horizontal="justify" vertical="center" wrapText="1"/>
    </xf>
    <xf numFmtId="2" fontId="57" fillId="30" borderId="45" xfId="206" applyNumberFormat="1" applyFont="1" applyFill="1" applyBorder="1" applyAlignment="1" applyProtection="1">
      <alignment horizontal="center" vertical="center" wrapText="1"/>
    </xf>
    <xf numFmtId="170" fontId="57" fillId="30" borderId="45" xfId="206" applyNumberFormat="1" applyFont="1" applyFill="1" applyBorder="1" applyAlignment="1" applyProtection="1">
      <alignment horizontal="center" vertical="center" wrapText="1"/>
    </xf>
    <xf numFmtId="0" fontId="57" fillId="30" borderId="45" xfId="0" applyFont="1" applyFill="1" applyBorder="1" applyAlignment="1" applyProtection="1">
      <alignment horizontal="center" vertical="center" wrapText="1"/>
    </xf>
    <xf numFmtId="4" fontId="57" fillId="30" borderId="45" xfId="0" applyNumberFormat="1" applyFont="1" applyFill="1" applyBorder="1" applyAlignment="1" applyProtection="1">
      <alignment horizontal="center" vertical="center" wrapText="1"/>
    </xf>
    <xf numFmtId="0" fontId="56" fillId="30" borderId="44" xfId="0" applyFont="1" applyFill="1" applyBorder="1" applyAlignment="1" applyProtection="1">
      <alignment horizontal="left" vertical="center"/>
    </xf>
    <xf numFmtId="0" fontId="57" fillId="30" borderId="44" xfId="0" applyFont="1" applyFill="1" applyBorder="1" applyAlignment="1" applyProtection="1">
      <alignment horizontal="left" vertical="center"/>
    </xf>
    <xf numFmtId="0" fontId="57" fillId="30" borderId="45" xfId="0" applyFont="1" applyFill="1" applyBorder="1" applyAlignment="1" applyProtection="1">
      <alignment horizontal="center" vertical="center"/>
    </xf>
    <xf numFmtId="4" fontId="57" fillId="30" borderId="45" xfId="0" applyNumberFormat="1" applyFont="1" applyFill="1" applyBorder="1" applyAlignment="1" applyProtection="1">
      <alignment horizontal="center"/>
    </xf>
    <xf numFmtId="4" fontId="57" fillId="30" borderId="45" xfId="0" applyNumberFormat="1" applyFont="1" applyFill="1" applyBorder="1" applyAlignment="1" applyProtection="1">
      <alignment horizontal="right" vertical="center" wrapText="1"/>
    </xf>
    <xf numFmtId="0" fontId="56" fillId="30" borderId="44" xfId="207" applyFont="1" applyFill="1" applyBorder="1" applyAlignment="1" applyProtection="1">
      <alignment horizontal="left"/>
    </xf>
    <xf numFmtId="0" fontId="56" fillId="30" borderId="45" xfId="7" applyFont="1" applyFill="1" applyBorder="1" applyAlignment="1" applyProtection="1">
      <alignment horizontal="justify" vertical="center" wrapText="1"/>
    </xf>
    <xf numFmtId="0" fontId="57" fillId="30" borderId="45" xfId="14" applyFont="1" applyFill="1" applyBorder="1" applyAlignment="1" applyProtection="1">
      <alignment horizontal="center" vertical="center" wrapText="1"/>
    </xf>
    <xf numFmtId="166" fontId="57" fillId="30" borderId="45" xfId="15" applyNumberFormat="1" applyFont="1" applyFill="1" applyBorder="1" applyAlignment="1" applyProtection="1">
      <alignment horizontal="center" vertical="center" wrapText="1"/>
    </xf>
    <xf numFmtId="2" fontId="56" fillId="30" borderId="44" xfId="206" applyNumberFormat="1" applyFont="1" applyFill="1" applyBorder="1" applyAlignment="1" applyProtection="1">
      <alignment horizontal="left" vertical="center" wrapText="1"/>
    </xf>
    <xf numFmtId="0" fontId="57" fillId="30" borderId="44" xfId="206" applyFont="1" applyFill="1" applyBorder="1" applyAlignment="1" applyProtection="1">
      <alignment horizontal="left" vertical="center"/>
    </xf>
    <xf numFmtId="0" fontId="57" fillId="30" borderId="14" xfId="0" applyFont="1" applyFill="1" applyBorder="1" applyAlignment="1" applyProtection="1">
      <alignment horizontal="center" vertical="center" wrapText="1"/>
    </xf>
    <xf numFmtId="2" fontId="57" fillId="30" borderId="14" xfId="0" applyNumberFormat="1" applyFont="1" applyFill="1" applyBorder="1" applyAlignment="1" applyProtection="1">
      <alignment horizontal="center" vertical="center" wrapText="1"/>
    </xf>
    <xf numFmtId="0" fontId="57" fillId="30" borderId="51" xfId="206" applyFont="1" applyFill="1" applyBorder="1" applyAlignment="1" applyProtection="1">
      <alignment horizontal="left" vertical="center" wrapText="1"/>
    </xf>
    <xf numFmtId="0" fontId="57" fillId="30" borderId="38" xfId="7" applyFont="1" applyFill="1" applyBorder="1" applyAlignment="1" applyProtection="1">
      <alignment horizontal="justify" vertical="center" wrapText="1"/>
    </xf>
    <xf numFmtId="0" fontId="57" fillId="30" borderId="38" xfId="0" applyFont="1" applyFill="1" applyBorder="1" applyAlignment="1" applyProtection="1">
      <alignment horizontal="center" vertical="center" wrapText="1"/>
    </xf>
    <xf numFmtId="4" fontId="57" fillId="30" borderId="38" xfId="0" applyNumberFormat="1" applyFont="1" applyFill="1" applyBorder="1" applyAlignment="1" applyProtection="1">
      <alignment horizontal="center" vertical="center" wrapText="1"/>
    </xf>
    <xf numFmtId="0" fontId="57" fillId="30" borderId="45" xfId="7" applyFont="1" applyFill="1" applyBorder="1" applyAlignment="1" applyProtection="1">
      <alignment horizontal="justify" vertical="center" wrapText="1"/>
    </xf>
    <xf numFmtId="0" fontId="61" fillId="30" borderId="38" xfId="0" applyFont="1" applyFill="1" applyBorder="1" applyAlignment="1" applyProtection="1">
      <alignment horizontal="justify" vertical="center" wrapText="1"/>
    </xf>
    <xf numFmtId="0" fontId="57" fillId="30" borderId="44" xfId="6" applyFont="1" applyFill="1" applyBorder="1" applyAlignment="1" applyProtection="1">
      <alignment horizontal="left" vertical="center"/>
    </xf>
    <xf numFmtId="0" fontId="57" fillId="29" borderId="45" xfId="7" applyFont="1" applyFill="1" applyBorder="1" applyAlignment="1" applyProtection="1">
      <alignment horizontal="justify" vertical="center" wrapText="1"/>
    </xf>
    <xf numFmtId="0" fontId="56" fillId="30" borderId="51" xfId="0" applyFont="1" applyFill="1" applyBorder="1" applyAlignment="1" applyProtection="1">
      <alignment horizontal="left" vertical="center" wrapText="1"/>
    </xf>
    <xf numFmtId="0" fontId="56" fillId="30" borderId="38" xfId="0" applyFont="1" applyFill="1" applyBorder="1" applyAlignment="1" applyProtection="1">
      <alignment horizontal="justify" vertical="center" wrapText="1"/>
    </xf>
    <xf numFmtId="0" fontId="57" fillId="30" borderId="51" xfId="0" applyFont="1" applyFill="1" applyBorder="1" applyAlignment="1" applyProtection="1">
      <alignment horizontal="left" vertical="center" wrapText="1"/>
    </xf>
    <xf numFmtId="0" fontId="57" fillId="30" borderId="38" xfId="0" applyFont="1" applyFill="1" applyBorder="1" applyAlignment="1" applyProtection="1">
      <alignment horizontal="justify" vertical="center" wrapText="1"/>
    </xf>
    <xf numFmtId="0" fontId="56" fillId="30" borderId="51" xfId="206" applyFont="1" applyFill="1" applyBorder="1" applyAlignment="1" applyProtection="1">
      <alignment horizontal="left" vertical="center" wrapText="1"/>
    </xf>
    <xf numFmtId="169" fontId="57" fillId="30" borderId="38" xfId="0" applyNumberFormat="1" applyFont="1" applyFill="1" applyBorder="1" applyAlignment="1" applyProtection="1">
      <alignment horizontal="center" vertical="center" wrapText="1"/>
    </xf>
    <xf numFmtId="3" fontId="57" fillId="30" borderId="38" xfId="0" applyNumberFormat="1" applyFont="1" applyFill="1" applyBorder="1" applyAlignment="1" applyProtection="1">
      <alignment horizontal="center" vertical="center" wrapText="1"/>
    </xf>
    <xf numFmtId="170" fontId="56" fillId="30" borderId="44" xfId="206" applyNumberFormat="1" applyFont="1" applyFill="1" applyBorder="1" applyAlignment="1" applyProtection="1">
      <alignment horizontal="left" vertical="center" wrapText="1"/>
    </xf>
    <xf numFmtId="0" fontId="61" fillId="30" borderId="45" xfId="0" applyFont="1" applyFill="1" applyBorder="1" applyAlignment="1" applyProtection="1">
      <alignment horizontal="justify" vertical="center" wrapText="1"/>
    </xf>
    <xf numFmtId="170" fontId="57" fillId="30" borderId="44" xfId="206" applyNumberFormat="1" applyFont="1" applyFill="1" applyBorder="1" applyAlignment="1" applyProtection="1">
      <alignment horizontal="left" vertical="center" wrapText="1"/>
    </xf>
    <xf numFmtId="0" fontId="57" fillId="30" borderId="52" xfId="206" applyFont="1" applyFill="1" applyBorder="1" applyAlignment="1" applyProtection="1">
      <alignment horizontal="left" vertical="center" wrapText="1"/>
    </xf>
    <xf numFmtId="0" fontId="57" fillId="30" borderId="53" xfId="0" applyFont="1" applyFill="1" applyBorder="1" applyAlignment="1" applyProtection="1">
      <alignment horizontal="justify" vertical="center" wrapText="1"/>
    </xf>
    <xf numFmtId="0" fontId="57" fillId="30" borderId="53" xfId="0" applyFont="1" applyFill="1" applyBorder="1" applyAlignment="1" applyProtection="1">
      <alignment horizontal="center" vertical="center" wrapText="1"/>
    </xf>
    <xf numFmtId="4" fontId="57" fillId="30" borderId="53" xfId="0" applyNumberFormat="1" applyFont="1" applyFill="1" applyBorder="1" applyAlignment="1" applyProtection="1">
      <alignment horizontal="center" vertical="center" wrapText="1"/>
    </xf>
    <xf numFmtId="0" fontId="57" fillId="31" borderId="15" xfId="0" applyFont="1" applyFill="1" applyBorder="1" applyProtection="1"/>
    <xf numFmtId="0" fontId="57" fillId="31" borderId="0" xfId="0" applyFont="1" applyFill="1" applyBorder="1" applyProtection="1"/>
    <xf numFmtId="0" fontId="56" fillId="31" borderId="23" xfId="7" applyFont="1" applyFill="1" applyBorder="1" applyAlignment="1" applyProtection="1">
      <alignment horizontal="center" vertical="center" wrapText="1"/>
    </xf>
    <xf numFmtId="0" fontId="56" fillId="31" borderId="24" xfId="7" applyFont="1" applyFill="1" applyBorder="1" applyAlignment="1" applyProtection="1">
      <alignment horizontal="center" vertical="center" wrapText="1"/>
    </xf>
    <xf numFmtId="0" fontId="56" fillId="30" borderId="10" xfId="7" applyFont="1" applyFill="1" applyBorder="1" applyAlignment="1" applyProtection="1">
      <alignment horizontal="center" vertical="center" wrapText="1"/>
    </xf>
    <xf numFmtId="0" fontId="57" fillId="30" borderId="10" xfId="7" applyFont="1" applyFill="1" applyBorder="1" applyAlignment="1" applyProtection="1">
      <alignment horizontal="center"/>
    </xf>
    <xf numFmtId="0" fontId="56" fillId="30" borderId="44" xfId="6" applyFont="1" applyFill="1" applyBorder="1" applyAlignment="1" applyProtection="1">
      <alignment horizontal="left" vertical="center" wrapText="1"/>
    </xf>
    <xf numFmtId="0" fontId="57" fillId="30" borderId="45" xfId="7" applyFont="1" applyFill="1" applyBorder="1" applyAlignment="1" applyProtection="1">
      <alignment horizontal="center" vertical="center" wrapText="1"/>
    </xf>
    <xf numFmtId="2" fontId="57" fillId="30" borderId="45" xfId="7" applyNumberFormat="1" applyFont="1" applyFill="1" applyBorder="1" applyAlignment="1" applyProtection="1">
      <alignment horizontal="center" vertical="center" wrapText="1"/>
    </xf>
    <xf numFmtId="3" fontId="56" fillId="30" borderId="45" xfId="0" applyNumberFormat="1" applyFont="1" applyFill="1" applyBorder="1" applyAlignment="1" applyProtection="1">
      <alignment horizontal="right" vertical="center" wrapText="1"/>
    </xf>
    <xf numFmtId="0" fontId="56" fillId="30" borderId="44" xfId="6" applyFont="1" applyFill="1" applyBorder="1" applyAlignment="1" applyProtection="1">
      <alignment horizontal="left" vertical="center"/>
    </xf>
    <xf numFmtId="170" fontId="57" fillId="30" borderId="45" xfId="7" applyNumberFormat="1" applyFont="1" applyFill="1" applyBorder="1" applyAlignment="1" applyProtection="1">
      <alignment horizontal="center" vertical="center" wrapText="1"/>
    </xf>
    <xf numFmtId="3" fontId="57" fillId="30" borderId="45" xfId="208" applyNumberFormat="1" applyFont="1" applyFill="1" applyBorder="1" applyAlignment="1" applyProtection="1">
      <alignment horizontal="center" vertical="center"/>
    </xf>
    <xf numFmtId="4" fontId="57" fillId="30" borderId="45" xfId="208" applyNumberFormat="1" applyFont="1" applyFill="1" applyBorder="1" applyAlignment="1" applyProtection="1">
      <alignment horizontal="center" vertical="center"/>
    </xf>
    <xf numFmtId="0" fontId="57" fillId="30" borderId="59" xfId="0" applyFont="1" applyFill="1" applyBorder="1" applyAlignment="1" applyProtection="1">
      <alignment horizontal="left" vertical="center"/>
    </xf>
    <xf numFmtId="0" fontId="57" fillId="30" borderId="40" xfId="0" applyFont="1" applyFill="1" applyBorder="1" applyAlignment="1" applyProtection="1">
      <alignment horizontal="justify" vertical="center" wrapText="1"/>
    </xf>
    <xf numFmtId="0" fontId="57" fillId="30" borderId="40" xfId="0" applyFont="1" applyFill="1" applyBorder="1" applyAlignment="1" applyProtection="1">
      <alignment horizontal="center" vertical="center"/>
    </xf>
    <xf numFmtId="4" fontId="57" fillId="30" borderId="40" xfId="208" applyNumberFormat="1" applyFont="1" applyFill="1" applyBorder="1" applyAlignment="1" applyProtection="1">
      <alignment horizontal="center" vertical="center"/>
    </xf>
    <xf numFmtId="0" fontId="56" fillId="30" borderId="59" xfId="0" applyFont="1" applyFill="1" applyBorder="1" applyAlignment="1" applyProtection="1">
      <alignment horizontal="left" vertical="center"/>
    </xf>
    <xf numFmtId="0" fontId="56" fillId="30" borderId="40" xfId="0" applyFont="1" applyFill="1" applyBorder="1" applyAlignment="1" applyProtection="1">
      <alignment horizontal="justify" vertical="center" wrapText="1"/>
    </xf>
    <xf numFmtId="0" fontId="57" fillId="30" borderId="40" xfId="0" applyFont="1" applyFill="1" applyBorder="1" applyAlignment="1" applyProtection="1">
      <alignment horizontal="center" vertical="center" wrapText="1"/>
    </xf>
    <xf numFmtId="4" fontId="57" fillId="30" borderId="40" xfId="0" applyNumberFormat="1" applyFont="1" applyFill="1" applyBorder="1" applyAlignment="1" applyProtection="1">
      <alignment horizontal="center" vertical="center" wrapText="1"/>
    </xf>
    <xf numFmtId="4" fontId="59" fillId="30" borderId="45" xfId="0" applyNumberFormat="1" applyFont="1" applyFill="1" applyBorder="1" applyAlignment="1" applyProtection="1">
      <alignment horizontal="center" vertical="center" wrapText="1"/>
    </xf>
    <xf numFmtId="0" fontId="57" fillId="30" borderId="48" xfId="0" applyFont="1" applyFill="1" applyBorder="1" applyAlignment="1" applyProtection="1">
      <alignment horizontal="center" vertical="center" wrapText="1"/>
    </xf>
    <xf numFmtId="0" fontId="56" fillId="30" borderId="43" xfId="0" applyFont="1" applyFill="1" applyBorder="1" applyAlignment="1" applyProtection="1">
      <alignment horizontal="justify" vertical="center" wrapText="1"/>
    </xf>
    <xf numFmtId="0" fontId="57" fillId="30" borderId="45" xfId="6" applyFont="1" applyFill="1" applyBorder="1" applyAlignment="1" applyProtection="1">
      <alignment horizontal="center"/>
    </xf>
    <xf numFmtId="0" fontId="57" fillId="30" borderId="15" xfId="6" applyFont="1" applyFill="1" applyBorder="1" applyAlignment="1" applyProtection="1">
      <alignment horizontal="left" vertical="center"/>
    </xf>
    <xf numFmtId="2" fontId="57" fillId="30" borderId="45" xfId="6" applyNumberFormat="1" applyFont="1" applyFill="1" applyBorder="1" applyAlignment="1" applyProtection="1">
      <alignment horizontal="center" vertical="center"/>
    </xf>
    <xf numFmtId="0" fontId="57" fillId="30" borderId="51" xfId="6" applyFont="1" applyFill="1" applyBorder="1" applyAlignment="1" applyProtection="1">
      <alignment horizontal="left" vertical="center"/>
    </xf>
    <xf numFmtId="2" fontId="57" fillId="30" borderId="38" xfId="7" applyNumberFormat="1" applyFont="1" applyFill="1" applyBorder="1" applyAlignment="1" applyProtection="1">
      <alignment horizontal="center" vertical="center" wrapText="1"/>
    </xf>
    <xf numFmtId="0" fontId="56" fillId="30" borderId="51" xfId="6" applyFont="1" applyFill="1" applyBorder="1" applyAlignment="1" applyProtection="1">
      <alignment horizontal="left" vertical="center"/>
    </xf>
    <xf numFmtId="0" fontId="56" fillId="30" borderId="38" xfId="7" applyFont="1" applyFill="1" applyBorder="1" applyAlignment="1" applyProtection="1">
      <alignment horizontal="justify" vertical="center" wrapText="1"/>
    </xf>
    <xf numFmtId="0" fontId="57" fillId="30" borderId="66" xfId="6" applyFont="1" applyFill="1" applyBorder="1" applyAlignment="1" applyProtection="1">
      <alignment horizontal="left" vertical="center"/>
    </xf>
    <xf numFmtId="0" fontId="57" fillId="30" borderId="58" xfId="0" applyFont="1" applyFill="1" applyBorder="1" applyAlignment="1" applyProtection="1">
      <alignment horizontal="justify"/>
    </xf>
    <xf numFmtId="0" fontId="57" fillId="30" borderId="58" xfId="0" applyFont="1" applyFill="1" applyBorder="1" applyAlignment="1" applyProtection="1">
      <alignment horizontal="center"/>
    </xf>
    <xf numFmtId="2" fontId="57" fillId="30" borderId="58" xfId="7" applyNumberFormat="1" applyFont="1" applyFill="1" applyBorder="1" applyAlignment="1" applyProtection="1">
      <alignment horizontal="center" vertical="center" wrapText="1"/>
    </xf>
    <xf numFmtId="2" fontId="56" fillId="30" borderId="44" xfId="6" applyNumberFormat="1" applyFont="1" applyFill="1" applyBorder="1" applyAlignment="1" applyProtection="1">
      <alignment horizontal="left" vertical="center"/>
    </xf>
    <xf numFmtId="0" fontId="56" fillId="30" borderId="45" xfId="6" applyFont="1" applyFill="1" applyBorder="1" applyAlignment="1" applyProtection="1">
      <alignment horizontal="justify" vertical="center"/>
    </xf>
    <xf numFmtId="0" fontId="56" fillId="30" borderId="45" xfId="7" applyFont="1" applyFill="1" applyBorder="1" applyAlignment="1" applyProtection="1">
      <alignment horizontal="center" vertical="center" wrapText="1"/>
    </xf>
    <xf numFmtId="0" fontId="57" fillId="30" borderId="59" xfId="0" applyFont="1" applyFill="1" applyBorder="1" applyAlignment="1" applyProtection="1">
      <alignment horizontal="left" vertical="center" wrapText="1"/>
    </xf>
    <xf numFmtId="0" fontId="57" fillId="30" borderId="40" xfId="7" applyFont="1" applyFill="1" applyBorder="1" applyAlignment="1" applyProtection="1">
      <alignment horizontal="center" vertical="center" wrapText="1"/>
    </xf>
    <xf numFmtId="0" fontId="57" fillId="30" borderId="52" xfId="0" applyFont="1" applyFill="1" applyBorder="1" applyAlignment="1" applyProtection="1">
      <alignment horizontal="left" vertical="center"/>
    </xf>
    <xf numFmtId="0" fontId="57" fillId="30" borderId="53" xfId="7" applyFont="1" applyFill="1" applyBorder="1" applyAlignment="1" applyProtection="1">
      <alignment horizontal="center" vertical="center" wrapText="1"/>
    </xf>
    <xf numFmtId="0" fontId="57" fillId="31" borderId="2" xfId="0" applyFont="1" applyFill="1" applyBorder="1" applyProtection="1"/>
    <xf numFmtId="0" fontId="57" fillId="31" borderId="3" xfId="0" applyFont="1" applyFill="1" applyBorder="1" applyProtection="1"/>
    <xf numFmtId="0" fontId="56" fillId="31" borderId="21" xfId="7" applyFont="1" applyFill="1" applyBorder="1" applyAlignment="1" applyProtection="1">
      <alignment horizontal="center" vertical="center" wrapText="1"/>
    </xf>
    <xf numFmtId="0" fontId="56" fillId="30" borderId="9" xfId="0" applyFont="1" applyFill="1" applyBorder="1" applyAlignment="1" applyProtection="1">
      <alignment horizontal="left" vertical="center"/>
    </xf>
    <xf numFmtId="0" fontId="56" fillId="30" borderId="10" xfId="7" applyFont="1" applyFill="1" applyBorder="1" applyAlignment="1" applyProtection="1">
      <alignment horizontal="justify" vertical="center" wrapText="1"/>
    </xf>
    <xf numFmtId="0" fontId="57" fillId="30" borderId="10" xfId="7" applyFont="1" applyFill="1" applyBorder="1" applyAlignment="1" applyProtection="1">
      <alignment horizontal="center" vertical="center" wrapText="1"/>
    </xf>
    <xf numFmtId="0" fontId="57" fillId="30" borderId="51" xfId="0" applyFont="1" applyFill="1" applyBorder="1" applyAlignment="1" applyProtection="1">
      <alignment horizontal="left" vertical="center"/>
    </xf>
    <xf numFmtId="0" fontId="61" fillId="30" borderId="45" xfId="7" applyFont="1" applyFill="1" applyBorder="1" applyAlignment="1" applyProtection="1">
      <alignment horizontal="justify" vertical="center" wrapText="1"/>
    </xf>
    <xf numFmtId="0" fontId="57" fillId="30" borderId="38" xfId="7" applyFont="1" applyFill="1" applyBorder="1" applyAlignment="1" applyProtection="1">
      <alignment horizontal="center" vertical="center" wrapText="1"/>
    </xf>
    <xf numFmtId="0" fontId="57" fillId="30" borderId="38" xfId="206" applyFont="1" applyFill="1" applyBorder="1" applyAlignment="1" applyProtection="1">
      <alignment horizontal="center" vertical="center" wrapText="1"/>
    </xf>
    <xf numFmtId="0" fontId="57" fillId="30" borderId="45" xfId="0" applyFont="1" applyFill="1" applyBorder="1" applyAlignment="1" applyProtection="1">
      <alignment horizontal="justify" wrapText="1"/>
    </xf>
    <xf numFmtId="0" fontId="57" fillId="30" borderId="53" xfId="7" applyFont="1" applyFill="1" applyBorder="1" applyAlignment="1" applyProtection="1">
      <alignment horizontal="justify" vertical="center" wrapText="1"/>
    </xf>
    <xf numFmtId="0" fontId="56" fillId="31" borderId="73" xfId="0" applyFont="1" applyFill="1" applyBorder="1" applyAlignment="1" applyProtection="1">
      <alignment horizontal="center" vertical="center" wrapText="1"/>
    </xf>
    <xf numFmtId="0" fontId="56" fillId="31" borderId="74" xfId="0" applyFont="1" applyFill="1" applyBorder="1" applyAlignment="1" applyProtection="1">
      <alignment horizontal="center" vertical="center" wrapText="1"/>
    </xf>
    <xf numFmtId="0" fontId="56" fillId="31" borderId="74" xfId="1" applyNumberFormat="1" applyFont="1" applyFill="1" applyBorder="1" applyAlignment="1" applyProtection="1">
      <alignment horizontal="center" vertical="center" wrapText="1"/>
    </xf>
    <xf numFmtId="0" fontId="56" fillId="30" borderId="9" xfId="0" applyFont="1" applyFill="1" applyBorder="1" applyAlignment="1" applyProtection="1">
      <alignment horizontal="left" vertical="center" wrapText="1"/>
    </xf>
    <xf numFmtId="0" fontId="56" fillId="30" borderId="10" xfId="0" applyFont="1" applyFill="1" applyBorder="1" applyAlignment="1" applyProtection="1">
      <alignment horizontal="justify" vertical="center" wrapText="1"/>
    </xf>
    <xf numFmtId="0" fontId="56" fillId="30" borderId="10" xfId="0" applyFont="1" applyFill="1" applyBorder="1" applyAlignment="1" applyProtection="1">
      <alignment horizontal="center" vertical="center" wrapText="1"/>
    </xf>
    <xf numFmtId="0" fontId="56" fillId="30" borderId="10" xfId="1" applyNumberFormat="1" applyFont="1" applyFill="1" applyBorder="1" applyAlignment="1" applyProtection="1">
      <alignment horizontal="center" vertical="center" wrapText="1"/>
    </xf>
    <xf numFmtId="4" fontId="56" fillId="30" borderId="45" xfId="0" applyNumberFormat="1" applyFont="1" applyFill="1" applyBorder="1" applyAlignment="1" applyProtection="1">
      <alignment horizontal="center" vertical="center" wrapText="1"/>
    </xf>
    <xf numFmtId="3" fontId="57" fillId="30" borderId="45" xfId="0" applyNumberFormat="1" applyFont="1" applyFill="1" applyBorder="1" applyAlignment="1" applyProtection="1">
      <alignment horizontal="center" vertical="center" wrapText="1"/>
    </xf>
    <xf numFmtId="0" fontId="57" fillId="30" borderId="13" xfId="0" applyFont="1" applyFill="1" applyBorder="1" applyAlignment="1" applyProtection="1">
      <alignment horizontal="justify" wrapText="1"/>
    </xf>
    <xf numFmtId="0" fontId="56" fillId="31" borderId="2" xfId="0" applyFont="1" applyFill="1" applyBorder="1" applyAlignment="1" applyProtection="1">
      <alignment horizontal="center" vertical="center" wrapText="1"/>
    </xf>
    <xf numFmtId="0" fontId="56" fillId="31" borderId="21" xfId="0" applyFont="1" applyFill="1" applyBorder="1" applyAlignment="1" applyProtection="1">
      <alignment horizontal="justify" vertical="center" wrapText="1"/>
    </xf>
    <xf numFmtId="0" fontId="56" fillId="31" borderId="4" xfId="0" applyFont="1" applyFill="1" applyBorder="1" applyAlignment="1" applyProtection="1">
      <alignment horizontal="center" vertical="center" wrapText="1"/>
    </xf>
    <xf numFmtId="0" fontId="56" fillId="31" borderId="21" xfId="1" applyNumberFormat="1" applyFont="1" applyFill="1" applyBorder="1" applyAlignment="1" applyProtection="1">
      <alignment horizontal="center" vertical="center" wrapText="1"/>
    </xf>
    <xf numFmtId="0" fontId="56" fillId="30" borderId="52" xfId="0" applyFont="1" applyFill="1" applyBorder="1" applyAlignment="1" applyProtection="1">
      <alignment horizontal="left" vertical="center" wrapText="1"/>
    </xf>
    <xf numFmtId="0" fontId="56" fillId="31" borderId="59" xfId="7" applyFont="1" applyFill="1" applyBorder="1" applyAlignment="1" applyProtection="1">
      <alignment horizontal="center" vertical="center" wrapText="1"/>
    </xf>
    <xf numFmtId="0" fontId="56" fillId="31" borderId="40" xfId="7" applyFont="1" applyFill="1" applyBorder="1" applyAlignment="1" applyProtection="1">
      <alignment horizontal="center" vertical="center" wrapText="1"/>
    </xf>
    <xf numFmtId="4" fontId="57" fillId="30" borderId="45" xfId="0" applyNumberFormat="1" applyFont="1" applyFill="1" applyBorder="1" applyAlignment="1" applyProtection="1">
      <alignment horizontal="center" vertical="center"/>
    </xf>
    <xf numFmtId="2" fontId="57" fillId="30" borderId="45" xfId="0" applyNumberFormat="1" applyFont="1" applyFill="1" applyBorder="1" applyAlignment="1" applyProtection="1">
      <alignment horizontal="center"/>
    </xf>
    <xf numFmtId="2" fontId="57" fillId="30" borderId="45" xfId="0" applyNumberFormat="1" applyFont="1" applyFill="1" applyBorder="1" applyAlignment="1" applyProtection="1">
      <alignment horizontal="center" vertical="center"/>
    </xf>
    <xf numFmtId="0" fontId="57" fillId="30" borderId="53" xfId="0" applyFont="1" applyFill="1" applyBorder="1" applyAlignment="1" applyProtection="1">
      <alignment horizontal="justify"/>
    </xf>
    <xf numFmtId="0" fontId="57" fillId="30" borderId="53" xfId="0" applyFont="1" applyFill="1" applyBorder="1" applyAlignment="1" applyProtection="1">
      <alignment horizontal="center" vertical="center"/>
    </xf>
    <xf numFmtId="2" fontId="57" fillId="30" borderId="53" xfId="0" applyNumberFormat="1" applyFont="1" applyFill="1" applyBorder="1" applyAlignment="1" applyProtection="1">
      <alignment horizontal="center"/>
    </xf>
    <xf numFmtId="0" fontId="57" fillId="31" borderId="15" xfId="0" applyFont="1" applyFill="1" applyBorder="1" applyAlignment="1" applyProtection="1">
      <alignment vertical="center"/>
    </xf>
    <xf numFmtId="0" fontId="57" fillId="31" borderId="0" xfId="0" applyFont="1" applyFill="1" applyBorder="1" applyAlignment="1" applyProtection="1">
      <alignment vertical="center"/>
    </xf>
    <xf numFmtId="0" fontId="56" fillId="31" borderId="66" xfId="7" applyFont="1" applyFill="1" applyBorder="1" applyAlignment="1" applyProtection="1">
      <alignment horizontal="center" vertical="center" wrapText="1"/>
    </xf>
    <xf numFmtId="0" fontId="56" fillId="31" borderId="58" xfId="7" applyFont="1" applyFill="1" applyBorder="1" applyAlignment="1" applyProtection="1">
      <alignment horizontal="center" vertical="center" wrapText="1"/>
    </xf>
    <xf numFmtId="0" fontId="56" fillId="30" borderId="10" xfId="0" applyFont="1" applyFill="1" applyBorder="1" applyAlignment="1" applyProtection="1">
      <alignment horizontal="justify" wrapText="1"/>
    </xf>
    <xf numFmtId="0" fontId="57" fillId="30" borderId="10" xfId="0" applyFont="1" applyFill="1" applyBorder="1" applyAlignment="1" applyProtection="1">
      <alignment horizontal="center"/>
    </xf>
    <xf numFmtId="2" fontId="57" fillId="30" borderId="10" xfId="0" applyNumberFormat="1" applyFont="1" applyFill="1" applyBorder="1" applyAlignment="1" applyProtection="1">
      <alignment horizontal="right"/>
    </xf>
    <xf numFmtId="0" fontId="56" fillId="30" borderId="45" xfId="0" applyFont="1" applyFill="1" applyBorder="1" applyAlignment="1" applyProtection="1">
      <alignment horizontal="justify" wrapText="1"/>
    </xf>
    <xf numFmtId="0" fontId="57" fillId="30" borderId="45" xfId="0" applyFont="1" applyFill="1" applyBorder="1" applyAlignment="1" applyProtection="1">
      <alignment horizontal="center"/>
    </xf>
    <xf numFmtId="2" fontId="57" fillId="30" borderId="45" xfId="0" applyNumberFormat="1" applyFont="1" applyFill="1" applyBorder="1" applyAlignment="1" applyProtection="1">
      <alignment horizontal="right"/>
    </xf>
    <xf numFmtId="2" fontId="57" fillId="30" borderId="53" xfId="0" applyNumberFormat="1" applyFont="1" applyFill="1" applyBorder="1" applyAlignment="1" applyProtection="1">
      <alignment horizontal="center" vertical="center"/>
    </xf>
    <xf numFmtId="0" fontId="56" fillId="31" borderId="73" xfId="7" applyFont="1" applyFill="1" applyBorder="1" applyAlignment="1" applyProtection="1">
      <alignment horizontal="center" vertical="center" wrapText="1"/>
    </xf>
    <xf numFmtId="0" fontId="56" fillId="31" borderId="74" xfId="7" applyFont="1" applyFill="1" applyBorder="1" applyAlignment="1" applyProtection="1">
      <alignment horizontal="center" vertical="center" wrapText="1"/>
    </xf>
    <xf numFmtId="170" fontId="56" fillId="30" borderId="9" xfId="212" applyNumberFormat="1" applyFont="1" applyFill="1" applyBorder="1" applyAlignment="1" applyProtection="1">
      <alignment horizontal="left" vertical="center" wrapText="1"/>
    </xf>
    <xf numFmtId="0" fontId="56" fillId="30" borderId="10" xfId="213" applyFont="1" applyFill="1" applyBorder="1" applyAlignment="1" applyProtection="1">
      <alignment horizontal="justify" vertical="center" wrapText="1"/>
    </xf>
    <xf numFmtId="0" fontId="56" fillId="30" borderId="10" xfId="133" applyFont="1" applyFill="1" applyBorder="1" applyAlignment="1" applyProtection="1">
      <alignment horizontal="center" vertical="center" wrapText="1"/>
    </xf>
    <xf numFmtId="166" fontId="56" fillId="30" borderId="10" xfId="211" applyNumberFormat="1" applyFont="1" applyFill="1" applyBorder="1" applyAlignment="1" applyProtection="1">
      <alignment horizontal="center" vertical="center" wrapText="1"/>
    </xf>
    <xf numFmtId="0" fontId="56" fillId="30" borderId="44" xfId="133" applyFont="1" applyFill="1" applyBorder="1" applyAlignment="1" applyProtection="1">
      <alignment horizontal="left" vertical="center" wrapText="1"/>
    </xf>
    <xf numFmtId="0" fontId="56" fillId="30" borderId="45" xfId="133" applyFont="1" applyFill="1" applyBorder="1" applyAlignment="1" applyProtection="1">
      <alignment horizontal="justify" vertical="center" wrapText="1"/>
    </xf>
    <xf numFmtId="0" fontId="56" fillId="30" borderId="45" xfId="133" applyFont="1" applyFill="1" applyBorder="1" applyAlignment="1" applyProtection="1">
      <alignment horizontal="center" vertical="center" wrapText="1"/>
    </xf>
    <xf numFmtId="166" fontId="56" fillId="30" borderId="45" xfId="211" applyNumberFormat="1" applyFont="1" applyFill="1" applyBorder="1" applyAlignment="1" applyProtection="1">
      <alignment horizontal="center" vertical="center" wrapText="1"/>
    </xf>
    <xf numFmtId="2" fontId="57" fillId="30" borderId="45" xfId="211" applyNumberFormat="1" applyFont="1" applyFill="1" applyBorder="1" applyAlignment="1" applyProtection="1">
      <alignment horizontal="center" vertical="center"/>
    </xf>
    <xf numFmtId="170" fontId="56" fillId="30" borderId="44" xfId="212" applyNumberFormat="1" applyFont="1" applyFill="1" applyBorder="1" applyAlignment="1" applyProtection="1">
      <alignment horizontal="left" vertical="center" wrapText="1"/>
    </xf>
    <xf numFmtId="0" fontId="56" fillId="30" borderId="45" xfId="213" applyFont="1" applyFill="1" applyBorder="1" applyAlignment="1" applyProtection="1">
      <alignment horizontal="justify" vertical="center" wrapText="1"/>
    </xf>
    <xf numFmtId="0" fontId="56" fillId="30" borderId="45" xfId="14" applyFont="1" applyFill="1" applyBorder="1" applyAlignment="1" applyProtection="1">
      <alignment horizontal="center" vertical="center" wrapText="1"/>
    </xf>
    <xf numFmtId="4" fontId="56" fillId="30" borderId="45" xfId="14" applyNumberFormat="1" applyFont="1" applyFill="1" applyBorder="1" applyAlignment="1" applyProtection="1">
      <alignment horizontal="center" vertical="center" wrapText="1"/>
    </xf>
    <xf numFmtId="0" fontId="57" fillId="30" borderId="44" xfId="14" applyFont="1" applyFill="1" applyBorder="1" applyAlignment="1" applyProtection="1">
      <alignment horizontal="left" vertical="center" wrapText="1"/>
    </xf>
    <xf numFmtId="0" fontId="57" fillId="30" borderId="45" xfId="14" applyFont="1" applyFill="1" applyBorder="1" applyAlignment="1" applyProtection="1">
      <alignment horizontal="justify" vertical="center" wrapText="1"/>
    </xf>
    <xf numFmtId="4" fontId="57" fillId="30" borderId="45" xfId="14" applyNumberFormat="1" applyFont="1" applyFill="1" applyBorder="1" applyAlignment="1" applyProtection="1">
      <alignment horizontal="center" vertical="center" wrapText="1"/>
    </xf>
    <xf numFmtId="0" fontId="56" fillId="30" borderId="44" xfId="14" applyFont="1" applyFill="1" applyBorder="1" applyAlignment="1" applyProtection="1">
      <alignment horizontal="left" vertical="center" wrapText="1"/>
    </xf>
    <xf numFmtId="0" fontId="56" fillId="30" borderId="45" xfId="14" applyFont="1" applyFill="1" applyBorder="1" applyAlignment="1" applyProtection="1">
      <alignment horizontal="justify" vertical="center" wrapText="1"/>
    </xf>
    <xf numFmtId="0" fontId="56" fillId="30" borderId="44" xfId="210" applyFont="1" applyFill="1" applyBorder="1" applyAlignment="1" applyProtection="1">
      <alignment horizontal="left" vertical="center"/>
    </xf>
    <xf numFmtId="0" fontId="56" fillId="30" borderId="45" xfId="210" applyFont="1" applyFill="1" applyBorder="1" applyAlignment="1" applyProtection="1">
      <alignment horizontal="justify" vertical="center"/>
    </xf>
    <xf numFmtId="0" fontId="57" fillId="30" borderId="45" xfId="210" applyFont="1" applyFill="1" applyBorder="1" applyAlignment="1" applyProtection="1">
      <alignment horizontal="center" vertical="center"/>
    </xf>
    <xf numFmtId="166" fontId="57" fillId="30" borderId="45" xfId="211" applyNumberFormat="1" applyFont="1" applyFill="1" applyBorder="1" applyAlignment="1" applyProtection="1">
      <alignment horizontal="center" vertical="center"/>
    </xf>
    <xf numFmtId="170" fontId="57" fillId="30" borderId="44" xfId="212" applyNumberFormat="1" applyFont="1" applyFill="1" applyBorder="1" applyAlignment="1" applyProtection="1">
      <alignment horizontal="left" vertical="center" wrapText="1"/>
    </xf>
    <xf numFmtId="0" fontId="57" fillId="30" borderId="45" xfId="213" applyFont="1" applyFill="1" applyBorder="1" applyAlignment="1" applyProtection="1">
      <alignment horizontal="justify" vertical="center" wrapText="1"/>
    </xf>
    <xf numFmtId="166" fontId="57" fillId="30" borderId="45" xfId="211" applyNumberFormat="1" applyFont="1" applyFill="1" applyBorder="1" applyAlignment="1" applyProtection="1">
      <alignment horizontal="center" vertical="center" wrapText="1"/>
    </xf>
    <xf numFmtId="3" fontId="57" fillId="30" borderId="45" xfId="14" applyNumberFormat="1" applyFont="1" applyFill="1" applyBorder="1" applyAlignment="1" applyProtection="1">
      <alignment horizontal="center" vertical="center" wrapText="1"/>
    </xf>
    <xf numFmtId="0" fontId="57" fillId="30" borderId="44" xfId="215" applyFont="1" applyFill="1" applyBorder="1" applyAlignment="1" applyProtection="1">
      <alignment horizontal="left" vertical="center" wrapText="1"/>
    </xf>
    <xf numFmtId="0" fontId="57" fillId="30" borderId="45" xfId="215" applyFont="1" applyFill="1" applyBorder="1" applyAlignment="1" applyProtection="1">
      <alignment horizontal="justify" vertical="center" wrapText="1"/>
    </xf>
    <xf numFmtId="0" fontId="57" fillId="30" borderId="44" xfId="166" applyFont="1" applyFill="1" applyBorder="1" applyAlignment="1" applyProtection="1">
      <alignment horizontal="left" vertical="center"/>
    </xf>
    <xf numFmtId="2" fontId="57" fillId="30" borderId="45" xfId="124" applyNumberFormat="1" applyFont="1" applyFill="1" applyBorder="1" applyAlignment="1" applyProtection="1">
      <alignment horizontal="center" vertical="center"/>
    </xf>
    <xf numFmtId="170" fontId="56" fillId="30" borderId="44" xfId="14" applyNumberFormat="1" applyFont="1" applyFill="1" applyBorder="1" applyAlignment="1" applyProtection="1">
      <alignment horizontal="left" vertical="center" wrapText="1"/>
    </xf>
    <xf numFmtId="0" fontId="61" fillId="30" borderId="45" xfId="14" applyFont="1" applyFill="1" applyBorder="1" applyAlignment="1" applyProtection="1">
      <alignment horizontal="justify" vertical="center" wrapText="1"/>
    </xf>
    <xf numFmtId="170" fontId="57" fillId="30" borderId="44" xfId="14" applyNumberFormat="1" applyFont="1" applyFill="1" applyBorder="1" applyAlignment="1" applyProtection="1">
      <alignment horizontal="left" vertical="center" wrapText="1"/>
    </xf>
    <xf numFmtId="0" fontId="57" fillId="30" borderId="45" xfId="217" applyFont="1" applyFill="1" applyBorder="1" applyAlignment="1" applyProtection="1">
      <alignment horizontal="center" vertical="center"/>
    </xf>
    <xf numFmtId="0" fontId="57" fillId="30" borderId="44" xfId="124" applyFont="1" applyFill="1" applyBorder="1" applyAlignment="1" applyProtection="1">
      <alignment horizontal="left" vertical="center"/>
    </xf>
    <xf numFmtId="0" fontId="57" fillId="30" borderId="52" xfId="218" applyFont="1" applyFill="1" applyBorder="1" applyAlignment="1" applyProtection="1">
      <alignment horizontal="left" vertical="center" wrapText="1"/>
    </xf>
    <xf numFmtId="0" fontId="57" fillId="30" borderId="53" xfId="213" applyFont="1" applyFill="1" applyBorder="1" applyAlignment="1" applyProtection="1">
      <alignment horizontal="justify" vertical="center"/>
    </xf>
    <xf numFmtId="0" fontId="57" fillId="30" borderId="53" xfId="14" applyFont="1" applyFill="1" applyBorder="1" applyAlignment="1" applyProtection="1">
      <alignment horizontal="center" vertical="center" wrapText="1"/>
    </xf>
    <xf numFmtId="4" fontId="57" fillId="30" borderId="53" xfId="14" applyNumberFormat="1" applyFont="1" applyFill="1" applyBorder="1" applyAlignment="1" applyProtection="1">
      <alignment horizontal="center" vertical="center" wrapText="1"/>
    </xf>
    <xf numFmtId="0" fontId="56" fillId="31" borderId="15" xfId="0" applyFont="1" applyFill="1" applyBorder="1" applyProtection="1"/>
    <xf numFmtId="0" fontId="56" fillId="31" borderId="0" xfId="0" applyFont="1" applyFill="1" applyBorder="1" applyProtection="1"/>
    <xf numFmtId="0" fontId="56" fillId="31" borderId="17" xfId="195" applyFont="1" applyFill="1" applyBorder="1" applyAlignment="1" applyProtection="1">
      <alignment vertical="center"/>
    </xf>
    <xf numFmtId="0" fontId="56" fillId="31" borderId="22" xfId="195" applyFont="1" applyFill="1" applyBorder="1" applyAlignment="1" applyProtection="1">
      <alignment vertical="center"/>
    </xf>
    <xf numFmtId="0" fontId="56" fillId="31" borderId="73" xfId="196" applyFont="1" applyFill="1" applyBorder="1" applyAlignment="1" applyProtection="1">
      <alignment horizontal="center" vertical="center"/>
    </xf>
    <xf numFmtId="0" fontId="56" fillId="31" borderId="74" xfId="196" applyFont="1" applyFill="1" applyBorder="1" applyAlignment="1" applyProtection="1">
      <alignment horizontal="center" vertical="center" wrapText="1"/>
    </xf>
    <xf numFmtId="0" fontId="56" fillId="31" borderId="74" xfId="196" applyFont="1" applyFill="1" applyBorder="1" applyAlignment="1" applyProtection="1">
      <alignment horizontal="center" vertical="center"/>
    </xf>
    <xf numFmtId="2" fontId="56" fillId="31" borderId="74" xfId="196" applyNumberFormat="1" applyFont="1" applyFill="1" applyBorder="1" applyAlignment="1" applyProtection="1">
      <alignment horizontal="center" vertical="center"/>
    </xf>
    <xf numFmtId="2" fontId="56" fillId="30" borderId="9" xfId="198" applyNumberFormat="1" applyFont="1" applyFill="1" applyBorder="1" applyAlignment="1" applyProtection="1">
      <alignment horizontal="left" vertical="center" wrapText="1"/>
    </xf>
    <xf numFmtId="4" fontId="56" fillId="30" borderId="10" xfId="198" applyNumberFormat="1" applyFont="1" applyFill="1" applyBorder="1" applyAlignment="1" applyProtection="1">
      <alignment vertical="center" wrapText="1"/>
    </xf>
    <xf numFmtId="170" fontId="56" fillId="30" borderId="10" xfId="198" applyNumberFormat="1" applyFont="1" applyFill="1" applyBorder="1" applyAlignment="1" applyProtection="1">
      <alignment horizontal="center" vertical="center" wrapText="1"/>
    </xf>
    <xf numFmtId="2" fontId="56" fillId="30" borderId="10" xfId="198" applyNumberFormat="1" applyFont="1" applyFill="1" applyBorder="1" applyAlignment="1" applyProtection="1">
      <alignment horizontal="right" vertical="center" wrapText="1"/>
    </xf>
    <xf numFmtId="2" fontId="57" fillId="30" borderId="44" xfId="198" applyNumberFormat="1" applyFont="1" applyFill="1" applyBorder="1" applyAlignment="1" applyProtection="1">
      <alignment horizontal="left" vertical="center" wrapText="1"/>
    </xf>
    <xf numFmtId="4" fontId="57" fillId="30" borderId="45" xfId="198" applyNumberFormat="1" applyFont="1" applyFill="1" applyBorder="1" applyAlignment="1" applyProtection="1">
      <alignment horizontal="justify" vertical="center" wrapText="1"/>
    </xf>
    <xf numFmtId="170" fontId="57" fillId="30" borderId="45" xfId="198" applyNumberFormat="1" applyFont="1" applyFill="1" applyBorder="1" applyAlignment="1" applyProtection="1">
      <alignment horizontal="center" vertical="center" wrapText="1"/>
    </xf>
    <xf numFmtId="2" fontId="57" fillId="30" borderId="45" xfId="198" applyNumberFormat="1" applyFont="1" applyFill="1" applyBorder="1" applyAlignment="1" applyProtection="1">
      <alignment horizontal="center" vertical="center" wrapText="1"/>
    </xf>
    <xf numFmtId="2" fontId="56" fillId="30" borderId="44" xfId="198" applyNumberFormat="1" applyFont="1" applyFill="1" applyBorder="1" applyAlignment="1" applyProtection="1">
      <alignment horizontal="left" vertical="center" wrapText="1"/>
    </xf>
    <xf numFmtId="4" fontId="56" fillId="30" borderId="45" xfId="198" applyNumberFormat="1" applyFont="1" applyFill="1" applyBorder="1" applyAlignment="1" applyProtection="1">
      <alignment horizontal="justify" vertical="center" wrapText="1"/>
    </xf>
    <xf numFmtId="0" fontId="56" fillId="30" borderId="44" xfId="198" applyFont="1" applyFill="1" applyBorder="1" applyAlignment="1" applyProtection="1">
      <alignment horizontal="left" vertical="center" wrapText="1"/>
    </xf>
    <xf numFmtId="0" fontId="56" fillId="30" borderId="45" xfId="198" applyFont="1" applyFill="1" applyBorder="1" applyAlignment="1" applyProtection="1">
      <alignment horizontal="justify" vertical="center" wrapText="1"/>
    </xf>
    <xf numFmtId="43" fontId="57" fillId="30" borderId="45" xfId="199" applyNumberFormat="1" applyFont="1" applyFill="1" applyBorder="1" applyAlignment="1" applyProtection="1">
      <alignment horizontal="center" vertical="center"/>
    </xf>
    <xf numFmtId="0" fontId="57" fillId="30" borderId="44" xfId="198" applyFont="1" applyFill="1" applyBorder="1" applyAlignment="1" applyProtection="1">
      <alignment horizontal="left" vertical="center" wrapText="1"/>
    </xf>
    <xf numFmtId="0" fontId="57" fillId="30" borderId="45" xfId="198" applyFont="1" applyFill="1" applyBorder="1" applyAlignment="1" applyProtection="1">
      <alignment horizontal="center" vertical="center" wrapText="1"/>
    </xf>
    <xf numFmtId="0" fontId="57" fillId="30" borderId="52" xfId="198" applyFont="1" applyFill="1" applyBorder="1" applyAlignment="1" applyProtection="1">
      <alignment horizontal="left" vertical="center" wrapText="1"/>
    </xf>
    <xf numFmtId="43" fontId="57" fillId="30" borderId="53" xfId="199" applyNumberFormat="1" applyFont="1" applyFill="1" applyBorder="1" applyAlignment="1" applyProtection="1">
      <alignment horizontal="center" vertical="center"/>
    </xf>
    <xf numFmtId="2" fontId="57" fillId="30" borderId="53" xfId="198" applyNumberFormat="1" applyFont="1" applyFill="1" applyBorder="1" applyAlignment="1" applyProtection="1">
      <alignment horizontal="center" vertical="center" wrapText="1"/>
    </xf>
    <xf numFmtId="0" fontId="57" fillId="30" borderId="0" xfId="0" applyFont="1" applyFill="1" applyProtection="1"/>
    <xf numFmtId="166" fontId="56" fillId="31" borderId="22" xfId="205" applyFont="1" applyFill="1" applyBorder="1" applyAlignment="1" applyProtection="1">
      <alignment horizontal="right" vertical="center"/>
    </xf>
    <xf numFmtId="166" fontId="56" fillId="31" borderId="22" xfId="205" applyFont="1" applyFill="1" applyBorder="1" applyAlignment="1" applyProtection="1">
      <alignment vertical="center"/>
    </xf>
    <xf numFmtId="166" fontId="56" fillId="31" borderId="17" xfId="220" applyFont="1" applyFill="1" applyBorder="1" applyAlignment="1" applyProtection="1">
      <alignment vertical="center"/>
    </xf>
    <xf numFmtId="166" fontId="56" fillId="31" borderId="22" xfId="220" applyFont="1" applyFill="1" applyBorder="1" applyAlignment="1" applyProtection="1">
      <alignment vertical="center"/>
    </xf>
    <xf numFmtId="166" fontId="56" fillId="31" borderId="2" xfId="220" applyFont="1" applyFill="1" applyBorder="1" applyAlignment="1" applyProtection="1">
      <alignment horizontal="center" vertical="center" wrapText="1"/>
    </xf>
    <xf numFmtId="166" fontId="56" fillId="31" borderId="21" xfId="220" applyFont="1" applyFill="1" applyBorder="1" applyAlignment="1" applyProtection="1">
      <alignment horizontal="center" vertical="center" wrapText="1"/>
    </xf>
    <xf numFmtId="166" fontId="56" fillId="31" borderId="3" xfId="220" applyFont="1" applyFill="1" applyBorder="1" applyAlignment="1" applyProtection="1">
      <alignment horizontal="center" vertical="center" wrapText="1"/>
    </xf>
    <xf numFmtId="2" fontId="56" fillId="30" borderId="9" xfId="221" applyNumberFormat="1" applyFont="1" applyFill="1" applyBorder="1" applyAlignment="1" applyProtection="1">
      <alignment horizontal="left" vertical="center" wrapText="1"/>
    </xf>
    <xf numFmtId="0" fontId="56" fillId="30" borderId="10" xfId="221" applyFont="1" applyFill="1" applyBorder="1" applyAlignment="1" applyProtection="1">
      <alignment horizontal="justify" vertical="center" wrapText="1"/>
    </xf>
    <xf numFmtId="0" fontId="57" fillId="30" borderId="10" xfId="221" applyFont="1" applyFill="1" applyBorder="1" applyAlignment="1" applyProtection="1">
      <alignment horizontal="center" vertical="center"/>
    </xf>
    <xf numFmtId="4" fontId="57" fillId="30" borderId="10" xfId="221" applyNumberFormat="1" applyFont="1" applyFill="1" applyBorder="1" applyAlignment="1" applyProtection="1">
      <alignment horizontal="center" vertical="center"/>
    </xf>
    <xf numFmtId="2" fontId="56" fillId="30" borderId="59" xfId="221" applyNumberFormat="1" applyFont="1" applyFill="1" applyBorder="1" applyAlignment="1" applyProtection="1">
      <alignment horizontal="left" vertical="center" wrapText="1"/>
    </xf>
    <xf numFmtId="0" fontId="56" fillId="30" borderId="40" xfId="221" applyFont="1" applyFill="1" applyBorder="1" applyAlignment="1" applyProtection="1">
      <alignment horizontal="justify" vertical="center" wrapText="1"/>
    </xf>
    <xf numFmtId="0" fontId="57" fillId="30" borderId="40" xfId="221" applyFont="1" applyFill="1" applyBorder="1" applyAlignment="1" applyProtection="1">
      <alignment horizontal="center" vertical="center"/>
    </xf>
    <xf numFmtId="4" fontId="57" fillId="30" borderId="40" xfId="221" applyNumberFormat="1" applyFont="1" applyFill="1" applyBorder="1" applyAlignment="1" applyProtection="1">
      <alignment horizontal="center" vertical="center"/>
    </xf>
    <xf numFmtId="2" fontId="57" fillId="30" borderId="45" xfId="0" applyNumberFormat="1" applyFont="1" applyFill="1" applyBorder="1" applyAlignment="1" applyProtection="1">
      <alignment horizontal="center" vertical="center" wrapText="1"/>
    </xf>
    <xf numFmtId="0" fontId="56" fillId="30" borderId="44" xfId="221" applyFont="1" applyFill="1" applyBorder="1" applyAlignment="1" applyProtection="1">
      <alignment horizontal="left" vertical="center"/>
    </xf>
    <xf numFmtId="0" fontId="56" fillId="30" borderId="45" xfId="221" applyFont="1" applyFill="1" applyBorder="1" applyAlignment="1" applyProtection="1">
      <alignment horizontal="justify" vertical="center" wrapText="1"/>
    </xf>
    <xf numFmtId="0" fontId="57" fillId="30" borderId="45" xfId="221" applyFont="1" applyFill="1" applyBorder="1" applyAlignment="1" applyProtection="1">
      <alignment horizontal="center" vertical="center"/>
    </xf>
    <xf numFmtId="0" fontId="57" fillId="30" borderId="47" xfId="221" applyFont="1" applyFill="1" applyBorder="1" applyAlignment="1" applyProtection="1">
      <alignment horizontal="left" vertical="center"/>
    </xf>
    <xf numFmtId="0" fontId="57" fillId="30" borderId="45" xfId="221" applyFont="1" applyFill="1" applyBorder="1" applyAlignment="1" applyProtection="1">
      <alignment horizontal="justify" vertical="center" wrapText="1"/>
    </xf>
    <xf numFmtId="0" fontId="57" fillId="30" borderId="48" xfId="221" applyFont="1" applyFill="1" applyBorder="1" applyAlignment="1" applyProtection="1">
      <alignment horizontal="center" vertical="center" wrapText="1"/>
    </xf>
    <xf numFmtId="2" fontId="56" fillId="30" borderId="47" xfId="0" applyNumberFormat="1" applyFont="1" applyFill="1" applyBorder="1" applyAlignment="1" applyProtection="1">
      <alignment horizontal="left" vertical="center" wrapText="1"/>
    </xf>
    <xf numFmtId="0" fontId="57" fillId="30" borderId="48" xfId="221" applyFont="1" applyFill="1" applyBorder="1" applyAlignment="1" applyProtection="1">
      <alignment horizontal="center" vertical="center"/>
    </xf>
    <xf numFmtId="2" fontId="57" fillId="30" borderId="47" xfId="0" applyNumberFormat="1" applyFont="1" applyFill="1" applyBorder="1" applyAlignment="1" applyProtection="1">
      <alignment horizontal="left" vertical="center" wrapText="1"/>
    </xf>
    <xf numFmtId="0" fontId="56" fillId="30" borderId="47" xfId="0" applyFont="1" applyFill="1" applyBorder="1" applyAlignment="1" applyProtection="1">
      <alignment horizontal="left" vertical="center" wrapText="1"/>
    </xf>
    <xf numFmtId="2" fontId="57" fillId="30" borderId="45" xfId="0" applyNumberFormat="1" applyFont="1" applyFill="1" applyBorder="1" applyAlignment="1" applyProtection="1">
      <alignment horizontal="right" vertical="center" wrapText="1"/>
    </xf>
    <xf numFmtId="2" fontId="56" fillId="30" borderId="44" xfId="0" applyNumberFormat="1" applyFont="1" applyFill="1" applyBorder="1" applyAlignment="1" applyProtection="1">
      <alignment horizontal="left" vertical="center" wrapText="1"/>
    </xf>
    <xf numFmtId="4" fontId="57" fillId="30" borderId="45" xfId="221" applyNumberFormat="1" applyFont="1" applyFill="1" applyBorder="1" applyAlignment="1" applyProtection="1">
      <alignment horizontal="center" vertical="center"/>
    </xf>
    <xf numFmtId="0" fontId="57" fillId="30" borderId="44" xfId="221" applyFont="1" applyFill="1" applyBorder="1" applyAlignment="1" applyProtection="1">
      <alignment horizontal="left" vertical="center"/>
    </xf>
    <xf numFmtId="2" fontId="57" fillId="30" borderId="38" xfId="0" applyNumberFormat="1" applyFont="1" applyFill="1" applyBorder="1" applyAlignment="1" applyProtection="1">
      <alignment horizontal="center" vertical="center" wrapText="1"/>
    </xf>
    <xf numFmtId="0" fontId="57" fillId="30" borderId="52" xfId="221" applyFont="1" applyFill="1" applyBorder="1" applyAlignment="1" applyProtection="1">
      <alignment horizontal="left" vertical="center"/>
    </xf>
    <xf numFmtId="2" fontId="57" fillId="30" borderId="53" xfId="0" applyNumberFormat="1" applyFont="1" applyFill="1" applyBorder="1" applyAlignment="1" applyProtection="1">
      <alignment horizontal="center" vertical="center" wrapText="1"/>
    </xf>
    <xf numFmtId="0" fontId="56" fillId="31" borderId="5" xfId="7" applyFont="1" applyFill="1" applyBorder="1" applyAlignment="1" applyProtection="1">
      <alignment horizontal="center" vertical="center" wrapText="1"/>
    </xf>
    <xf numFmtId="0" fontId="56" fillId="31" borderId="1" xfId="7" applyFont="1" applyFill="1" applyBorder="1" applyAlignment="1" applyProtection="1">
      <alignment horizontal="center" vertical="center" wrapText="1"/>
    </xf>
    <xf numFmtId="0" fontId="56" fillId="31" borderId="6" xfId="7" applyFont="1" applyFill="1" applyBorder="1" applyAlignment="1" applyProtection="1">
      <alignment horizontal="center" vertical="center" wrapText="1"/>
    </xf>
    <xf numFmtId="4" fontId="57" fillId="30" borderId="45" xfId="0" applyNumberFormat="1" applyFont="1" applyFill="1" applyBorder="1" applyAlignment="1" applyProtection="1">
      <alignment vertical="center" wrapText="1"/>
    </xf>
    <xf numFmtId="0" fontId="56" fillId="30" borderId="44" xfId="0" applyFont="1" applyFill="1" applyBorder="1" applyAlignment="1" applyProtection="1">
      <alignment horizontal="left"/>
    </xf>
    <xf numFmtId="0" fontId="56" fillId="30" borderId="45" xfId="0" applyFont="1" applyFill="1" applyBorder="1" applyAlignment="1" applyProtection="1">
      <alignment horizontal="justify"/>
    </xf>
    <xf numFmtId="0" fontId="57" fillId="30" borderId="44" xfId="0" applyFont="1" applyFill="1" applyBorder="1" applyAlignment="1" applyProtection="1">
      <alignment horizontal="left"/>
    </xf>
    <xf numFmtId="0" fontId="57" fillId="30" borderId="45" xfId="0" applyFont="1" applyFill="1" applyBorder="1" applyAlignment="1" applyProtection="1">
      <alignment horizontal="justify"/>
    </xf>
    <xf numFmtId="0" fontId="57" fillId="30" borderId="45" xfId="0" applyFont="1" applyFill="1" applyBorder="1" applyAlignment="1" applyProtection="1">
      <alignment horizontal="center" wrapText="1"/>
    </xf>
    <xf numFmtId="2" fontId="57" fillId="30" borderId="44" xfId="0" applyNumberFormat="1" applyFont="1" applyFill="1" applyBorder="1" applyAlignment="1" applyProtection="1">
      <alignment horizontal="left" vertical="center" wrapText="1"/>
    </xf>
    <xf numFmtId="0" fontId="56" fillId="30" borderId="59" xfId="0" applyFont="1" applyFill="1" applyBorder="1" applyAlignment="1" applyProtection="1">
      <alignment horizontal="left"/>
    </xf>
    <xf numFmtId="170" fontId="57" fillId="30" borderId="40" xfId="7" applyNumberFormat="1" applyFont="1" applyFill="1" applyBorder="1" applyAlignment="1" applyProtection="1">
      <alignment horizontal="right" vertical="center" wrapText="1"/>
    </xf>
    <xf numFmtId="2" fontId="57" fillId="30" borderId="53" xfId="7" applyNumberFormat="1" applyFont="1" applyFill="1" applyBorder="1" applyAlignment="1" applyProtection="1">
      <alignment horizontal="center" vertical="center" wrapText="1"/>
    </xf>
    <xf numFmtId="0" fontId="56" fillId="31" borderId="73" xfId="0" applyFont="1" applyFill="1" applyBorder="1" applyAlignment="1" applyProtection="1">
      <alignment horizontal="left" vertical="center" wrapText="1"/>
    </xf>
    <xf numFmtId="0" fontId="56" fillId="30" borderId="10" xfId="0" applyFont="1" applyFill="1" applyBorder="1" applyAlignment="1" applyProtection="1">
      <alignment horizontal="left" vertical="center" wrapText="1"/>
    </xf>
    <xf numFmtId="2" fontId="56" fillId="30" borderId="45" xfId="0" applyNumberFormat="1" applyFont="1" applyFill="1" applyBorder="1" applyAlignment="1" applyProtection="1">
      <alignment horizontal="center" vertical="center" wrapText="1"/>
    </xf>
    <xf numFmtId="0" fontId="57" fillId="30" borderId="47" xfId="0" applyFont="1" applyFill="1" applyBorder="1" applyAlignment="1" applyProtection="1">
      <alignment horizontal="left" vertical="center" wrapText="1"/>
    </xf>
    <xf numFmtId="0" fontId="57" fillId="30" borderId="52" xfId="0" applyFont="1" applyFill="1" applyBorder="1" applyAlignment="1" applyProtection="1">
      <alignment horizontal="left" vertical="center" wrapText="1"/>
    </xf>
    <xf numFmtId="0" fontId="57" fillId="30" borderId="47" xfId="0" applyFont="1" applyFill="1" applyBorder="1" applyAlignment="1" applyProtection="1">
      <alignment horizontal="left" vertical="center"/>
    </xf>
    <xf numFmtId="0" fontId="56" fillId="30" borderId="47" xfId="0" applyFont="1" applyFill="1" applyBorder="1" applyAlignment="1" applyProtection="1">
      <alignment horizontal="left" vertical="center"/>
    </xf>
    <xf numFmtId="2" fontId="57" fillId="30" borderId="40" xfId="0" applyNumberFormat="1" applyFont="1" applyFill="1" applyBorder="1" applyAlignment="1" applyProtection="1">
      <alignment horizontal="center" vertical="center" wrapText="1"/>
    </xf>
    <xf numFmtId="0" fontId="57" fillId="30" borderId="63" xfId="0" applyFont="1" applyFill="1" applyBorder="1" applyAlignment="1" applyProtection="1">
      <alignment horizontal="left" vertical="center" wrapText="1"/>
    </xf>
    <xf numFmtId="0" fontId="57" fillId="30" borderId="42" xfId="0" applyFont="1" applyFill="1" applyBorder="1" applyAlignment="1" applyProtection="1">
      <alignment horizontal="left" vertical="center" wrapText="1"/>
    </xf>
    <xf numFmtId="0" fontId="56" fillId="31" borderId="75" xfId="196" applyFont="1" applyFill="1" applyBorder="1" applyAlignment="1" applyProtection="1">
      <alignment horizontal="center" vertical="center"/>
    </xf>
    <xf numFmtId="0" fontId="56" fillId="31" borderId="76" xfId="196" applyFont="1" applyFill="1" applyBorder="1" applyAlignment="1" applyProtection="1">
      <alignment horizontal="center" vertical="center" wrapText="1"/>
    </xf>
    <xf numFmtId="0" fontId="56" fillId="31" borderId="76" xfId="196" applyFont="1" applyFill="1" applyBorder="1" applyAlignment="1" applyProtection="1">
      <alignment horizontal="center" vertical="center"/>
    </xf>
    <xf numFmtId="2" fontId="56" fillId="31" borderId="76" xfId="196" applyNumberFormat="1" applyFont="1" applyFill="1" applyBorder="1" applyAlignment="1" applyProtection="1">
      <alignment horizontal="center" vertical="center"/>
    </xf>
    <xf numFmtId="0" fontId="57" fillId="30" borderId="45" xfId="198" applyFont="1" applyFill="1" applyBorder="1" applyAlignment="1" applyProtection="1">
      <alignment horizontal="justify" vertical="center" wrapText="1"/>
    </xf>
    <xf numFmtId="170" fontId="57" fillId="30" borderId="53" xfId="198" applyNumberFormat="1" applyFont="1" applyFill="1" applyBorder="1" applyAlignment="1" applyProtection="1">
      <alignment horizontal="center" vertical="center" wrapText="1"/>
    </xf>
    <xf numFmtId="0" fontId="57" fillId="31" borderId="2" xfId="0" applyFont="1" applyFill="1" applyBorder="1" applyAlignment="1" applyProtection="1">
      <alignment vertical="center"/>
    </xf>
    <xf numFmtId="0" fontId="57" fillId="31" borderId="3" xfId="0" applyFont="1" applyFill="1" applyBorder="1" applyAlignment="1" applyProtection="1">
      <alignment vertical="center"/>
    </xf>
    <xf numFmtId="0" fontId="57" fillId="30" borderId="0" xfId="0" applyFont="1" applyFill="1" applyBorder="1" applyProtection="1"/>
    <xf numFmtId="0" fontId="56" fillId="29" borderId="0" xfId="0" applyFont="1" applyFill="1" applyBorder="1" applyAlignment="1" applyProtection="1">
      <alignment horizontal="right" vertical="center" wrapText="1"/>
    </xf>
    <xf numFmtId="0" fontId="56" fillId="31" borderId="17" xfId="0" applyFont="1" applyFill="1" applyBorder="1" applyAlignment="1" applyProtection="1">
      <alignment horizontal="right" vertical="center" wrapText="1"/>
    </xf>
    <xf numFmtId="0" fontId="56" fillId="31" borderId="79" xfId="0" applyFont="1" applyFill="1" applyBorder="1" applyAlignment="1" applyProtection="1">
      <alignment horizontal="right" vertical="center" wrapText="1"/>
    </xf>
    <xf numFmtId="0" fontId="56" fillId="31" borderId="69" xfId="0" applyFont="1" applyFill="1" applyBorder="1" applyAlignment="1" applyProtection="1">
      <alignment vertical="center"/>
    </xf>
    <xf numFmtId="0" fontId="56" fillId="31" borderId="13" xfId="0" applyFont="1" applyFill="1" applyBorder="1" applyAlignment="1" applyProtection="1">
      <alignment vertical="center" wrapText="1"/>
    </xf>
    <xf numFmtId="0" fontId="56" fillId="31" borderId="47" xfId="0" applyFont="1" applyFill="1" applyBorder="1" applyAlignment="1" applyProtection="1">
      <alignment vertical="center"/>
    </xf>
    <xf numFmtId="0" fontId="56" fillId="31" borderId="50" xfId="0" applyFont="1" applyFill="1" applyBorder="1" applyAlignment="1" applyProtection="1">
      <alignment vertical="center" wrapText="1"/>
    </xf>
    <xf numFmtId="0" fontId="56" fillId="31" borderId="42" xfId="0" applyFont="1" applyFill="1" applyBorder="1" applyAlignment="1" applyProtection="1">
      <alignment vertical="center" wrapText="1"/>
    </xf>
    <xf numFmtId="0" fontId="56" fillId="31" borderId="72" xfId="0" applyFont="1" applyFill="1" applyBorder="1" applyAlignment="1" applyProtection="1">
      <alignment vertical="center" wrapText="1"/>
    </xf>
    <xf numFmtId="0" fontId="56" fillId="29" borderId="22" xfId="0" applyFont="1" applyFill="1" applyBorder="1" applyAlignment="1" applyProtection="1">
      <alignment vertical="center" wrapText="1"/>
    </xf>
    <xf numFmtId="0" fontId="56" fillId="31" borderId="22" xfId="0" applyFont="1" applyFill="1" applyBorder="1" applyAlignment="1" applyProtection="1">
      <alignment horizontal="right" vertical="center"/>
    </xf>
    <xf numFmtId="0" fontId="57" fillId="30" borderId="0" xfId="0" applyFont="1" applyFill="1" applyAlignment="1" applyProtection="1">
      <alignment horizontal="right"/>
    </xf>
    <xf numFmtId="0" fontId="56" fillId="31" borderId="15" xfId="0" applyFont="1" applyFill="1" applyBorder="1" applyAlignment="1" applyProtection="1">
      <alignment horizontal="center" vertical="center"/>
    </xf>
    <xf numFmtId="0" fontId="56" fillId="31" borderId="0" xfId="0" applyFont="1" applyFill="1" applyBorder="1" applyAlignment="1" applyProtection="1">
      <alignment horizontal="center" vertical="center"/>
    </xf>
    <xf numFmtId="0" fontId="57" fillId="30" borderId="44" xfId="0" applyFont="1" applyFill="1" applyBorder="1" applyAlignment="1" applyProtection="1">
      <alignment horizontal="left" vertical="center"/>
    </xf>
    <xf numFmtId="0" fontId="57" fillId="30" borderId="51" xfId="0" applyFont="1" applyFill="1" applyBorder="1" applyAlignment="1" applyProtection="1">
      <alignment horizontal="left" vertical="center"/>
    </xf>
    <xf numFmtId="0" fontId="57" fillId="30" borderId="38" xfId="7" applyFont="1" applyFill="1" applyBorder="1" applyAlignment="1" applyProtection="1">
      <alignment horizontal="justify" vertical="center" wrapText="1"/>
    </xf>
    <xf numFmtId="0" fontId="57" fillId="30" borderId="40" xfId="7" applyFont="1" applyFill="1" applyBorder="1" applyAlignment="1" applyProtection="1">
      <alignment horizontal="justify" vertical="center" wrapText="1"/>
    </xf>
    <xf numFmtId="0" fontId="57" fillId="30" borderId="45" xfId="7" applyFont="1" applyFill="1" applyBorder="1" applyAlignment="1" applyProtection="1">
      <alignment horizontal="center" vertical="center" wrapText="1"/>
    </xf>
    <xf numFmtId="0" fontId="57" fillId="30" borderId="38" xfId="7" applyFont="1" applyFill="1" applyBorder="1" applyAlignment="1" applyProtection="1">
      <alignment horizontal="center" vertical="center" wrapText="1"/>
    </xf>
    <xf numFmtId="4" fontId="57" fillId="30" borderId="45" xfId="0" applyNumberFormat="1" applyFont="1" applyFill="1" applyBorder="1" applyAlignment="1" applyProtection="1">
      <alignment horizontal="center" vertical="center" wrapText="1"/>
    </xf>
    <xf numFmtId="4" fontId="57" fillId="30" borderId="38" xfId="0" applyNumberFormat="1" applyFont="1" applyFill="1" applyBorder="1" applyAlignment="1" applyProtection="1">
      <alignment horizontal="center" vertical="center" wrapText="1"/>
    </xf>
    <xf numFmtId="172" fontId="57" fillId="30" borderId="45" xfId="1" applyNumberFormat="1" applyFont="1" applyFill="1" applyBorder="1" applyAlignment="1" applyProtection="1">
      <alignment horizontal="center" vertical="center" wrapText="1"/>
      <protection locked="0"/>
    </xf>
    <xf numFmtId="172" fontId="57" fillId="30" borderId="38" xfId="1" applyNumberFormat="1" applyFont="1" applyFill="1" applyBorder="1" applyAlignment="1" applyProtection="1">
      <alignment horizontal="center" vertical="center" wrapText="1"/>
      <protection locked="0"/>
    </xf>
    <xf numFmtId="172" fontId="57" fillId="30" borderId="41" xfId="1" applyNumberFormat="1" applyFont="1" applyFill="1" applyBorder="1" applyAlignment="1" applyProtection="1">
      <alignment horizontal="center" vertical="center" wrapText="1"/>
      <protection locked="0"/>
    </xf>
    <xf numFmtId="172" fontId="57" fillId="30" borderId="60" xfId="1" applyNumberFormat="1" applyFont="1" applyFill="1" applyBorder="1" applyAlignment="1" applyProtection="1">
      <alignment horizontal="center" vertical="center" wrapText="1"/>
      <protection locked="0"/>
    </xf>
    <xf numFmtId="0" fontId="13" fillId="0" borderId="17"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13" fillId="0" borderId="18" xfId="4" applyFont="1" applyFill="1" applyBorder="1" applyAlignment="1">
      <alignment horizontal="center" vertical="center" wrapText="1"/>
    </xf>
    <xf numFmtId="166" fontId="13" fillId="0" borderId="17" xfId="205" applyFont="1" applyFill="1" applyBorder="1" applyAlignment="1">
      <alignment horizontal="center" vertical="center" wrapText="1"/>
    </xf>
    <xf numFmtId="166" fontId="13" fillId="0" borderId="22" xfId="205" applyFont="1" applyFill="1" applyBorder="1" applyAlignment="1">
      <alignment horizontal="center" vertical="center" wrapText="1"/>
    </xf>
    <xf numFmtId="166" fontId="13" fillId="0" borderId="18" xfId="205" applyFont="1" applyFill="1" applyBorder="1" applyAlignment="1">
      <alignment horizontal="center" vertical="center" wrapText="1"/>
    </xf>
    <xf numFmtId="166" fontId="13" fillId="2" borderId="17" xfId="205" applyFont="1" applyFill="1" applyBorder="1" applyAlignment="1">
      <alignment horizontal="center" vertical="center" wrapText="1"/>
    </xf>
    <xf numFmtId="166" fontId="13" fillId="2" borderId="22" xfId="205" applyFont="1" applyFill="1" applyBorder="1" applyAlignment="1">
      <alignment horizontal="center" vertical="center" wrapText="1"/>
    </xf>
    <xf numFmtId="166" fontId="13" fillId="2" borderId="18" xfId="205"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 xfId="4" applyFont="1" applyFill="1" applyBorder="1" applyAlignment="1">
      <alignment horizontal="center" vertical="center"/>
    </xf>
    <xf numFmtId="167" fontId="13" fillId="0" borderId="1" xfId="5"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xf>
    <xf numFmtId="167" fontId="13" fillId="0" borderId="6" xfId="1"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2" borderId="8" xfId="0" applyFont="1" applyFill="1" applyBorder="1" applyAlignment="1">
      <alignment horizontal="center"/>
    </xf>
    <xf numFmtId="0" fontId="13" fillId="2" borderId="8" xfId="0" applyFont="1" applyFill="1" applyBorder="1" applyAlignment="1">
      <alignment horizontal="center" vertical="center"/>
    </xf>
    <xf numFmtId="167" fontId="13" fillId="2" borderId="8" xfId="1" applyNumberFormat="1"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2" borderId="20" xfId="0" applyFont="1" applyFill="1" applyBorder="1" applyAlignment="1">
      <alignment horizontal="center" wrapText="1"/>
    </xf>
    <xf numFmtId="167" fontId="13" fillId="2" borderId="20" xfId="1" applyNumberFormat="1" applyFont="1" applyFill="1" applyBorder="1" applyAlignment="1">
      <alignment horizont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44" fillId="0" borderId="55" xfId="195" applyFont="1" applyFill="1" applyBorder="1" applyAlignment="1">
      <alignment horizontal="center" vertical="center" wrapText="1"/>
    </xf>
    <xf numFmtId="0" fontId="44" fillId="0" borderId="56" xfId="195" applyFont="1" applyFill="1" applyBorder="1" applyAlignment="1">
      <alignment horizontal="center" vertical="center" wrapText="1"/>
    </xf>
    <xf numFmtId="0" fontId="44" fillId="0" borderId="57" xfId="195" applyFont="1" applyFill="1" applyBorder="1" applyAlignment="1">
      <alignment horizontal="center" vertical="center" wrapText="1"/>
    </xf>
    <xf numFmtId="0" fontId="43" fillId="0" borderId="0" xfId="191" applyFont="1" applyAlignment="1">
      <alignment horizontal="center"/>
    </xf>
    <xf numFmtId="0" fontId="13" fillId="0" borderId="20" xfId="0" applyFont="1" applyFill="1" applyBorder="1" applyAlignment="1">
      <alignment horizontal="center" wrapText="1"/>
    </xf>
    <xf numFmtId="167" fontId="13" fillId="0" borderId="20" xfId="1" applyNumberFormat="1" applyFont="1" applyFill="1" applyBorder="1" applyAlignment="1">
      <alignment horizontal="center" wrapText="1"/>
    </xf>
    <xf numFmtId="0" fontId="14" fillId="0" borderId="12" xfId="132" applyBorder="1" applyAlignment="1">
      <alignment horizontal="center"/>
    </xf>
    <xf numFmtId="0" fontId="42" fillId="0" borderId="0" xfId="0" applyFont="1" applyFill="1" applyBorder="1" applyAlignment="1">
      <alignment horizontal="center" vertical="top" wrapText="1"/>
    </xf>
  </cellXfs>
  <cellStyles count="227">
    <cellStyle name="%" xfId="19"/>
    <cellStyle name="%_Acta parcial No 4 -DS_VR" xfId="20"/>
    <cellStyle name="20% - Énfasis1 2" xfId="21"/>
    <cellStyle name="20% - Énfasis2 2" xfId="22"/>
    <cellStyle name="20% - Énfasis3 2" xfId="23"/>
    <cellStyle name="20% - Énfasis4 2" xfId="24"/>
    <cellStyle name="20% - Énfasis5 2" xfId="25"/>
    <cellStyle name="20% - Énfasis6 2" xfId="26"/>
    <cellStyle name="4" xfId="27"/>
    <cellStyle name="4_B" xfId="28"/>
    <cellStyle name="40% - Énfasis1 2" xfId="29"/>
    <cellStyle name="40% - Énfasis2 2" xfId="30"/>
    <cellStyle name="40% - Énfasis3 2" xfId="31"/>
    <cellStyle name="40% - Énfasis4 2" xfId="32"/>
    <cellStyle name="40% - Énfasis5 2" xfId="33"/>
    <cellStyle name="40% - Énfasis6 2" xfId="34"/>
    <cellStyle name="60% - Énfasis1 2" xfId="35"/>
    <cellStyle name="60% - Énfasis2 2" xfId="36"/>
    <cellStyle name="60% - Énfasis3 2" xfId="37"/>
    <cellStyle name="60% - Énfasis4 2" xfId="38"/>
    <cellStyle name="60% - Énfasis5 2" xfId="39"/>
    <cellStyle name="60% - Énfasis6 2" xfId="40"/>
    <cellStyle name="Buena 2" xfId="41"/>
    <cellStyle name="c2" xfId="42"/>
    <cellStyle name="c50" xfId="43"/>
    <cellStyle name="Cálculo 2" xfId="44"/>
    <cellStyle name="Celda de comprobación 2" xfId="45"/>
    <cellStyle name="Celda vinculada 2" xfId="46"/>
    <cellStyle name="Comma" xfId="47"/>
    <cellStyle name="Currency" xfId="48"/>
    <cellStyle name="Date" xfId="49"/>
    <cellStyle name="Encabezado 4 2" xfId="50"/>
    <cellStyle name="Énfasis1 2" xfId="51"/>
    <cellStyle name="Énfasis2 2" xfId="52"/>
    <cellStyle name="Énfasis3 2" xfId="53"/>
    <cellStyle name="Énfasis4 2" xfId="54"/>
    <cellStyle name="Énfasis5 2" xfId="55"/>
    <cellStyle name="Énfasis6 2" xfId="56"/>
    <cellStyle name="Entrada 2" xfId="57"/>
    <cellStyle name="Euro" xfId="58"/>
    <cellStyle name="Euro 2" xfId="59"/>
    <cellStyle name="Euro 3" xfId="60"/>
    <cellStyle name="Euro 4" xfId="61"/>
    <cellStyle name="Euro 5" xfId="62"/>
    <cellStyle name="F2" xfId="63"/>
    <cellStyle name="F3" xfId="64"/>
    <cellStyle name="F4" xfId="65"/>
    <cellStyle name="F5" xfId="66"/>
    <cellStyle name="F6" xfId="67"/>
    <cellStyle name="F7" xfId="68"/>
    <cellStyle name="F8" xfId="69"/>
    <cellStyle name="Fixed" xfId="70"/>
    <cellStyle name="Heading1" xfId="71"/>
    <cellStyle name="Heading2" xfId="72"/>
    <cellStyle name="Hipervínculo 2" xfId="73"/>
    <cellStyle name="Incorrecto 2" xfId="74"/>
    <cellStyle name="Millares" xfId="1" builtinId="3"/>
    <cellStyle name="Millares 10" xfId="18"/>
    <cellStyle name="Millares 11" xfId="11"/>
    <cellStyle name="Millares 11 2" xfId="205"/>
    <cellStyle name="Millares 11 2 2" xfId="220"/>
    <cellStyle name="Millares 12" xfId="75"/>
    <cellStyle name="Millares 12 2" xfId="76"/>
    <cellStyle name="Millares 13" xfId="77"/>
    <cellStyle name="Millares 13 2" xfId="202"/>
    <cellStyle name="Millares 14" xfId="78"/>
    <cellStyle name="Millares 15" xfId="79"/>
    <cellStyle name="Millares 16" xfId="10"/>
    <cellStyle name="Millares 17" xfId="80"/>
    <cellStyle name="Millares 18" xfId="192"/>
    <cellStyle name="Millares 19" xfId="219"/>
    <cellStyle name="Millares 2" xfId="81"/>
    <cellStyle name="Millares 2 2" xfId="82"/>
    <cellStyle name="Millares 2 3" xfId="13"/>
    <cellStyle name="Millares 2 4" xfId="83"/>
    <cellStyle name="Millares 2 5" xfId="84"/>
    <cellStyle name="Millares 2 6" xfId="85"/>
    <cellStyle name="Millares 2 7" xfId="86"/>
    <cellStyle name="Millares 20" xfId="226"/>
    <cellStyle name="Millares 3" xfId="87"/>
    <cellStyle name="Millares 3 2" xfId="88"/>
    <cellStyle name="Millares 3 2 2" xfId="89"/>
    <cellStyle name="Millares 3 3" xfId="90"/>
    <cellStyle name="Millares 3 4" xfId="91"/>
    <cellStyle name="Millares 3 5" xfId="92"/>
    <cellStyle name="Millares 3 6" xfId="93"/>
    <cellStyle name="Millares 36" xfId="94"/>
    <cellStyle name="Millares 4" xfId="95"/>
    <cellStyle name="Millares 4 2" xfId="96"/>
    <cellStyle name="Millares 4 2 2" xfId="97"/>
    <cellStyle name="Millares 5" xfId="5"/>
    <cellStyle name="Millares 6" xfId="98"/>
    <cellStyle name="Millares 6 2" xfId="99"/>
    <cellStyle name="Millares 7" xfId="100"/>
    <cellStyle name="Millares 8" xfId="101"/>
    <cellStyle name="Millares 8 2" xfId="200"/>
    <cellStyle name="Millares 9" xfId="102"/>
    <cellStyle name="Millares_EB_Rebolo(Febrero2006)" xfId="199"/>
    <cellStyle name="Millares_PRESUP185(2006)" xfId="197"/>
    <cellStyle name="Millares_RESUMEN EJECUTIVO EDAR BARRANQUILLITA MAYO 2006" xfId="15"/>
    <cellStyle name="Millares_RESUMEN EJECUTIVO EDAR BARRANQUILLITA MAYO 2006 2" xfId="211"/>
    <cellStyle name="Moneda" xfId="2" builtinId="4"/>
    <cellStyle name="Moneda 10" xfId="103"/>
    <cellStyle name="Moneda 10 2" xfId="9"/>
    <cellStyle name="Moneda 10 2 2" xfId="104"/>
    <cellStyle name="Moneda 11" xfId="105"/>
    <cellStyle name="Moneda 12" xfId="106"/>
    <cellStyle name="Moneda 13" xfId="107"/>
    <cellStyle name="Moneda 14" xfId="108"/>
    <cellStyle name="Moneda 15" xfId="109"/>
    <cellStyle name="Moneda 16" xfId="110"/>
    <cellStyle name="Moneda 17" xfId="111"/>
    <cellStyle name="Moneda 18" xfId="112"/>
    <cellStyle name="Moneda 19" xfId="113"/>
    <cellStyle name="Moneda 2" xfId="114"/>
    <cellStyle name="Moneda 2 2" xfId="115"/>
    <cellStyle name="Moneda 20" xfId="193"/>
    <cellStyle name="Moneda 3" xfId="116"/>
    <cellStyle name="Moneda 4" xfId="117"/>
    <cellStyle name="Moneda 5" xfId="8"/>
    <cellStyle name="Moneda 6" xfId="118"/>
    <cellStyle name="Moneda 6 3" xfId="214"/>
    <cellStyle name="Moneda 7" xfId="119"/>
    <cellStyle name="Moneda 7 2" xfId="203"/>
    <cellStyle name="Moneda 7 3" xfId="204"/>
    <cellStyle name="Moneda 8" xfId="120"/>
    <cellStyle name="Moneda 9" xfId="121"/>
    <cellStyle name="Neutral 2" xfId="122"/>
    <cellStyle name="Normal" xfId="0" builtinId="0"/>
    <cellStyle name="Normal 10" xfId="12"/>
    <cellStyle name="Normal 10 2" xfId="206"/>
    <cellStyle name="Normal 10 2 2" xfId="221"/>
    <cellStyle name="Normal 11" xfId="123"/>
    <cellStyle name="Normal 12" xfId="124"/>
    <cellStyle name="Normal 13" xfId="125"/>
    <cellStyle name="Normal 14" xfId="126"/>
    <cellStyle name="Normal 15" xfId="127"/>
    <cellStyle name="Normal 16" xfId="128"/>
    <cellStyle name="Normal 17" xfId="129"/>
    <cellStyle name="Normal 18" xfId="130"/>
    <cellStyle name="Normal 19" xfId="131"/>
    <cellStyle name="Normal 2" xfId="132"/>
    <cellStyle name="Normal 2 2" xfId="16"/>
    <cellStyle name="Normal 2 2 2" xfId="133"/>
    <cellStyle name="Normal 2 2 3" xfId="134"/>
    <cellStyle name="Normal 2 2 4" xfId="135"/>
    <cellStyle name="Normal 2 2 5" xfId="136"/>
    <cellStyle name="Normal 2 3" xfId="137"/>
    <cellStyle name="Normal 2 3 2" xfId="217"/>
    <cellStyle name="Normal 20" xfId="138"/>
    <cellStyle name="Normal 21" xfId="139"/>
    <cellStyle name="Normal 22" xfId="191"/>
    <cellStyle name="Normal 22 2" xfId="224"/>
    <cellStyle name="Normal 23" xfId="140"/>
    <cellStyle name="Normal 24" xfId="141"/>
    <cellStyle name="Normal 25" xfId="142"/>
    <cellStyle name="Normal 26" xfId="143"/>
    <cellStyle name="Normal 27" xfId="144"/>
    <cellStyle name="Normal 28" xfId="145"/>
    <cellStyle name="Normal 29" xfId="146"/>
    <cellStyle name="Normal 3" xfId="147"/>
    <cellStyle name="Normal 3 2" xfId="148"/>
    <cellStyle name="Normal 3 3" xfId="7"/>
    <cellStyle name="Normal 30" xfId="149"/>
    <cellStyle name="Normal 31" xfId="150"/>
    <cellStyle name="Normal 32" xfId="151"/>
    <cellStyle name="Normal 33" xfId="152"/>
    <cellStyle name="Normal 33 2" xfId="153"/>
    <cellStyle name="Normal 34" xfId="154"/>
    <cellStyle name="Normal 35" xfId="155"/>
    <cellStyle name="Normal 36" xfId="156"/>
    <cellStyle name="Normal 37" xfId="157"/>
    <cellStyle name="Normal 38" xfId="158"/>
    <cellStyle name="Normal 39" xfId="209"/>
    <cellStyle name="Normal 4" xfId="159"/>
    <cellStyle name="Normal 4 2" xfId="160"/>
    <cellStyle name="Normal 4 3" xfId="201"/>
    <cellStyle name="Normal 40" xfId="161"/>
    <cellStyle name="Normal 41" xfId="162"/>
    <cellStyle name="Normal 42" xfId="216"/>
    <cellStyle name="Normal 43" xfId="223"/>
    <cellStyle name="Normal 44" xfId="225"/>
    <cellStyle name="Normal 5" xfId="6"/>
    <cellStyle name="Normal 5 2" xfId="207"/>
    <cellStyle name="Normal 5 3" xfId="222"/>
    <cellStyle name="Normal 6" xfId="4"/>
    <cellStyle name="Normal 6 2" xfId="163"/>
    <cellStyle name="Normal 6 3" xfId="198"/>
    <cellStyle name="Normal 7" xfId="164"/>
    <cellStyle name="Normal 8" xfId="165"/>
    <cellStyle name="Normal 9" xfId="166"/>
    <cellStyle name="Normal_Acta 1. APotable a Estación" xfId="195"/>
    <cellStyle name="Normal_APU ARQUITECTONICO 2004" xfId="218"/>
    <cellStyle name="Normal_APU2003-3.1 SEÑALIZACION" xfId="212"/>
    <cellStyle name="Normal_DISEÑO TANQUE SANBORONDON" xfId="210"/>
    <cellStyle name="Normal_EB_Montoya_LCDD_Marzo 2004 2" xfId="215"/>
    <cellStyle name="Normal_Libro2" xfId="17"/>
    <cellStyle name="Normal_Libro2 2" xfId="196"/>
    <cellStyle name="Normal_presupuesto amagua 11 2" xfId="14"/>
    <cellStyle name="Normal_Presupuesto Campo Alegre JPG" xfId="213"/>
    <cellStyle name="Normal_presupuesto vis" xfId="208"/>
    <cellStyle name="Notas 2" xfId="167"/>
    <cellStyle name="Percent" xfId="168"/>
    <cellStyle name="Porcentaje" xfId="3" builtinId="5"/>
    <cellStyle name="Porcentual 10" xfId="169"/>
    <cellStyle name="Porcentual 2" xfId="170"/>
    <cellStyle name="Porcentual 2 2" xfId="171"/>
    <cellStyle name="Porcentual 2 2 2" xfId="172"/>
    <cellStyle name="Porcentual 2 2 3" xfId="173"/>
    <cellStyle name="Porcentual 2 2 4" xfId="174"/>
    <cellStyle name="Porcentual 2 2 5" xfId="175"/>
    <cellStyle name="Porcentual 2 3" xfId="176"/>
    <cellStyle name="Porcentual 2 4" xfId="177"/>
    <cellStyle name="Porcentual 2 5" xfId="178"/>
    <cellStyle name="Porcentual 2 6" xfId="179"/>
    <cellStyle name="Porcentual 3" xfId="180"/>
    <cellStyle name="Porcentual 4" xfId="181"/>
    <cellStyle name="Porcentual 5" xfId="194"/>
    <cellStyle name="Salida 2" xfId="182"/>
    <cellStyle name="t3" xfId="183"/>
    <cellStyle name="Texto de advertencia 2" xfId="184"/>
    <cellStyle name="Texto explicativo 2" xfId="185"/>
    <cellStyle name="Título 1 2" xfId="186"/>
    <cellStyle name="Título 2 2" xfId="187"/>
    <cellStyle name="Título 3 2" xfId="188"/>
    <cellStyle name="Título 4" xfId="189"/>
    <cellStyle name="Total 2" xfId="190"/>
  </cellStyles>
  <dxfs count="0"/>
  <tableStyles count="0" defaultTableStyle="TableStyleMedium9" defaultPivotStyle="PivotStyleLight16"/>
  <colors>
    <mruColors>
      <color rgb="FF1B2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styles" Target="styles.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828530</xdr:colOff>
      <xdr:row>32</xdr:row>
      <xdr:rowOff>19051</xdr:rowOff>
    </xdr:from>
    <xdr:to>
      <xdr:col>5</xdr:col>
      <xdr:colOff>552450</xdr:colOff>
      <xdr:row>36</xdr:row>
      <xdr:rowOff>142875</xdr:rowOff>
    </xdr:to>
    <xdr:sp macro="" textlink="">
      <xdr:nvSpPr>
        <xdr:cNvPr id="2" name="1 Elipse">
          <a:extLst>
            <a:ext uri="{FF2B5EF4-FFF2-40B4-BE49-F238E27FC236}">
              <a16:creationId xmlns="" xmlns:a16="http://schemas.microsoft.com/office/drawing/2014/main" id="{00000000-0008-0000-1200-000002000000}"/>
            </a:ext>
          </a:extLst>
        </xdr:cNvPr>
        <xdr:cNvSpPr/>
      </xdr:nvSpPr>
      <xdr:spPr>
        <a:xfrm>
          <a:off x="3505055" y="5095876"/>
          <a:ext cx="762145" cy="77152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CO" sz="1100"/>
        </a:p>
      </xdr:txBody>
    </xdr:sp>
    <xdr:clientData/>
  </xdr:twoCellAnchor>
  <xdr:twoCellAnchor>
    <xdr:from>
      <xdr:col>6</xdr:col>
      <xdr:colOff>24120</xdr:colOff>
      <xdr:row>37</xdr:row>
      <xdr:rowOff>1908</xdr:rowOff>
    </xdr:from>
    <xdr:to>
      <xdr:col>6</xdr:col>
      <xdr:colOff>34291</xdr:colOff>
      <xdr:row>38</xdr:row>
      <xdr:rowOff>58824</xdr:rowOff>
    </xdr:to>
    <xdr:cxnSp macro="">
      <xdr:nvCxnSpPr>
        <xdr:cNvPr id="3" name="2 Conector recto de flecha">
          <a:extLst>
            <a:ext uri="{FF2B5EF4-FFF2-40B4-BE49-F238E27FC236}">
              <a16:creationId xmlns="" xmlns:a16="http://schemas.microsoft.com/office/drawing/2014/main" id="{00000000-0008-0000-1200-000003000000}"/>
            </a:ext>
          </a:extLst>
        </xdr:cNvPr>
        <xdr:cNvCxnSpPr/>
      </xdr:nvCxnSpPr>
      <xdr:spPr>
        <a:xfrm rot="5400000">
          <a:off x="4929935" y="5992693"/>
          <a:ext cx="218841" cy="101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38</xdr:row>
      <xdr:rowOff>133350</xdr:rowOff>
    </xdr:from>
    <xdr:to>
      <xdr:col>5</xdr:col>
      <xdr:colOff>1247775</xdr:colOff>
      <xdr:row>38</xdr:row>
      <xdr:rowOff>142875</xdr:rowOff>
    </xdr:to>
    <xdr:cxnSp macro="">
      <xdr:nvCxnSpPr>
        <xdr:cNvPr id="4" name="3 Conector recto de flecha">
          <a:extLst>
            <a:ext uri="{FF2B5EF4-FFF2-40B4-BE49-F238E27FC236}">
              <a16:creationId xmlns="" xmlns:a16="http://schemas.microsoft.com/office/drawing/2014/main" id="{00000000-0008-0000-1200-000004000000}"/>
            </a:ext>
          </a:extLst>
        </xdr:cNvPr>
        <xdr:cNvCxnSpPr/>
      </xdr:nvCxnSpPr>
      <xdr:spPr>
        <a:xfrm>
          <a:off x="2924175" y="6181725"/>
          <a:ext cx="2038350" cy="95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521687</xdr:colOff>
      <xdr:row>26</xdr:row>
      <xdr:rowOff>161922</xdr:rowOff>
    </xdr:from>
    <xdr:to>
      <xdr:col>7</xdr:col>
      <xdr:colOff>523879</xdr:colOff>
      <xdr:row>38</xdr:row>
      <xdr:rowOff>104777</xdr:rowOff>
    </xdr:to>
    <xdr:cxnSp macro="">
      <xdr:nvCxnSpPr>
        <xdr:cNvPr id="5" name="4 Conector recto de flecha">
          <a:extLst>
            <a:ext uri="{FF2B5EF4-FFF2-40B4-BE49-F238E27FC236}">
              <a16:creationId xmlns="" xmlns:a16="http://schemas.microsoft.com/office/drawing/2014/main" id="{00000000-0008-0000-1200-000005000000}"/>
            </a:ext>
          </a:extLst>
        </xdr:cNvPr>
        <xdr:cNvCxnSpPr/>
      </xdr:nvCxnSpPr>
      <xdr:spPr>
        <a:xfrm rot="16200000" flipH="1">
          <a:off x="5266230" y="5209079"/>
          <a:ext cx="1885955" cy="219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621909</xdr:colOff>
      <xdr:row>27</xdr:row>
      <xdr:rowOff>14074</xdr:rowOff>
    </xdr:from>
    <xdr:to>
      <xdr:col>6</xdr:col>
      <xdr:colOff>627772</xdr:colOff>
      <xdr:row>30</xdr:row>
      <xdr:rowOff>2349</xdr:rowOff>
    </xdr:to>
    <xdr:cxnSp macro="">
      <xdr:nvCxnSpPr>
        <xdr:cNvPr id="6" name="5 Conector recto de flecha">
          <a:extLst>
            <a:ext uri="{FF2B5EF4-FFF2-40B4-BE49-F238E27FC236}">
              <a16:creationId xmlns="" xmlns:a16="http://schemas.microsoft.com/office/drawing/2014/main" id="{00000000-0008-0000-1200-000006000000}"/>
            </a:ext>
          </a:extLst>
        </xdr:cNvPr>
        <xdr:cNvCxnSpPr/>
      </xdr:nvCxnSpPr>
      <xdr:spPr>
        <a:xfrm rot="5400000">
          <a:off x="5397966" y="4515367"/>
          <a:ext cx="474050" cy="586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609600</xdr:colOff>
      <xdr:row>32</xdr:row>
      <xdr:rowOff>28574</xdr:rowOff>
    </xdr:from>
    <xdr:to>
      <xdr:col>6</xdr:col>
      <xdr:colOff>619129</xdr:colOff>
      <xdr:row>36</xdr:row>
      <xdr:rowOff>142877</xdr:rowOff>
    </xdr:to>
    <xdr:cxnSp macro="">
      <xdr:nvCxnSpPr>
        <xdr:cNvPr id="7" name="6 Conector recto de flecha">
          <a:extLst>
            <a:ext uri="{FF2B5EF4-FFF2-40B4-BE49-F238E27FC236}">
              <a16:creationId xmlns="" xmlns:a16="http://schemas.microsoft.com/office/drawing/2014/main" id="{00000000-0008-0000-1200-000007000000}"/>
            </a:ext>
          </a:extLst>
        </xdr:cNvPr>
        <xdr:cNvCxnSpPr/>
      </xdr:nvCxnSpPr>
      <xdr:spPr>
        <a:xfrm rot="16200000" flipH="1">
          <a:off x="5243513" y="5481636"/>
          <a:ext cx="762003" cy="952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175260</xdr:colOff>
      <xdr:row>26</xdr:row>
      <xdr:rowOff>161924</xdr:rowOff>
    </xdr:from>
    <xdr:to>
      <xdr:col>6</xdr:col>
      <xdr:colOff>640080</xdr:colOff>
      <xdr:row>38</xdr:row>
      <xdr:rowOff>76199</xdr:rowOff>
    </xdr:to>
    <xdr:sp macro="" textlink="">
      <xdr:nvSpPr>
        <xdr:cNvPr id="8" name="7 Forma libre">
          <a:extLst>
            <a:ext uri="{FF2B5EF4-FFF2-40B4-BE49-F238E27FC236}">
              <a16:creationId xmlns="" xmlns:a16="http://schemas.microsoft.com/office/drawing/2014/main" id="{00000000-0008-0000-1200-000008000000}"/>
            </a:ext>
          </a:extLst>
        </xdr:cNvPr>
        <xdr:cNvSpPr/>
      </xdr:nvSpPr>
      <xdr:spPr>
        <a:xfrm>
          <a:off x="2099310" y="4267199"/>
          <a:ext cx="3550920" cy="1857375"/>
        </a:xfrm>
        <a:custGeom>
          <a:avLst/>
          <a:gdLst>
            <a:gd name="connsiteX0" fmla="*/ 0 w 2971800"/>
            <a:gd name="connsiteY0" fmla="*/ 0 h 1563537"/>
            <a:gd name="connsiteX1" fmla="*/ 22860 w 2971800"/>
            <a:gd name="connsiteY1" fmla="*/ 15240 h 1563537"/>
            <a:gd name="connsiteX2" fmla="*/ 45720 w 2971800"/>
            <a:gd name="connsiteY2" fmla="*/ 22860 h 1563537"/>
            <a:gd name="connsiteX3" fmla="*/ 60960 w 2971800"/>
            <a:gd name="connsiteY3" fmla="*/ 45720 h 1563537"/>
            <a:gd name="connsiteX4" fmla="*/ 83820 w 2971800"/>
            <a:gd name="connsiteY4" fmla="*/ 60960 h 1563537"/>
            <a:gd name="connsiteX5" fmla="*/ 121920 w 2971800"/>
            <a:gd name="connsiteY5" fmla="*/ 99060 h 1563537"/>
            <a:gd name="connsiteX6" fmla="*/ 190500 w 2971800"/>
            <a:gd name="connsiteY6" fmla="*/ 160020 h 1563537"/>
            <a:gd name="connsiteX7" fmla="*/ 213360 w 2971800"/>
            <a:gd name="connsiteY7" fmla="*/ 167640 h 1563537"/>
            <a:gd name="connsiteX8" fmla="*/ 259080 w 2971800"/>
            <a:gd name="connsiteY8" fmla="*/ 205740 h 1563537"/>
            <a:gd name="connsiteX9" fmla="*/ 304800 w 2971800"/>
            <a:gd name="connsiteY9" fmla="*/ 236220 h 1563537"/>
            <a:gd name="connsiteX10" fmla="*/ 358140 w 2971800"/>
            <a:gd name="connsiteY10" fmla="*/ 289560 h 1563537"/>
            <a:gd name="connsiteX11" fmla="*/ 365760 w 2971800"/>
            <a:gd name="connsiteY11" fmla="*/ 312420 h 1563537"/>
            <a:gd name="connsiteX12" fmla="*/ 411480 w 2971800"/>
            <a:gd name="connsiteY12" fmla="*/ 335280 h 1563537"/>
            <a:gd name="connsiteX13" fmla="*/ 434340 w 2971800"/>
            <a:gd name="connsiteY13" fmla="*/ 350520 h 1563537"/>
            <a:gd name="connsiteX14" fmla="*/ 457200 w 2971800"/>
            <a:gd name="connsiteY14" fmla="*/ 358140 h 1563537"/>
            <a:gd name="connsiteX15" fmla="*/ 502920 w 2971800"/>
            <a:gd name="connsiteY15" fmla="*/ 388620 h 1563537"/>
            <a:gd name="connsiteX16" fmla="*/ 541020 w 2971800"/>
            <a:gd name="connsiteY16" fmla="*/ 426720 h 1563537"/>
            <a:gd name="connsiteX17" fmla="*/ 556260 w 2971800"/>
            <a:gd name="connsiteY17" fmla="*/ 449580 h 1563537"/>
            <a:gd name="connsiteX18" fmla="*/ 563880 w 2971800"/>
            <a:gd name="connsiteY18" fmla="*/ 472440 h 1563537"/>
            <a:gd name="connsiteX19" fmla="*/ 609600 w 2971800"/>
            <a:gd name="connsiteY19" fmla="*/ 502920 h 1563537"/>
            <a:gd name="connsiteX20" fmla="*/ 617220 w 2971800"/>
            <a:gd name="connsiteY20" fmla="*/ 525780 h 1563537"/>
            <a:gd name="connsiteX21" fmla="*/ 640080 w 2971800"/>
            <a:gd name="connsiteY21" fmla="*/ 533400 h 1563537"/>
            <a:gd name="connsiteX22" fmla="*/ 662940 w 2971800"/>
            <a:gd name="connsiteY22" fmla="*/ 548640 h 1563537"/>
            <a:gd name="connsiteX23" fmla="*/ 662940 w 2971800"/>
            <a:gd name="connsiteY23" fmla="*/ 1021080 h 1563537"/>
            <a:gd name="connsiteX24" fmla="*/ 678180 w 2971800"/>
            <a:gd name="connsiteY24" fmla="*/ 1165860 h 1563537"/>
            <a:gd name="connsiteX25" fmla="*/ 685800 w 2971800"/>
            <a:gd name="connsiteY25" fmla="*/ 1257300 h 1563537"/>
            <a:gd name="connsiteX26" fmla="*/ 701040 w 2971800"/>
            <a:gd name="connsiteY26" fmla="*/ 1417320 h 1563537"/>
            <a:gd name="connsiteX27" fmla="*/ 693420 w 2971800"/>
            <a:gd name="connsiteY27" fmla="*/ 1478280 h 1563537"/>
            <a:gd name="connsiteX28" fmla="*/ 685800 w 2971800"/>
            <a:gd name="connsiteY28" fmla="*/ 1501140 h 1563537"/>
            <a:gd name="connsiteX29" fmla="*/ 731520 w 2971800"/>
            <a:gd name="connsiteY29" fmla="*/ 1524000 h 1563537"/>
            <a:gd name="connsiteX30" fmla="*/ 1310640 w 2971800"/>
            <a:gd name="connsiteY30" fmla="*/ 1531620 h 1563537"/>
            <a:gd name="connsiteX31" fmla="*/ 1417320 w 2971800"/>
            <a:gd name="connsiteY31" fmla="*/ 1546860 h 1563537"/>
            <a:gd name="connsiteX32" fmla="*/ 1577340 w 2971800"/>
            <a:gd name="connsiteY32" fmla="*/ 1562100 h 1563537"/>
            <a:gd name="connsiteX33" fmla="*/ 1767840 w 2971800"/>
            <a:gd name="connsiteY33" fmla="*/ 1554480 h 1563537"/>
            <a:gd name="connsiteX34" fmla="*/ 1844040 w 2971800"/>
            <a:gd name="connsiteY34" fmla="*/ 1546860 h 1563537"/>
            <a:gd name="connsiteX35" fmla="*/ 1965960 w 2971800"/>
            <a:gd name="connsiteY35" fmla="*/ 1531620 h 1563537"/>
            <a:gd name="connsiteX36" fmla="*/ 2011680 w 2971800"/>
            <a:gd name="connsiteY36" fmla="*/ 1516380 h 1563537"/>
            <a:gd name="connsiteX37" fmla="*/ 2034540 w 2971800"/>
            <a:gd name="connsiteY37" fmla="*/ 1508760 h 1563537"/>
            <a:gd name="connsiteX38" fmla="*/ 2095500 w 2971800"/>
            <a:gd name="connsiteY38" fmla="*/ 1501140 h 1563537"/>
            <a:gd name="connsiteX39" fmla="*/ 2118360 w 2971800"/>
            <a:gd name="connsiteY39" fmla="*/ 1493520 h 1563537"/>
            <a:gd name="connsiteX40" fmla="*/ 2324100 w 2971800"/>
            <a:gd name="connsiteY40" fmla="*/ 1485900 h 1563537"/>
            <a:gd name="connsiteX41" fmla="*/ 2331720 w 2971800"/>
            <a:gd name="connsiteY41" fmla="*/ 1402080 h 1563537"/>
            <a:gd name="connsiteX42" fmla="*/ 2324100 w 2971800"/>
            <a:gd name="connsiteY42" fmla="*/ 1188720 h 1563537"/>
            <a:gd name="connsiteX43" fmla="*/ 2293620 w 2971800"/>
            <a:gd name="connsiteY43" fmla="*/ 1143000 h 1563537"/>
            <a:gd name="connsiteX44" fmla="*/ 2286000 w 2971800"/>
            <a:gd name="connsiteY44" fmla="*/ 1082040 h 1563537"/>
            <a:gd name="connsiteX45" fmla="*/ 2278380 w 2971800"/>
            <a:gd name="connsiteY45" fmla="*/ 1043940 h 1563537"/>
            <a:gd name="connsiteX46" fmla="*/ 2286000 w 2971800"/>
            <a:gd name="connsiteY46" fmla="*/ 998220 h 1563537"/>
            <a:gd name="connsiteX47" fmla="*/ 2293620 w 2971800"/>
            <a:gd name="connsiteY47" fmla="*/ 647700 h 1563537"/>
            <a:gd name="connsiteX48" fmla="*/ 2301240 w 2971800"/>
            <a:gd name="connsiteY48" fmla="*/ 518160 h 1563537"/>
            <a:gd name="connsiteX49" fmla="*/ 2316480 w 2971800"/>
            <a:gd name="connsiteY49" fmla="*/ 464820 h 1563537"/>
            <a:gd name="connsiteX50" fmla="*/ 2339340 w 2971800"/>
            <a:gd name="connsiteY50" fmla="*/ 457200 h 1563537"/>
            <a:gd name="connsiteX51" fmla="*/ 2362200 w 2971800"/>
            <a:gd name="connsiteY51" fmla="*/ 441960 h 1563537"/>
            <a:gd name="connsiteX52" fmla="*/ 2385060 w 2971800"/>
            <a:gd name="connsiteY52" fmla="*/ 434340 h 1563537"/>
            <a:gd name="connsiteX53" fmla="*/ 2423160 w 2971800"/>
            <a:gd name="connsiteY53" fmla="*/ 403860 h 1563537"/>
            <a:gd name="connsiteX54" fmla="*/ 2468880 w 2971800"/>
            <a:gd name="connsiteY54" fmla="*/ 373380 h 1563537"/>
            <a:gd name="connsiteX55" fmla="*/ 2506980 w 2971800"/>
            <a:gd name="connsiteY55" fmla="*/ 327660 h 1563537"/>
            <a:gd name="connsiteX56" fmla="*/ 2552700 w 2971800"/>
            <a:gd name="connsiteY56" fmla="*/ 289560 h 1563537"/>
            <a:gd name="connsiteX57" fmla="*/ 2567940 w 2971800"/>
            <a:gd name="connsiteY57" fmla="*/ 259080 h 1563537"/>
            <a:gd name="connsiteX58" fmla="*/ 2590800 w 2971800"/>
            <a:gd name="connsiteY58" fmla="*/ 236220 h 1563537"/>
            <a:gd name="connsiteX59" fmla="*/ 2644140 w 2971800"/>
            <a:gd name="connsiteY59" fmla="*/ 220980 h 1563537"/>
            <a:gd name="connsiteX60" fmla="*/ 2689860 w 2971800"/>
            <a:gd name="connsiteY60" fmla="*/ 205740 h 1563537"/>
            <a:gd name="connsiteX61" fmla="*/ 2720340 w 2971800"/>
            <a:gd name="connsiteY61" fmla="*/ 182880 h 1563537"/>
            <a:gd name="connsiteX62" fmla="*/ 2766060 w 2971800"/>
            <a:gd name="connsiteY62" fmla="*/ 152400 h 1563537"/>
            <a:gd name="connsiteX63" fmla="*/ 2811780 w 2971800"/>
            <a:gd name="connsiteY63" fmla="*/ 114300 h 1563537"/>
            <a:gd name="connsiteX64" fmla="*/ 2834640 w 2971800"/>
            <a:gd name="connsiteY64" fmla="*/ 106680 h 1563537"/>
            <a:gd name="connsiteX65" fmla="*/ 2880360 w 2971800"/>
            <a:gd name="connsiteY65" fmla="*/ 76200 h 1563537"/>
            <a:gd name="connsiteX66" fmla="*/ 2918460 w 2971800"/>
            <a:gd name="connsiteY66" fmla="*/ 30480 h 1563537"/>
            <a:gd name="connsiteX67" fmla="*/ 2964180 w 2971800"/>
            <a:gd name="connsiteY67" fmla="*/ 7620 h 1563537"/>
            <a:gd name="connsiteX68" fmla="*/ 2971800 w 2971800"/>
            <a:gd name="connsiteY68" fmla="*/ 0 h 1563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Lst>
          <a:rect l="l" t="t" r="r" b="b"/>
          <a:pathLst>
            <a:path w="2971800" h="1563537">
              <a:moveTo>
                <a:pt x="0" y="0"/>
              </a:moveTo>
              <a:cubicBezTo>
                <a:pt x="7620" y="5080"/>
                <a:pt x="14669" y="11144"/>
                <a:pt x="22860" y="15240"/>
              </a:cubicBezTo>
              <a:cubicBezTo>
                <a:pt x="30044" y="18832"/>
                <a:pt x="39448" y="17842"/>
                <a:pt x="45720" y="22860"/>
              </a:cubicBezTo>
              <a:cubicBezTo>
                <a:pt x="52871" y="28581"/>
                <a:pt x="54484" y="39244"/>
                <a:pt x="60960" y="45720"/>
              </a:cubicBezTo>
              <a:cubicBezTo>
                <a:pt x="67436" y="52196"/>
                <a:pt x="76200" y="55880"/>
                <a:pt x="83820" y="60960"/>
              </a:cubicBezTo>
              <a:cubicBezTo>
                <a:pt x="115224" y="108065"/>
                <a:pt x="80356" y="62115"/>
                <a:pt x="121920" y="99060"/>
              </a:cubicBezTo>
              <a:cubicBezTo>
                <a:pt x="147885" y="122140"/>
                <a:pt x="160853" y="145196"/>
                <a:pt x="190500" y="160020"/>
              </a:cubicBezTo>
              <a:cubicBezTo>
                <a:pt x="197684" y="163612"/>
                <a:pt x="205740" y="165100"/>
                <a:pt x="213360" y="167640"/>
              </a:cubicBezTo>
              <a:cubicBezTo>
                <a:pt x="243404" y="212706"/>
                <a:pt x="209862" y="170584"/>
                <a:pt x="259080" y="205740"/>
              </a:cubicBezTo>
              <a:cubicBezTo>
                <a:pt x="309024" y="241415"/>
                <a:pt x="255763" y="219874"/>
                <a:pt x="304800" y="236220"/>
              </a:cubicBezTo>
              <a:cubicBezTo>
                <a:pt x="339735" y="288623"/>
                <a:pt x="317904" y="276148"/>
                <a:pt x="358140" y="289560"/>
              </a:cubicBezTo>
              <a:cubicBezTo>
                <a:pt x="360680" y="297180"/>
                <a:pt x="360742" y="306148"/>
                <a:pt x="365760" y="312420"/>
              </a:cubicBezTo>
              <a:cubicBezTo>
                <a:pt x="376503" y="325849"/>
                <a:pt x="396421" y="330260"/>
                <a:pt x="411480" y="335280"/>
              </a:cubicBezTo>
              <a:cubicBezTo>
                <a:pt x="419100" y="340360"/>
                <a:pt x="426149" y="346424"/>
                <a:pt x="434340" y="350520"/>
              </a:cubicBezTo>
              <a:cubicBezTo>
                <a:pt x="441524" y="354112"/>
                <a:pt x="450517" y="353685"/>
                <a:pt x="457200" y="358140"/>
              </a:cubicBezTo>
              <a:cubicBezTo>
                <a:pt x="514279" y="396193"/>
                <a:pt x="448565" y="370502"/>
                <a:pt x="502920" y="388620"/>
              </a:cubicBezTo>
              <a:cubicBezTo>
                <a:pt x="543560" y="449580"/>
                <a:pt x="490220" y="375920"/>
                <a:pt x="541020" y="426720"/>
              </a:cubicBezTo>
              <a:cubicBezTo>
                <a:pt x="547496" y="433196"/>
                <a:pt x="552164" y="441389"/>
                <a:pt x="556260" y="449580"/>
              </a:cubicBezTo>
              <a:cubicBezTo>
                <a:pt x="559852" y="456764"/>
                <a:pt x="558200" y="466760"/>
                <a:pt x="563880" y="472440"/>
              </a:cubicBezTo>
              <a:cubicBezTo>
                <a:pt x="576832" y="485392"/>
                <a:pt x="609600" y="502920"/>
                <a:pt x="609600" y="502920"/>
              </a:cubicBezTo>
              <a:cubicBezTo>
                <a:pt x="612140" y="510540"/>
                <a:pt x="611540" y="520100"/>
                <a:pt x="617220" y="525780"/>
              </a:cubicBezTo>
              <a:cubicBezTo>
                <a:pt x="622900" y="531460"/>
                <a:pt x="632896" y="529808"/>
                <a:pt x="640080" y="533400"/>
              </a:cubicBezTo>
              <a:cubicBezTo>
                <a:pt x="648271" y="537496"/>
                <a:pt x="655320" y="543560"/>
                <a:pt x="662940" y="548640"/>
              </a:cubicBezTo>
              <a:cubicBezTo>
                <a:pt x="649597" y="775463"/>
                <a:pt x="651740" y="679467"/>
                <a:pt x="662940" y="1021080"/>
              </a:cubicBezTo>
              <a:cubicBezTo>
                <a:pt x="666779" y="1138171"/>
                <a:pt x="658528" y="1106904"/>
                <a:pt x="678180" y="1165860"/>
              </a:cubicBezTo>
              <a:cubicBezTo>
                <a:pt x="680720" y="1196340"/>
                <a:pt x="683621" y="1226792"/>
                <a:pt x="685800" y="1257300"/>
              </a:cubicBezTo>
              <a:cubicBezTo>
                <a:pt x="696101" y="1401511"/>
                <a:pt x="684839" y="1336313"/>
                <a:pt x="701040" y="1417320"/>
              </a:cubicBezTo>
              <a:cubicBezTo>
                <a:pt x="698500" y="1437640"/>
                <a:pt x="697083" y="1458132"/>
                <a:pt x="693420" y="1478280"/>
              </a:cubicBezTo>
              <a:cubicBezTo>
                <a:pt x="691983" y="1486183"/>
                <a:pt x="682817" y="1493682"/>
                <a:pt x="685800" y="1501140"/>
              </a:cubicBezTo>
              <a:cubicBezTo>
                <a:pt x="688979" y="1509089"/>
                <a:pt x="723094" y="1523787"/>
                <a:pt x="731520" y="1524000"/>
              </a:cubicBezTo>
              <a:cubicBezTo>
                <a:pt x="924515" y="1528886"/>
                <a:pt x="1117600" y="1529080"/>
                <a:pt x="1310640" y="1531620"/>
              </a:cubicBezTo>
              <a:cubicBezTo>
                <a:pt x="1386582" y="1546808"/>
                <a:pt x="1308717" y="1532380"/>
                <a:pt x="1417320" y="1546860"/>
              </a:cubicBezTo>
              <a:cubicBezTo>
                <a:pt x="1542398" y="1563537"/>
                <a:pt x="1344583" y="1546583"/>
                <a:pt x="1577340" y="1562100"/>
              </a:cubicBezTo>
              <a:lnTo>
                <a:pt x="1767840" y="1554480"/>
              </a:lnTo>
              <a:cubicBezTo>
                <a:pt x="1793325" y="1553024"/>
                <a:pt x="1818654" y="1549532"/>
                <a:pt x="1844040" y="1546860"/>
              </a:cubicBezTo>
              <a:cubicBezTo>
                <a:pt x="1917026" y="1539177"/>
                <a:pt x="1900349" y="1540993"/>
                <a:pt x="1965960" y="1531620"/>
              </a:cubicBezTo>
              <a:lnTo>
                <a:pt x="2011680" y="1516380"/>
              </a:lnTo>
              <a:cubicBezTo>
                <a:pt x="2019300" y="1513840"/>
                <a:pt x="2026570" y="1509756"/>
                <a:pt x="2034540" y="1508760"/>
              </a:cubicBezTo>
              <a:lnTo>
                <a:pt x="2095500" y="1501140"/>
              </a:lnTo>
              <a:cubicBezTo>
                <a:pt x="2103120" y="1498600"/>
                <a:pt x="2110346" y="1494054"/>
                <a:pt x="2118360" y="1493520"/>
              </a:cubicBezTo>
              <a:cubicBezTo>
                <a:pt x="2186835" y="1488955"/>
                <a:pt x="2261022" y="1512934"/>
                <a:pt x="2324100" y="1485900"/>
              </a:cubicBezTo>
              <a:cubicBezTo>
                <a:pt x="2349887" y="1474849"/>
                <a:pt x="2329180" y="1430020"/>
                <a:pt x="2331720" y="1402080"/>
              </a:cubicBezTo>
              <a:cubicBezTo>
                <a:pt x="2329180" y="1330960"/>
                <a:pt x="2334454" y="1259128"/>
                <a:pt x="2324100" y="1188720"/>
              </a:cubicBezTo>
              <a:cubicBezTo>
                <a:pt x="2321435" y="1170599"/>
                <a:pt x="2293620" y="1143000"/>
                <a:pt x="2293620" y="1143000"/>
              </a:cubicBezTo>
              <a:cubicBezTo>
                <a:pt x="2291080" y="1122680"/>
                <a:pt x="2289114" y="1102280"/>
                <a:pt x="2286000" y="1082040"/>
              </a:cubicBezTo>
              <a:cubicBezTo>
                <a:pt x="2284031" y="1069239"/>
                <a:pt x="2278380" y="1056892"/>
                <a:pt x="2278380" y="1043940"/>
              </a:cubicBezTo>
              <a:cubicBezTo>
                <a:pt x="2278380" y="1028490"/>
                <a:pt x="2283460" y="1013460"/>
                <a:pt x="2286000" y="998220"/>
              </a:cubicBezTo>
              <a:cubicBezTo>
                <a:pt x="2288540" y="881380"/>
                <a:pt x="2289912" y="764509"/>
                <a:pt x="2293620" y="647700"/>
              </a:cubicBezTo>
              <a:cubicBezTo>
                <a:pt x="2294992" y="604467"/>
                <a:pt x="2297139" y="561220"/>
                <a:pt x="2301240" y="518160"/>
              </a:cubicBezTo>
              <a:cubicBezTo>
                <a:pt x="2301261" y="517941"/>
                <a:pt x="2312871" y="468429"/>
                <a:pt x="2316480" y="464820"/>
              </a:cubicBezTo>
              <a:cubicBezTo>
                <a:pt x="2322160" y="459140"/>
                <a:pt x="2331720" y="459740"/>
                <a:pt x="2339340" y="457200"/>
              </a:cubicBezTo>
              <a:cubicBezTo>
                <a:pt x="2346960" y="452120"/>
                <a:pt x="2354009" y="446056"/>
                <a:pt x="2362200" y="441960"/>
              </a:cubicBezTo>
              <a:cubicBezTo>
                <a:pt x="2369384" y="438368"/>
                <a:pt x="2378788" y="439358"/>
                <a:pt x="2385060" y="434340"/>
              </a:cubicBezTo>
              <a:cubicBezTo>
                <a:pt x="2434299" y="394949"/>
                <a:pt x="2365701" y="423013"/>
                <a:pt x="2423160" y="403860"/>
              </a:cubicBezTo>
              <a:lnTo>
                <a:pt x="2468880" y="373380"/>
              </a:lnTo>
              <a:cubicBezTo>
                <a:pt x="2493925" y="356684"/>
                <a:pt x="2489409" y="348745"/>
                <a:pt x="2506980" y="327660"/>
              </a:cubicBezTo>
              <a:cubicBezTo>
                <a:pt x="2525315" y="305658"/>
                <a:pt x="2530223" y="304545"/>
                <a:pt x="2552700" y="289560"/>
              </a:cubicBezTo>
              <a:cubicBezTo>
                <a:pt x="2557780" y="279400"/>
                <a:pt x="2561338" y="268323"/>
                <a:pt x="2567940" y="259080"/>
              </a:cubicBezTo>
              <a:cubicBezTo>
                <a:pt x="2574204" y="250311"/>
                <a:pt x="2581834" y="242198"/>
                <a:pt x="2590800" y="236220"/>
              </a:cubicBezTo>
              <a:cubicBezTo>
                <a:pt x="2597784" y="231564"/>
                <a:pt x="2639521" y="222366"/>
                <a:pt x="2644140" y="220980"/>
              </a:cubicBezTo>
              <a:cubicBezTo>
                <a:pt x="2659527" y="216364"/>
                <a:pt x="2689860" y="205740"/>
                <a:pt x="2689860" y="205740"/>
              </a:cubicBezTo>
              <a:cubicBezTo>
                <a:pt x="2700020" y="198120"/>
                <a:pt x="2709936" y="190163"/>
                <a:pt x="2720340" y="182880"/>
              </a:cubicBezTo>
              <a:cubicBezTo>
                <a:pt x="2735345" y="172376"/>
                <a:pt x="2753108" y="165352"/>
                <a:pt x="2766060" y="152400"/>
              </a:cubicBezTo>
              <a:cubicBezTo>
                <a:pt x="2782912" y="135548"/>
                <a:pt x="2790562" y="124909"/>
                <a:pt x="2811780" y="114300"/>
              </a:cubicBezTo>
              <a:cubicBezTo>
                <a:pt x="2818964" y="110708"/>
                <a:pt x="2827020" y="109220"/>
                <a:pt x="2834640" y="106680"/>
              </a:cubicBezTo>
              <a:cubicBezTo>
                <a:pt x="2907566" y="33754"/>
                <a:pt x="2814193" y="120311"/>
                <a:pt x="2880360" y="76200"/>
              </a:cubicBezTo>
              <a:cubicBezTo>
                <a:pt x="2917810" y="51233"/>
                <a:pt x="2890347" y="58593"/>
                <a:pt x="2918460" y="30480"/>
              </a:cubicBezTo>
              <a:cubicBezTo>
                <a:pt x="2940298" y="8642"/>
                <a:pt x="2939390" y="20015"/>
                <a:pt x="2964180" y="7620"/>
              </a:cubicBezTo>
              <a:cubicBezTo>
                <a:pt x="2967393" y="6014"/>
                <a:pt x="2969260" y="2540"/>
                <a:pt x="2971800" y="0"/>
              </a:cubicBezTo>
            </a:path>
          </a:pathLst>
        </a:cu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s-CO" sz="1100"/>
        </a:p>
      </xdr:txBody>
    </xdr:sp>
    <xdr:clientData/>
  </xdr:twoCellAnchor>
  <xdr:twoCellAnchor>
    <xdr:from>
      <xdr:col>6</xdr:col>
      <xdr:colOff>600076</xdr:colOff>
      <xdr:row>30</xdr:row>
      <xdr:rowOff>3</xdr:rowOff>
    </xdr:from>
    <xdr:to>
      <xdr:col>6</xdr:col>
      <xdr:colOff>617225</xdr:colOff>
      <xdr:row>32</xdr:row>
      <xdr:rowOff>38100</xdr:rowOff>
    </xdr:to>
    <xdr:cxnSp macro="">
      <xdr:nvCxnSpPr>
        <xdr:cNvPr id="9" name="8 Conector recto de flecha">
          <a:extLst>
            <a:ext uri="{FF2B5EF4-FFF2-40B4-BE49-F238E27FC236}">
              <a16:creationId xmlns="" xmlns:a16="http://schemas.microsoft.com/office/drawing/2014/main" id="{00000000-0008-0000-1200-000009000000}"/>
            </a:ext>
          </a:extLst>
        </xdr:cNvPr>
        <xdr:cNvCxnSpPr/>
      </xdr:nvCxnSpPr>
      <xdr:spPr>
        <a:xfrm rot="5400000">
          <a:off x="5437827" y="4925377"/>
          <a:ext cx="361947" cy="1714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83820</xdr:colOff>
      <xdr:row>36</xdr:row>
      <xdr:rowOff>159212</xdr:rowOff>
    </xdr:from>
    <xdr:to>
      <xdr:col>6</xdr:col>
      <xdr:colOff>66675</xdr:colOff>
      <xdr:row>37</xdr:row>
      <xdr:rowOff>0</xdr:rowOff>
    </xdr:to>
    <xdr:cxnSp macro="">
      <xdr:nvCxnSpPr>
        <xdr:cNvPr id="10" name="9 Conector recto">
          <a:extLst>
            <a:ext uri="{FF2B5EF4-FFF2-40B4-BE49-F238E27FC236}">
              <a16:creationId xmlns="" xmlns:a16="http://schemas.microsoft.com/office/drawing/2014/main" id="{00000000-0008-0000-1200-00000A000000}"/>
            </a:ext>
          </a:extLst>
        </xdr:cNvPr>
        <xdr:cNvCxnSpPr/>
      </xdr:nvCxnSpPr>
      <xdr:spPr>
        <a:xfrm>
          <a:off x="2760345" y="5883737"/>
          <a:ext cx="2316480" cy="2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69235</xdr:colOff>
      <xdr:row>30</xdr:row>
      <xdr:rowOff>19246</xdr:rowOff>
    </xdr:from>
    <xdr:to>
      <xdr:col>5</xdr:col>
      <xdr:colOff>1233893</xdr:colOff>
      <xdr:row>30</xdr:row>
      <xdr:rowOff>21138</xdr:rowOff>
    </xdr:to>
    <xdr:cxnSp macro="">
      <xdr:nvCxnSpPr>
        <xdr:cNvPr id="11" name="10 Conector recto">
          <a:extLst>
            <a:ext uri="{FF2B5EF4-FFF2-40B4-BE49-F238E27FC236}">
              <a16:creationId xmlns="" xmlns:a16="http://schemas.microsoft.com/office/drawing/2014/main" id="{00000000-0008-0000-1200-00000B000000}"/>
            </a:ext>
          </a:extLst>
        </xdr:cNvPr>
        <xdr:cNvCxnSpPr>
          <a:stCxn id="8" idx="16"/>
        </xdr:cNvCxnSpPr>
      </xdr:nvCxnSpPr>
      <xdr:spPr>
        <a:xfrm flipV="1">
          <a:off x="2745760" y="4772221"/>
          <a:ext cx="2202883" cy="18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36</xdr:row>
      <xdr:rowOff>15240</xdr:rowOff>
    </xdr:from>
    <xdr:to>
      <xdr:col>3</xdr:col>
      <xdr:colOff>693420</xdr:colOff>
      <xdr:row>37</xdr:row>
      <xdr:rowOff>3810</xdr:rowOff>
    </xdr:to>
    <xdr:sp macro="" textlink="">
      <xdr:nvSpPr>
        <xdr:cNvPr id="12" name="11 Llamada rectangular">
          <a:extLst>
            <a:ext uri="{FF2B5EF4-FFF2-40B4-BE49-F238E27FC236}">
              <a16:creationId xmlns="" xmlns:a16="http://schemas.microsoft.com/office/drawing/2014/main" id="{00000000-0008-0000-1200-00000C000000}"/>
            </a:ext>
          </a:extLst>
        </xdr:cNvPr>
        <xdr:cNvSpPr/>
      </xdr:nvSpPr>
      <xdr:spPr>
        <a:xfrm>
          <a:off x="1428750" y="5901690"/>
          <a:ext cx="1188720" cy="150495"/>
        </a:xfrm>
        <a:prstGeom prst="wedgeRectCallout">
          <a:avLst>
            <a:gd name="adj1" fmla="val 73873"/>
            <a:gd name="adj2" fmla="val 11011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CO" sz="1000">
              <a:solidFill>
                <a:sysClr val="windowText" lastClr="000000"/>
              </a:solidFill>
            </a:rPr>
            <a:t>CAMA</a:t>
          </a:r>
          <a:r>
            <a:rPr lang="es-CO" sz="1000" baseline="0">
              <a:solidFill>
                <a:sysClr val="windowText" lastClr="000000"/>
              </a:solidFill>
            </a:rPr>
            <a:t> ARENA</a:t>
          </a:r>
          <a:endParaRPr lang="es-CO" sz="1000">
            <a:solidFill>
              <a:sysClr val="windowText" lastClr="000000"/>
            </a:solidFill>
          </a:endParaRPr>
        </a:p>
      </xdr:txBody>
    </xdr:sp>
    <xdr:clientData/>
  </xdr:twoCellAnchor>
  <xdr:twoCellAnchor>
    <xdr:from>
      <xdr:col>2</xdr:col>
      <xdr:colOff>99060</xdr:colOff>
      <xdr:row>31</xdr:row>
      <xdr:rowOff>53340</xdr:rowOff>
    </xdr:from>
    <xdr:to>
      <xdr:col>3</xdr:col>
      <xdr:colOff>601980</xdr:colOff>
      <xdr:row>32</xdr:row>
      <xdr:rowOff>175260</xdr:rowOff>
    </xdr:to>
    <xdr:sp macro="" textlink="">
      <xdr:nvSpPr>
        <xdr:cNvPr id="13" name="12 Llamada rectangular">
          <a:extLst>
            <a:ext uri="{FF2B5EF4-FFF2-40B4-BE49-F238E27FC236}">
              <a16:creationId xmlns="" xmlns:a16="http://schemas.microsoft.com/office/drawing/2014/main" id="{00000000-0008-0000-1200-00000D000000}"/>
            </a:ext>
          </a:extLst>
        </xdr:cNvPr>
        <xdr:cNvSpPr/>
      </xdr:nvSpPr>
      <xdr:spPr>
        <a:xfrm>
          <a:off x="1337310" y="4968240"/>
          <a:ext cx="1188720" cy="274320"/>
        </a:xfrm>
        <a:prstGeom prst="wedgeRectCallout">
          <a:avLst>
            <a:gd name="adj1" fmla="val 93285"/>
            <a:gd name="adj2" fmla="val 4761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CO" sz="1000">
              <a:solidFill>
                <a:sysClr val="windowText" lastClr="000000"/>
              </a:solidFill>
            </a:rPr>
            <a:t>RELLENO SELECC.</a:t>
          </a:r>
        </a:p>
        <a:p>
          <a:pPr algn="ctr"/>
          <a:r>
            <a:rPr lang="es-CO" sz="1000">
              <a:solidFill>
                <a:sysClr val="windowText" lastClr="000000"/>
              </a:solidFill>
            </a:rPr>
            <a:t>CANTERA</a:t>
          </a:r>
        </a:p>
      </xdr:txBody>
    </xdr:sp>
    <xdr:clientData/>
  </xdr:twoCellAnchor>
  <xdr:twoCellAnchor>
    <xdr:from>
      <xdr:col>2</xdr:col>
      <xdr:colOff>114300</xdr:colOff>
      <xdr:row>28</xdr:row>
      <xdr:rowOff>45720</xdr:rowOff>
    </xdr:from>
    <xdr:to>
      <xdr:col>3</xdr:col>
      <xdr:colOff>609600</xdr:colOff>
      <xdr:row>30</xdr:row>
      <xdr:rowOff>15240</xdr:rowOff>
    </xdr:to>
    <xdr:sp macro="" textlink="">
      <xdr:nvSpPr>
        <xdr:cNvPr id="14" name="13 Llamada rectangular">
          <a:extLst>
            <a:ext uri="{FF2B5EF4-FFF2-40B4-BE49-F238E27FC236}">
              <a16:creationId xmlns="" xmlns:a16="http://schemas.microsoft.com/office/drawing/2014/main" id="{00000000-0008-0000-1200-00000E000000}"/>
            </a:ext>
          </a:extLst>
        </xdr:cNvPr>
        <xdr:cNvSpPr/>
      </xdr:nvSpPr>
      <xdr:spPr>
        <a:xfrm>
          <a:off x="1352550" y="4474845"/>
          <a:ext cx="1181100" cy="293370"/>
        </a:xfrm>
        <a:prstGeom prst="wedgeRectCallout">
          <a:avLst>
            <a:gd name="adj1" fmla="val 107601"/>
            <a:gd name="adj2" fmla="val -4669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CO" sz="1000">
              <a:solidFill>
                <a:sysClr val="windowText" lastClr="000000"/>
              </a:solidFill>
            </a:rPr>
            <a:t>RELLENO SELECC. DEL</a:t>
          </a:r>
          <a:r>
            <a:rPr lang="es-CO" sz="1000" baseline="0">
              <a:solidFill>
                <a:sysClr val="windowText" lastClr="000000"/>
              </a:solidFill>
            </a:rPr>
            <a:t> </a:t>
          </a:r>
          <a:r>
            <a:rPr lang="es-CO" sz="1000">
              <a:solidFill>
                <a:sysClr val="windowText" lastClr="000000"/>
              </a:solidFill>
            </a:rPr>
            <a:t>SITIO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J\Info\Mis%20Documentos\IIL\TEXACO%2014\Copia%20de%20seguridad%20de%20PPTO%20TEXACO%2014.xl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near53\datos\Documents%20and%20Settings\proyecto55\Mis%20documentos\PEDRAZ_AA_D_IN_01_A_5_Dise&#241;o%20Alcantarillado%20pob%20futur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nearp1\DATOS\Documents%20and%20Settings\jramiret\Configuraci&#243;n%20local\Archivos%20temporales%20de%20Internet\OLK119\Formularios%20%20009350%20corr%20abril%202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proyectos\Escritorio\Dise&#241;o\laguna%20definitivo\PEDRAZ_AA_D_IN_01_A_5_Dise&#241;o%20salida%20Laguna%20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near9\d\PROYECTOS\CORANTIOQUIA\VENECIA\1.%20DIAGNOSTICO\ALCANTARILLADO\VENECI_AA_D_IN_01%20A%204.2%20RCH%20Alcantarill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3\d\PROYECTOS\CARAMANTA\2.%20ANTEPROYECTO\ANEXOS%20AL%20INFORME\CARAMA_AA_D_IN_1_Anexo%20x.xx%20REDES%20DE%20DISTRIBUCI&#211;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nearpc8\d\PROYECTOS\CORANTIOQUIA\Tarso\3.%20DISE&#209;O\ACUEDUCTO\cantidades%20de%20obra%20act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nearpc8\d\PROYECTOS\BUENOS%20AIRES\DISE&#209;O\Dise&#241;o%20hidraulico%20de%20component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anear16\d\PROYECTOS\Segovia1\ANTEPROYECTO\Anclajes-segovia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anear53\datos\RESIDENTE%20CONST%20SADEP\formularios\A.P.U.%20BAS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nearp1\DATOS\Estad.%20Da&#241;os\Rendimientos_Sur%2003-00(J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WIN%20XP\Configuraci&#243;n%20local\Archivos%20temporales%20de%20Internet\Content.IE5\54WJ1PW9\PRESUPUESTOS%20OLEARIS\PRESUPUESTOS%20REDES%20DE%20ACUEDUCTOS\PRESUPUESTOS%20REDES\San%20Bernardo\PRES%20SANBERNA\PRESUPUESTO%20ALC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anear12\sanear\PROYECTOS\EEPPM_225985\Dise&#241;o\GPZC_%20703\CAMBIO%20DI&#193;METRO\v3\COCACO_A_D_IN_01%20A%20Anteproyecto%20Alcantarillad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near88\DATOS\PROYECTOS\GUAIMARO\2.%20Dise&#241;o\Anexos%20Alcantarillado\GUAIMAR_AA_D_IN_03_A_2.0_Dise&#241;o,%20Cant%20Obra%20y%20Ppto%20de%20%20Alcantarillado_V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anearp1\DATOS\Informes%20y%20tareas\Estad&#237;sticas%20Rendimientos\Sur\Rendimientos_Sur%20(EEPPM)%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anearp1\DATOS\HLOPEZA\GERONA\CANTIDADES%20REPOSICION\SUBCIRCUITO%207\REDES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anear16\d\PERSONALES\FERNANDO\CURSO%20PTAP\PARSHALL%20AMAG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Proyeccion%20de%20costos\Documents%20and%20Settings\amercado.TRIPLEA\Escritorio\ACTA%20DE%20OBRA%203%20Y%20BALANCE%20DE%20FACTURACION\acta%20de%20obra%203%20junio%2020%20de%2020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Proyeccion%20de%20costos\Documents%20and%20Settings\ALEJO\My%20Documents\ACUEDUCTO%20REGIONAL%20SABANALARGA\PROYECCION%20DE%20COSTOS\Proyeccion%20de%20costos%20JUNIO%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qbex1\Escritorio\San%20Bernardo%20del%20Viento\Proyecto%20AJUSTADO\San%20Bernardo\PRES%20SANBERNA\PRESUPUESTO%20ALC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anearp1\DATOS\WINNT\Profiles\mvelezs\Configuraci&#243;n%20local\Archivos%20temporales%20de%20Internet\OLK295\ConsolidadoSubcircuit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nearp1\DATOS\HLOPEZA\CANTIDADES%20GERONA\Documents%20and%20Settings\swilches\Configuraci&#243;n%20local\Archivos%20temporales%20de%20Internet\OLK6\formulario%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MEZA~1.TRI\AppData\Local\Temp\notes2F030E\PPTO%20ELECTRICO%20TANQUE%20LE&#209;A%20-%20ABRIL%2030-20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det01\Proyectos\JAIME\VArios\memorias%20mayorquin%203%20rev%2009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nearp1\DATOS\windows\TEMP\ADMINISTRATIVA\BAAN\lista%20de%20precios%20definitiva%20sep1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Format 11 Ob Ele Exist LIQ+GNV"/>
      <sheetName val="Formato 11-Cesar-Elect-Exist"/>
      <sheetName val="Formato 12-Cesar-Elect-Nuevo"/>
      <sheetName val="tpte"/>
      <sheetName val="mo"/>
      <sheetName val="herr"/>
      <sheetName val="Z"/>
      <sheetName val="RESUMEN"/>
      <sheetName val="CANTIDADES DE OBRA"/>
      <sheetName val="mat"/>
      <sheetName val="T"/>
      <sheetName val="1,01"/>
      <sheetName val="1,02"/>
      <sheetName val="1,03"/>
      <sheetName val="1,04"/>
      <sheetName val="1,05"/>
      <sheetName val="1,06"/>
      <sheetName val="1,07"/>
      <sheetName val="1,08"/>
      <sheetName val="1,09"/>
      <sheetName val="1,10"/>
      <sheetName val="1,11"/>
      <sheetName val="1,12"/>
      <sheetName val="1,13"/>
      <sheetName val="1,15"/>
      <sheetName val="1,14"/>
      <sheetName val="1,16"/>
      <sheetName val="1,17"/>
      <sheetName val="1,18"/>
      <sheetName val="1,19"/>
      <sheetName val="1,20"/>
      <sheetName val="1,21"/>
      <sheetName val="1,22"/>
      <sheetName val="1,23"/>
      <sheetName val="1,24"/>
      <sheetName val="1,25"/>
      <sheetName val="1,26"/>
      <sheetName val="1,27"/>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3,42"/>
      <sheetName val="3,43"/>
      <sheetName val="3,44"/>
      <sheetName val="3,45"/>
      <sheetName val="4,01"/>
      <sheetName val="4,02"/>
      <sheetName val="4,03"/>
      <sheetName val="4,04"/>
      <sheetName val="5,01"/>
      <sheetName val="5,02"/>
      <sheetName val="5,03"/>
      <sheetName val="5,04"/>
      <sheetName val="5,05"/>
      <sheetName val="5,06"/>
      <sheetName val="5,07"/>
      <sheetName val="5,08"/>
      <sheetName val="5,09"/>
      <sheetName val="5,10"/>
      <sheetName val="5,11"/>
      <sheetName val="5,12"/>
      <sheetName val="5,13"/>
      <sheetName val="5,14"/>
      <sheetName val="5,15"/>
      <sheetName val="5,16"/>
      <sheetName val="6,01"/>
      <sheetName val="6,02"/>
      <sheetName val="6,03"/>
      <sheetName val="6,04"/>
      <sheetName val="6,05"/>
      <sheetName val="6,06"/>
      <sheetName val="6,08"/>
      <sheetName val="6,09"/>
      <sheetName val="6,10"/>
      <sheetName val="6,11"/>
      <sheetName val="6,12"/>
      <sheetName val="6,13"/>
      <sheetName val="6,14"/>
      <sheetName val="6,15"/>
      <sheetName val="6,16"/>
      <sheetName val="7,01"/>
      <sheetName val="7,02"/>
      <sheetName val="7,03"/>
      <sheetName val="7,04"/>
      <sheetName val="7,05"/>
      <sheetName val="7,06"/>
      <sheetName val="7,07"/>
      <sheetName val="7,08"/>
      <sheetName val="7,09"/>
      <sheetName val="7,10"/>
      <sheetName val="7,11"/>
      <sheetName val="7,12"/>
      <sheetName val="7,13"/>
      <sheetName val="7,14"/>
      <sheetName val="7,15"/>
      <sheetName val="7,16"/>
      <sheetName val="7,17"/>
      <sheetName val="7,18"/>
      <sheetName val="7,19"/>
      <sheetName val="7,20"/>
      <sheetName val="8,01"/>
      <sheetName val="8,02"/>
      <sheetName val="8,03"/>
      <sheetName val="8,04"/>
      <sheetName val="9,01"/>
      <sheetName val="9,02"/>
      <sheetName val="9,03"/>
      <sheetName val="9,04"/>
      <sheetName val="9,05"/>
      <sheetName val="9,06"/>
      <sheetName val="9,07"/>
      <sheetName val="9,08"/>
      <sheetName val="9,09"/>
      <sheetName val="9,10"/>
      <sheetName val="9,11"/>
      <sheetName val="10,01"/>
      <sheetName val="10,02"/>
      <sheetName val="10,03"/>
      <sheetName val="10,04"/>
      <sheetName val="10,05"/>
      <sheetName val="10,06"/>
      <sheetName val="10,07"/>
      <sheetName val="10,08"/>
      <sheetName val="10,09"/>
      <sheetName val="10,10"/>
      <sheetName val="10,11"/>
      <sheetName val="10,12"/>
      <sheetName val="10,13"/>
      <sheetName val="10,14"/>
      <sheetName val="10,15"/>
      <sheetName val="10,16"/>
      <sheetName val="10,17"/>
      <sheetName val="10,18"/>
      <sheetName val="10,19"/>
      <sheetName val="10,20"/>
      <sheetName val="10,21"/>
      <sheetName val="11,01"/>
      <sheetName val="11,02"/>
      <sheetName val="11,03"/>
      <sheetName val="11,04"/>
      <sheetName val="11,05"/>
      <sheetName val="11,06"/>
      <sheetName val="11,07"/>
      <sheetName val="11,08"/>
      <sheetName val="11,09"/>
      <sheetName val="11,10"/>
      <sheetName val="11,11"/>
      <sheetName val="12,01"/>
      <sheetName val="12,02"/>
      <sheetName val="13,01"/>
      <sheetName val="13,02"/>
      <sheetName val="13,03"/>
      <sheetName val="13,04"/>
      <sheetName val="14,01"/>
      <sheetName val="14,02"/>
      <sheetName val="14,03"/>
      <sheetName val="14,04"/>
      <sheetName val="15,01"/>
      <sheetName val="15,02"/>
      <sheetName val="15,03"/>
      <sheetName val="15,04"/>
      <sheetName val="15,05"/>
      <sheetName val="15,06"/>
      <sheetName val="15,07"/>
      <sheetName val="15,08"/>
      <sheetName val="16,01"/>
      <sheetName val="16,02"/>
      <sheetName val="16,03"/>
      <sheetName val="17,01"/>
      <sheetName val="17,02"/>
      <sheetName val="17,03"/>
      <sheetName val="Hoja1"/>
      <sheetName val="15,0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8">
          <cell r="D48">
            <v>1</v>
          </cell>
        </row>
        <row r="52">
          <cell r="D52">
            <v>0.62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 med"/>
      <sheetName val="ANCLAJES PENDIENTE"/>
      <sheetName val="Caudales"/>
      <sheetName val="IDF"/>
      <sheetName val="TABLA"/>
      <sheetName val="Base de Diagnóstico"/>
      <sheetName val="Diseño"/>
      <sheetName val="Impresion diseño"/>
      <sheetName val="BALANCE DE TRAMOS"/>
      <sheetName val="Resumen tubería"/>
      <sheetName val="Cant Obra"/>
      <sheetName val="Cant Obra (imp)"/>
      <sheetName val="Plantilla C.O "/>
      <sheetName val="Plantilla C.O ALDO"/>
      <sheetName val="C.O-PPTO total"/>
      <sheetName val="C.O-PPTO Interceptor"/>
      <sheetName val="C.O-PPTO Rdes 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efreshError="1">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 med"/>
      <sheetName val="ANCLAJES PENDIENTE"/>
      <sheetName val="Caudales"/>
      <sheetName val="IDF"/>
      <sheetName val="TABLA"/>
      <sheetName val="Base de Diagnóstico"/>
      <sheetName val="Diseño"/>
      <sheetName val="Impresion diseño"/>
      <sheetName val="BALANCE DE TRAMOS"/>
      <sheetName val="Resumen tubería"/>
      <sheetName val="Cant Obra"/>
      <sheetName val="Cant Obra (imp)"/>
      <sheetName val="Plantilla C.O ALDO"/>
      <sheetName val="C.O-PPTO total"/>
      <sheetName val="C.O-PPTO Interceptor"/>
      <sheetName val="C.O-PPTO Rdes ALL"/>
    </sheetNames>
    <sheetDataSet>
      <sheetData sheetId="0" refreshError="1"/>
      <sheetData sheetId="1" refreshError="1"/>
      <sheetData sheetId="2" refreshError="1"/>
      <sheetData sheetId="3" refreshError="1"/>
      <sheetData sheetId="4" refreshError="1">
        <row r="48">
          <cell r="K48" t="str">
            <v>A3</v>
          </cell>
          <cell r="L48" t="str">
            <v>A1</v>
          </cell>
          <cell r="M48" t="str">
            <v>B1</v>
          </cell>
          <cell r="N48" t="str">
            <v>C1</v>
          </cell>
          <cell r="O48">
            <v>0</v>
          </cell>
          <cell r="P48">
            <v>0</v>
          </cell>
          <cell r="Q48">
            <v>0</v>
          </cell>
          <cell r="R48" t="str">
            <v>A3E</v>
          </cell>
          <cell r="S48" t="str">
            <v>A1E</v>
          </cell>
          <cell r="T48" t="str">
            <v>B1E</v>
          </cell>
          <cell r="U48" t="str">
            <v>C1E</v>
          </cell>
        </row>
        <row r="49">
          <cell r="B49">
            <v>99</v>
          </cell>
          <cell r="C49">
            <v>110</v>
          </cell>
          <cell r="D49">
            <v>110</v>
          </cell>
          <cell r="E49">
            <v>5.4999999999999997E-3</v>
          </cell>
          <cell r="F49">
            <v>4</v>
          </cell>
          <cell r="G49">
            <v>3.3000000000000002E-2</v>
          </cell>
          <cell r="H49">
            <v>6.4500000000000002E-2</v>
          </cell>
          <cell r="I49">
            <v>8.899E-2</v>
          </cell>
          <cell r="J49">
            <v>0.12898999999999999</v>
          </cell>
          <cell r="K49">
            <v>0.12898999999999999</v>
          </cell>
          <cell r="L49">
            <v>6.4500000000000002E-2</v>
          </cell>
          <cell r="M49">
            <v>0.105</v>
          </cell>
          <cell r="N49">
            <v>7.6880000000000004E-2</v>
          </cell>
          <cell r="R49">
            <v>0.129</v>
          </cell>
          <cell r="S49">
            <v>6.4500000000000002E-2</v>
          </cell>
          <cell r="T49">
            <v>0.12525</v>
          </cell>
          <cell r="U49">
            <v>9.0310000000000001E-2</v>
          </cell>
        </row>
        <row r="50">
          <cell r="B50">
            <v>145</v>
          </cell>
          <cell r="C50">
            <v>160</v>
          </cell>
          <cell r="D50">
            <v>160</v>
          </cell>
          <cell r="E50">
            <v>7.4999999999999997E-3</v>
          </cell>
          <cell r="F50">
            <v>6</v>
          </cell>
          <cell r="G50">
            <v>3.3000000000000002E-2</v>
          </cell>
          <cell r="H50">
            <v>6.4500000000000002E-2</v>
          </cell>
          <cell r="I50">
            <v>8.899E-2</v>
          </cell>
          <cell r="J50">
            <v>0.12898999999999999</v>
          </cell>
          <cell r="K50">
            <v>0.12898999999999999</v>
          </cell>
          <cell r="L50">
            <v>6.4500000000000002E-2</v>
          </cell>
          <cell r="M50">
            <v>0.105</v>
          </cell>
          <cell r="N50">
            <v>7.6880000000000004E-2</v>
          </cell>
          <cell r="R50">
            <v>0.129</v>
          </cell>
          <cell r="S50">
            <v>6.4500000000000002E-2</v>
          </cell>
          <cell r="T50">
            <v>0.12525</v>
          </cell>
          <cell r="U50">
            <v>9.0310000000000001E-2</v>
          </cell>
        </row>
        <row r="51">
          <cell r="B51">
            <v>182</v>
          </cell>
          <cell r="C51">
            <v>200</v>
          </cell>
          <cell r="D51">
            <v>200</v>
          </cell>
          <cell r="E51">
            <v>8.9999999999999993E-3</v>
          </cell>
          <cell r="F51">
            <v>8</v>
          </cell>
          <cell r="G51">
            <v>5.9799999999999999E-2</v>
          </cell>
          <cell r="H51">
            <v>7.7189999999999995E-2</v>
          </cell>
          <cell r="I51">
            <v>0.10936999999999999</v>
          </cell>
          <cell r="J51">
            <v>0.15437000000000001</v>
          </cell>
          <cell r="K51">
            <v>0.15437000000000001</v>
          </cell>
          <cell r="L51">
            <v>7.7189999999999995E-2</v>
          </cell>
          <cell r="M51">
            <v>0.11289</v>
          </cell>
          <cell r="N51">
            <v>8.1049999999999997E-2</v>
          </cell>
          <cell r="R51">
            <v>0.15440000000000001</v>
          </cell>
          <cell r="S51">
            <v>7.7200000000000005E-2</v>
          </cell>
          <cell r="T51">
            <v>0.13669999999999999</v>
          </cell>
          <cell r="U51">
            <v>9.5649999999999999E-2</v>
          </cell>
        </row>
        <row r="52">
          <cell r="B52">
            <v>227</v>
          </cell>
          <cell r="C52">
            <v>250</v>
          </cell>
          <cell r="D52">
            <v>250</v>
          </cell>
          <cell r="E52">
            <v>1.15E-2</v>
          </cell>
          <cell r="F52">
            <v>10</v>
          </cell>
          <cell r="G52">
            <v>8.14E-2</v>
          </cell>
          <cell r="H52">
            <v>8.9779999999999999E-2</v>
          </cell>
          <cell r="I52">
            <v>0.12956999999999999</v>
          </cell>
          <cell r="J52">
            <v>0.17957000000000001</v>
          </cell>
          <cell r="K52">
            <v>0.17957000000000001</v>
          </cell>
          <cell r="L52">
            <v>8.9779999999999999E-2</v>
          </cell>
          <cell r="M52">
            <v>0.14198</v>
          </cell>
          <cell r="N52">
            <v>9.8650000000000002E-2</v>
          </cell>
          <cell r="R52">
            <v>0.17960000000000001</v>
          </cell>
          <cell r="S52">
            <v>8.9800000000000005E-2</v>
          </cell>
          <cell r="T52">
            <v>0.1681</v>
          </cell>
          <cell r="U52">
            <v>0.11403000000000001</v>
          </cell>
        </row>
        <row r="53">
          <cell r="B53">
            <v>284</v>
          </cell>
          <cell r="C53">
            <v>315</v>
          </cell>
          <cell r="D53">
            <v>300</v>
          </cell>
          <cell r="E53">
            <v>1.55E-2</v>
          </cell>
          <cell r="F53">
            <v>12</v>
          </cell>
          <cell r="G53">
            <v>0.12189999999999999</v>
          </cell>
          <cell r="H53">
            <v>0.10238999999999999</v>
          </cell>
          <cell r="I53">
            <v>0.14978</v>
          </cell>
          <cell r="J53">
            <v>0.20477999999999999</v>
          </cell>
          <cell r="K53">
            <v>0.20477999999999999</v>
          </cell>
          <cell r="L53">
            <v>0.10238999999999999</v>
          </cell>
          <cell r="M53">
            <v>0.14693999999999999</v>
          </cell>
          <cell r="N53">
            <v>0.10261000000000001</v>
          </cell>
          <cell r="R53">
            <v>0.20480000000000001</v>
          </cell>
          <cell r="S53">
            <v>0.1024</v>
          </cell>
          <cell r="T53">
            <v>0.17665</v>
          </cell>
          <cell r="U53">
            <v>0.11942999999999999</v>
          </cell>
        </row>
        <row r="54">
          <cell r="B54">
            <v>362</v>
          </cell>
          <cell r="C54">
            <v>400</v>
          </cell>
          <cell r="D54">
            <v>400</v>
          </cell>
          <cell r="E54">
            <v>1.9E-2</v>
          </cell>
          <cell r="F54">
            <v>16</v>
          </cell>
          <cell r="G54">
            <v>0.2248</v>
          </cell>
          <cell r="H54">
            <v>0.22159999999999999</v>
          </cell>
          <cell r="I54">
            <v>0.32319999999999999</v>
          </cell>
          <cell r="J54">
            <v>0.4032</v>
          </cell>
          <cell r="K54">
            <v>0.44319999999999998</v>
          </cell>
          <cell r="L54">
            <v>0.22159999999999999</v>
          </cell>
          <cell r="M54">
            <v>0.18160000000000001</v>
          </cell>
          <cell r="N54">
            <v>0.12670999999999999</v>
          </cell>
          <cell r="R54">
            <v>0.44319999999999998</v>
          </cell>
          <cell r="S54">
            <v>0.22159999999999999</v>
          </cell>
          <cell r="T54">
            <v>0.21834999999999999</v>
          </cell>
          <cell r="U54">
            <v>0.14565</v>
          </cell>
        </row>
        <row r="55">
          <cell r="B55">
            <v>407</v>
          </cell>
          <cell r="C55">
            <v>450</v>
          </cell>
          <cell r="D55">
            <v>450</v>
          </cell>
          <cell r="E55">
            <v>2.1499999999999998E-2</v>
          </cell>
          <cell r="F55">
            <v>18</v>
          </cell>
          <cell r="G55">
            <v>0.25969999999999999</v>
          </cell>
          <cell r="H55">
            <v>0.24335000000000001</v>
          </cell>
          <cell r="I55">
            <v>0.35875000000000001</v>
          </cell>
          <cell r="J55">
            <v>0.44405</v>
          </cell>
          <cell r="K55">
            <v>0.48670000000000002</v>
          </cell>
          <cell r="L55">
            <v>0.24335000000000001</v>
          </cell>
          <cell r="M55">
            <v>0.21890999999999999</v>
          </cell>
          <cell r="N55">
            <v>0.14779999999999999</v>
          </cell>
          <cell r="R55">
            <v>0.48668</v>
          </cell>
          <cell r="S55">
            <v>0.24334</v>
          </cell>
          <cell r="T55">
            <v>0.25764999999999999</v>
          </cell>
          <cell r="U55">
            <v>0.16739000000000001</v>
          </cell>
        </row>
        <row r="56">
          <cell r="B56">
            <v>452</v>
          </cell>
          <cell r="C56">
            <v>500</v>
          </cell>
          <cell r="D56">
            <v>500</v>
          </cell>
          <cell r="E56">
            <v>2.4E-2</v>
          </cell>
          <cell r="F56">
            <v>20</v>
          </cell>
          <cell r="G56">
            <v>0.35260000000000002</v>
          </cell>
          <cell r="H56">
            <v>0.26022000000000001</v>
          </cell>
          <cell r="I56">
            <v>0.38542999999999999</v>
          </cell>
          <cell r="J56">
            <v>0.47543000000000002</v>
          </cell>
          <cell r="K56">
            <v>0.52042999999999995</v>
          </cell>
          <cell r="L56">
            <v>0.26022000000000001</v>
          </cell>
          <cell r="M56">
            <v>0.25872000000000001</v>
          </cell>
          <cell r="N56">
            <v>0.17304</v>
          </cell>
          <cell r="R56">
            <v>0.52039999999999997</v>
          </cell>
          <cell r="S56">
            <v>0.26019999999999999</v>
          </cell>
          <cell r="T56">
            <v>0.30220000000000002</v>
          </cell>
          <cell r="U56">
            <v>0.19423000000000001</v>
          </cell>
        </row>
        <row r="57">
          <cell r="B57">
            <v>595.12</v>
          </cell>
          <cell r="C57">
            <v>625</v>
          </cell>
          <cell r="D57">
            <v>600</v>
          </cell>
          <cell r="E57">
            <v>1.4939999999999998E-2</v>
          </cell>
          <cell r="F57">
            <v>24</v>
          </cell>
          <cell r="G57">
            <v>0.4536</v>
          </cell>
          <cell r="H57">
            <v>3.0318000000000001E-2</v>
          </cell>
          <cell r="I57">
            <v>0.45634999999999998</v>
          </cell>
          <cell r="J57">
            <v>0.55635000000000001</v>
          </cell>
          <cell r="K57">
            <v>0.60634999999999994</v>
          </cell>
          <cell r="L57">
            <v>3.0318000000000001E-2</v>
          </cell>
          <cell r="M57">
            <v>0.30118</v>
          </cell>
          <cell r="N57">
            <v>0.19964000000000001</v>
          </cell>
          <cell r="R57">
            <v>0.60640000000000005</v>
          </cell>
          <cell r="S57">
            <v>0.30320000000000003</v>
          </cell>
          <cell r="T57">
            <v>0.34920000000000001</v>
          </cell>
          <cell r="U57">
            <v>0.22239999999999999</v>
          </cell>
        </row>
        <row r="58">
          <cell r="B58">
            <v>671.01</v>
          </cell>
          <cell r="C58">
            <v>710</v>
          </cell>
          <cell r="D58">
            <v>675</v>
          </cell>
          <cell r="E58">
            <v>1.9495000000000005E-2</v>
          </cell>
          <cell r="F58">
            <v>27</v>
          </cell>
          <cell r="G58">
            <v>0.56079999999999997</v>
          </cell>
          <cell r="H58">
            <v>0.37797999999999998</v>
          </cell>
          <cell r="I58">
            <v>0.58345999999999998</v>
          </cell>
          <cell r="J58">
            <v>0.69845999999999997</v>
          </cell>
          <cell r="K58">
            <v>0.75595999999999997</v>
          </cell>
          <cell r="L58">
            <v>0.37797999999999998</v>
          </cell>
          <cell r="M58">
            <v>0.35335</v>
          </cell>
          <cell r="N58">
            <v>0.23430999999999999</v>
          </cell>
          <cell r="R58">
            <v>0.75595000000000001</v>
          </cell>
          <cell r="S58">
            <v>0.37797999999999998</v>
          </cell>
          <cell r="T58">
            <v>0.40616000000000002</v>
          </cell>
          <cell r="U58">
            <v>0.25900000000000001</v>
          </cell>
        </row>
        <row r="59">
          <cell r="B59">
            <v>747.01</v>
          </cell>
          <cell r="C59">
            <v>786</v>
          </cell>
          <cell r="D59">
            <v>750</v>
          </cell>
          <cell r="E59">
            <v>1.9495000000000005E-2</v>
          </cell>
          <cell r="F59">
            <v>30</v>
          </cell>
          <cell r="G59">
            <v>0.70140000000000002</v>
          </cell>
          <cell r="H59">
            <v>0.45856000000000002</v>
          </cell>
          <cell r="I59">
            <v>0.72211999999999998</v>
          </cell>
          <cell r="J59">
            <v>0.85211999999999999</v>
          </cell>
          <cell r="K59">
            <v>0.91712000000000005</v>
          </cell>
          <cell r="L59">
            <v>0.45856000000000002</v>
          </cell>
          <cell r="M59">
            <v>0.41711999999999999</v>
          </cell>
          <cell r="N59">
            <v>0.28148000000000001</v>
          </cell>
          <cell r="R59">
            <v>0.91710000000000003</v>
          </cell>
          <cell r="S59">
            <v>0.45855000000000001</v>
          </cell>
          <cell r="T59">
            <v>0.47617999999999999</v>
          </cell>
          <cell r="U59">
            <v>0.30908000000000002</v>
          </cell>
        </row>
        <row r="60">
          <cell r="B60">
            <v>823.09</v>
          </cell>
          <cell r="C60">
            <v>860</v>
          </cell>
          <cell r="D60">
            <v>825</v>
          </cell>
          <cell r="E60">
            <v>1.8454999999999985E-2</v>
          </cell>
          <cell r="F60">
            <v>33</v>
          </cell>
          <cell r="G60">
            <v>0.83</v>
          </cell>
          <cell r="H60">
            <v>0.48139999999999999</v>
          </cell>
          <cell r="I60">
            <v>0.76029999999999998</v>
          </cell>
          <cell r="J60">
            <v>0.89529999999999998</v>
          </cell>
          <cell r="K60">
            <v>0.96279999999999999</v>
          </cell>
          <cell r="L60">
            <v>0.48139999999999999</v>
          </cell>
          <cell r="M60">
            <v>0.48449999999999999</v>
          </cell>
          <cell r="N60">
            <v>0.32884000000000002</v>
          </cell>
          <cell r="R60">
            <v>0.96279999999999999</v>
          </cell>
          <cell r="S60">
            <v>0.48139999999999999</v>
          </cell>
          <cell r="T60">
            <v>0.54874999999999996</v>
          </cell>
          <cell r="U60">
            <v>0.35885</v>
          </cell>
        </row>
        <row r="61">
          <cell r="B61">
            <v>899.03</v>
          </cell>
          <cell r="C61">
            <v>950</v>
          </cell>
          <cell r="D61">
            <v>900</v>
          </cell>
          <cell r="E61">
            <v>2.5485000000000015E-2</v>
          </cell>
          <cell r="F61">
            <v>36</v>
          </cell>
          <cell r="G61">
            <v>0.94340000000000002</v>
          </cell>
          <cell r="H61">
            <v>0.57528000000000001</v>
          </cell>
          <cell r="I61">
            <v>0.92557</v>
          </cell>
          <cell r="J61">
            <v>1.0755699999999999</v>
          </cell>
          <cell r="K61">
            <v>1.1505700000000001</v>
          </cell>
          <cell r="L61">
            <v>0.57528000000000001</v>
          </cell>
          <cell r="M61">
            <v>0.55578000000000005</v>
          </cell>
          <cell r="N61">
            <v>0.37614999999999998</v>
          </cell>
          <cell r="R61">
            <v>1.1506000000000001</v>
          </cell>
          <cell r="S61">
            <v>0.57530000000000003</v>
          </cell>
          <cell r="T61">
            <v>0.62429999999999997</v>
          </cell>
          <cell r="U61">
            <v>0.40847</v>
          </cell>
        </row>
        <row r="62">
          <cell r="B62">
            <v>974.98</v>
          </cell>
          <cell r="C62">
            <v>1025</v>
          </cell>
          <cell r="D62">
            <v>975</v>
          </cell>
          <cell r="E62">
            <v>2.5009999999999991E-2</v>
          </cell>
          <cell r="F62">
            <v>39</v>
          </cell>
          <cell r="G62">
            <v>1.1823999999999999</v>
          </cell>
          <cell r="H62">
            <v>0.63038000000000005</v>
          </cell>
          <cell r="I62">
            <v>1.0207599999999999</v>
          </cell>
          <cell r="J62">
            <v>1.18076</v>
          </cell>
          <cell r="K62">
            <v>1.2607600000000001</v>
          </cell>
          <cell r="L62">
            <v>0.63038000000000005</v>
          </cell>
          <cell r="M62">
            <v>0.78915999999999997</v>
          </cell>
          <cell r="N62">
            <v>0.51463999999999999</v>
          </cell>
          <cell r="R62">
            <v>1.2607999999999999</v>
          </cell>
          <cell r="S62">
            <v>0.63039999999999996</v>
          </cell>
          <cell r="T62">
            <v>0.86585999999999996</v>
          </cell>
          <cell r="U62">
            <v>0.55096000000000001</v>
          </cell>
        </row>
        <row r="63">
          <cell r="B63">
            <v>1050.93</v>
          </cell>
          <cell r="C63">
            <v>1101</v>
          </cell>
          <cell r="D63">
            <v>1050</v>
          </cell>
          <cell r="E63">
            <v>2.5034999999999967E-2</v>
          </cell>
          <cell r="F63">
            <v>42</v>
          </cell>
          <cell r="G63">
            <v>1.1823999999999999</v>
          </cell>
          <cell r="H63">
            <v>0.63038000000000005</v>
          </cell>
          <cell r="I63">
            <v>1.0207599999999999</v>
          </cell>
          <cell r="J63">
            <v>1.18076</v>
          </cell>
          <cell r="K63">
            <v>1.2607600000000001</v>
          </cell>
          <cell r="L63">
            <v>0.63038000000000005</v>
          </cell>
          <cell r="M63">
            <v>0.78915999999999997</v>
          </cell>
          <cell r="N63">
            <v>0.51463999999999999</v>
          </cell>
          <cell r="R63">
            <v>1.2607999999999999</v>
          </cell>
          <cell r="S63">
            <v>0.63039999999999996</v>
          </cell>
          <cell r="T63">
            <v>0.86585999999999996</v>
          </cell>
          <cell r="U63">
            <v>0.55096000000000001</v>
          </cell>
        </row>
        <row r="88">
          <cell r="B88">
            <v>1</v>
          </cell>
          <cell r="C88" t="str">
            <v>Piso deprimido</v>
          </cell>
          <cell r="D88">
            <v>1</v>
          </cell>
          <cell r="E88">
            <v>1</v>
          </cell>
        </row>
        <row r="89">
          <cell r="B89">
            <v>2</v>
          </cell>
          <cell r="C89" t="str">
            <v>Media banca</v>
          </cell>
          <cell r="D89">
            <v>0.95</v>
          </cell>
          <cell r="E89">
            <v>0.15</v>
          </cell>
        </row>
        <row r="90">
          <cell r="B90">
            <v>3</v>
          </cell>
          <cell r="C90" t="str">
            <v>Banca llena</v>
          </cell>
          <cell r="D90">
            <v>0.75</v>
          </cell>
          <cell r="E90">
            <v>7.0000000000000007E-2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s>
    <sheetDataSet>
      <sheetData sheetId="0"/>
      <sheetData sheetId="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PARAMETROS"/>
      <sheetName val="CIMENTACIÓN"/>
      <sheetName val="CANTOBRA"/>
      <sheetName val="CANTOBRA PATIOBONITO"/>
      <sheetName val="PPTO AREA URBANA"/>
      <sheetName val="PPTO AREA RURAL"/>
      <sheetName val="DATOS EPAN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A5" t="str">
            <v xml:space="preserve">N2                 </v>
          </cell>
          <cell r="B5">
            <v>1478.05</v>
          </cell>
        </row>
        <row r="6">
          <cell r="A6" t="str">
            <v xml:space="preserve">N3                 </v>
          </cell>
          <cell r="B6">
            <v>1478.05</v>
          </cell>
        </row>
        <row r="7">
          <cell r="A7" t="str">
            <v>N6</v>
          </cell>
          <cell r="B7">
            <v>1454.92</v>
          </cell>
        </row>
        <row r="8">
          <cell r="A8" t="str">
            <v>N10</v>
          </cell>
          <cell r="B8">
            <v>1436.33</v>
          </cell>
        </row>
        <row r="9">
          <cell r="A9" t="str">
            <v>N11</v>
          </cell>
          <cell r="B9">
            <v>1433.5</v>
          </cell>
        </row>
        <row r="10">
          <cell r="A10" t="str">
            <v>N12</v>
          </cell>
          <cell r="B10">
            <v>1426.76</v>
          </cell>
        </row>
        <row r="11">
          <cell r="A11" t="str">
            <v>N13</v>
          </cell>
          <cell r="B11">
            <v>1421.94</v>
          </cell>
        </row>
        <row r="12">
          <cell r="A12" t="str">
            <v>N14</v>
          </cell>
          <cell r="B12">
            <v>1413.61</v>
          </cell>
        </row>
        <row r="13">
          <cell r="A13" t="str">
            <v>N16</v>
          </cell>
          <cell r="B13">
            <v>1401.59</v>
          </cell>
        </row>
        <row r="14">
          <cell r="A14" t="str">
            <v>N17</v>
          </cell>
          <cell r="B14">
            <v>1390.3</v>
          </cell>
        </row>
        <row r="15">
          <cell r="A15" t="str">
            <v>N18</v>
          </cell>
          <cell r="B15">
            <v>1388.86</v>
          </cell>
        </row>
        <row r="16">
          <cell r="A16" t="str">
            <v>N19</v>
          </cell>
          <cell r="B16">
            <v>1388.86</v>
          </cell>
        </row>
        <row r="17">
          <cell r="A17" t="str">
            <v>N20</v>
          </cell>
          <cell r="B17">
            <v>1377.15</v>
          </cell>
        </row>
        <row r="18">
          <cell r="A18" t="str">
            <v>N21</v>
          </cell>
          <cell r="B18">
            <v>1377.15</v>
          </cell>
        </row>
        <row r="19">
          <cell r="A19" t="str">
            <v>N23</v>
          </cell>
          <cell r="B19">
            <v>1377.03</v>
          </cell>
        </row>
        <row r="20">
          <cell r="A20" t="str">
            <v>N25</v>
          </cell>
          <cell r="B20">
            <v>1379.88</v>
          </cell>
        </row>
        <row r="21">
          <cell r="A21" t="str">
            <v>N26</v>
          </cell>
          <cell r="B21">
            <v>1364.89</v>
          </cell>
        </row>
        <row r="22">
          <cell r="A22" t="str">
            <v>N27</v>
          </cell>
          <cell r="B22">
            <v>1364.89</v>
          </cell>
        </row>
        <row r="23">
          <cell r="A23" t="str">
            <v>N28</v>
          </cell>
          <cell r="B23">
            <v>1364.89</v>
          </cell>
        </row>
        <row r="24">
          <cell r="A24" t="str">
            <v>N29</v>
          </cell>
          <cell r="B24">
            <v>1361.5</v>
          </cell>
        </row>
        <row r="25">
          <cell r="A25" t="str">
            <v>N30</v>
          </cell>
          <cell r="B25">
            <v>1352</v>
          </cell>
        </row>
        <row r="26">
          <cell r="A26" t="str">
            <v>N31</v>
          </cell>
          <cell r="B26">
            <v>1353.46</v>
          </cell>
        </row>
        <row r="27">
          <cell r="A27" t="str">
            <v>N32</v>
          </cell>
          <cell r="B27">
            <v>1356.12</v>
          </cell>
        </row>
        <row r="28">
          <cell r="A28" t="str">
            <v>N33</v>
          </cell>
          <cell r="B28">
            <v>1351.55</v>
          </cell>
        </row>
        <row r="29">
          <cell r="A29" t="str">
            <v>N34</v>
          </cell>
          <cell r="B29">
            <v>1351.55</v>
          </cell>
        </row>
        <row r="30">
          <cell r="A30" t="str">
            <v>N35</v>
          </cell>
          <cell r="B30">
            <v>1348.93</v>
          </cell>
        </row>
        <row r="31">
          <cell r="A31" t="str">
            <v>N36</v>
          </cell>
          <cell r="B31">
            <v>1357.41</v>
          </cell>
        </row>
        <row r="32">
          <cell r="A32" t="str">
            <v>N37</v>
          </cell>
          <cell r="B32">
            <v>1357.31</v>
          </cell>
        </row>
        <row r="33">
          <cell r="A33" t="str">
            <v>N38</v>
          </cell>
          <cell r="B33">
            <v>1352</v>
          </cell>
        </row>
        <row r="34">
          <cell r="A34" t="str">
            <v>N39</v>
          </cell>
          <cell r="B34">
            <v>1346.92</v>
          </cell>
        </row>
        <row r="35">
          <cell r="A35" t="str">
            <v>N40</v>
          </cell>
          <cell r="B35">
            <v>1346.62</v>
          </cell>
        </row>
        <row r="36">
          <cell r="A36" t="str">
            <v>N41</v>
          </cell>
          <cell r="B36">
            <v>1346.7</v>
          </cell>
        </row>
        <row r="37">
          <cell r="A37" t="str">
            <v>N42</v>
          </cell>
          <cell r="B37">
            <v>1346.7</v>
          </cell>
        </row>
        <row r="38">
          <cell r="A38" t="str">
            <v>N43</v>
          </cell>
          <cell r="B38">
            <v>1346.75</v>
          </cell>
        </row>
        <row r="39">
          <cell r="A39" t="str">
            <v>N44</v>
          </cell>
          <cell r="B39">
            <v>1346.75</v>
          </cell>
        </row>
        <row r="40">
          <cell r="A40" t="str">
            <v>N45</v>
          </cell>
          <cell r="B40">
            <v>1346.67</v>
          </cell>
        </row>
        <row r="41">
          <cell r="A41" t="str">
            <v>N46</v>
          </cell>
          <cell r="B41">
            <v>1346.67</v>
          </cell>
        </row>
        <row r="42">
          <cell r="A42" t="str">
            <v>N47</v>
          </cell>
          <cell r="B42">
            <v>1346.92</v>
          </cell>
        </row>
        <row r="43">
          <cell r="A43" t="str">
            <v>N48</v>
          </cell>
          <cell r="B43">
            <v>1346.62</v>
          </cell>
        </row>
        <row r="44">
          <cell r="A44" t="str">
            <v>N49</v>
          </cell>
          <cell r="B44">
            <v>1337.62</v>
          </cell>
        </row>
        <row r="45">
          <cell r="A45" t="str">
            <v>N50</v>
          </cell>
          <cell r="B45">
            <v>1336.35</v>
          </cell>
        </row>
        <row r="46">
          <cell r="A46" t="str">
            <v>N51</v>
          </cell>
          <cell r="B46">
            <v>1336.35</v>
          </cell>
        </row>
        <row r="47">
          <cell r="A47" t="str">
            <v>N52</v>
          </cell>
          <cell r="B47">
            <v>1327.74</v>
          </cell>
        </row>
        <row r="48">
          <cell r="A48" t="str">
            <v>N53</v>
          </cell>
          <cell r="B48">
            <v>1327.81</v>
          </cell>
        </row>
        <row r="49">
          <cell r="A49" t="str">
            <v>N54</v>
          </cell>
          <cell r="B49">
            <v>1327.81</v>
          </cell>
        </row>
        <row r="50">
          <cell r="A50" t="str">
            <v>N55</v>
          </cell>
          <cell r="B50">
            <v>1327.72</v>
          </cell>
        </row>
        <row r="51">
          <cell r="A51" t="str">
            <v>N56</v>
          </cell>
          <cell r="B51">
            <v>1327.72</v>
          </cell>
        </row>
        <row r="52">
          <cell r="A52" t="str">
            <v>N57</v>
          </cell>
          <cell r="B52">
            <v>1327.28</v>
          </cell>
        </row>
        <row r="53">
          <cell r="A53" t="str">
            <v>N58</v>
          </cell>
          <cell r="B53">
            <v>1327.28</v>
          </cell>
        </row>
        <row r="54">
          <cell r="A54" t="str">
            <v>N59</v>
          </cell>
          <cell r="B54">
            <v>1341.38</v>
          </cell>
        </row>
        <row r="55">
          <cell r="A55" t="str">
            <v>N60</v>
          </cell>
          <cell r="B55">
            <v>1340.05</v>
          </cell>
        </row>
        <row r="56">
          <cell r="A56" t="str">
            <v>N61</v>
          </cell>
          <cell r="B56">
            <v>1340.05</v>
          </cell>
        </row>
        <row r="57">
          <cell r="A57" t="str">
            <v>N62</v>
          </cell>
          <cell r="B57">
            <v>1340.25</v>
          </cell>
        </row>
        <row r="58">
          <cell r="A58" t="str">
            <v>N63</v>
          </cell>
          <cell r="B58">
            <v>1340.25</v>
          </cell>
        </row>
        <row r="59">
          <cell r="A59" t="str">
            <v>N64</v>
          </cell>
          <cell r="B59">
            <v>1337.51</v>
          </cell>
        </row>
        <row r="60">
          <cell r="A60" t="str">
            <v>N65</v>
          </cell>
          <cell r="B60">
            <v>1337.51</v>
          </cell>
        </row>
        <row r="61">
          <cell r="A61" t="str">
            <v>N67</v>
          </cell>
          <cell r="B61">
            <v>1324.51</v>
          </cell>
        </row>
        <row r="62">
          <cell r="A62" t="str">
            <v>N68</v>
          </cell>
          <cell r="B62">
            <v>1338.13</v>
          </cell>
        </row>
        <row r="63">
          <cell r="A63" t="str">
            <v>N69</v>
          </cell>
          <cell r="B63">
            <v>1338.13</v>
          </cell>
        </row>
        <row r="64">
          <cell r="A64" t="str">
            <v>N70</v>
          </cell>
          <cell r="B64">
            <v>1337.9</v>
          </cell>
        </row>
        <row r="65">
          <cell r="A65" t="str">
            <v>N71</v>
          </cell>
          <cell r="B65">
            <v>1337.9</v>
          </cell>
        </row>
        <row r="66">
          <cell r="A66" t="str">
            <v>N73</v>
          </cell>
          <cell r="B66">
            <v>1322.8</v>
          </cell>
        </row>
        <row r="67">
          <cell r="A67" t="str">
            <v>N74</v>
          </cell>
          <cell r="B67">
            <v>1338.05</v>
          </cell>
        </row>
        <row r="68">
          <cell r="A68" t="str">
            <v>N75</v>
          </cell>
          <cell r="B68">
            <v>1336.9</v>
          </cell>
        </row>
        <row r="69">
          <cell r="A69" t="str">
            <v>N76</v>
          </cell>
          <cell r="B69">
            <v>1336.84</v>
          </cell>
        </row>
        <row r="70">
          <cell r="A70" t="str">
            <v>N77</v>
          </cell>
          <cell r="B70">
            <v>1336.84</v>
          </cell>
        </row>
        <row r="71">
          <cell r="A71" t="str">
            <v>N78</v>
          </cell>
          <cell r="B71">
            <v>1337.46</v>
          </cell>
        </row>
        <row r="72">
          <cell r="A72" t="str">
            <v>N79</v>
          </cell>
          <cell r="B72">
            <v>1337.56</v>
          </cell>
        </row>
        <row r="73">
          <cell r="A73" t="str">
            <v>N80</v>
          </cell>
          <cell r="B73">
            <v>1337.56</v>
          </cell>
        </row>
        <row r="74">
          <cell r="A74" t="str">
            <v>N81</v>
          </cell>
          <cell r="B74">
            <v>1324.31</v>
          </cell>
        </row>
        <row r="75">
          <cell r="A75" t="str">
            <v>N82</v>
          </cell>
          <cell r="B75">
            <v>1323.19</v>
          </cell>
        </row>
        <row r="76">
          <cell r="A76" t="str">
            <v>N83</v>
          </cell>
          <cell r="B76">
            <v>1323.19</v>
          </cell>
        </row>
        <row r="77">
          <cell r="A77" t="str">
            <v>N84</v>
          </cell>
          <cell r="B77">
            <v>1330.92</v>
          </cell>
        </row>
        <row r="78">
          <cell r="A78" t="str">
            <v>N85</v>
          </cell>
          <cell r="B78">
            <v>1326.42</v>
          </cell>
        </row>
        <row r="79">
          <cell r="A79" t="str">
            <v>N86</v>
          </cell>
          <cell r="B79">
            <v>1326.42</v>
          </cell>
        </row>
        <row r="80">
          <cell r="A80" t="str">
            <v>N91</v>
          </cell>
          <cell r="B80">
            <v>1356</v>
          </cell>
        </row>
        <row r="81">
          <cell r="A81" t="str">
            <v>N92</v>
          </cell>
          <cell r="B81">
            <v>1356</v>
          </cell>
        </row>
        <row r="82">
          <cell r="A82" t="str">
            <v>N93</v>
          </cell>
          <cell r="B82">
            <v>1326.42</v>
          </cell>
        </row>
        <row r="83">
          <cell r="A83" t="str">
            <v>N94</v>
          </cell>
          <cell r="B83">
            <v>1332.81</v>
          </cell>
        </row>
        <row r="84">
          <cell r="A84" t="str">
            <v>N95</v>
          </cell>
          <cell r="B84">
            <v>1332.4</v>
          </cell>
        </row>
        <row r="85">
          <cell r="A85" t="str">
            <v>N96</v>
          </cell>
          <cell r="B85">
            <v>1332.4</v>
          </cell>
        </row>
        <row r="86">
          <cell r="A86" t="str">
            <v>N97</v>
          </cell>
          <cell r="B86">
            <v>1332.09</v>
          </cell>
        </row>
        <row r="87">
          <cell r="A87" t="str">
            <v>N98</v>
          </cell>
          <cell r="B87">
            <v>1332.09</v>
          </cell>
        </row>
        <row r="88">
          <cell r="A88" t="str">
            <v>N99</v>
          </cell>
          <cell r="B88">
            <v>1333.12</v>
          </cell>
        </row>
        <row r="89">
          <cell r="A89" t="str">
            <v>N100</v>
          </cell>
          <cell r="B89">
            <v>1333.12</v>
          </cell>
        </row>
        <row r="90">
          <cell r="A90" t="str">
            <v>N101</v>
          </cell>
          <cell r="B90">
            <v>1322.32</v>
          </cell>
        </row>
        <row r="91">
          <cell r="A91" t="str">
            <v>N102</v>
          </cell>
          <cell r="B91">
            <v>1322.93</v>
          </cell>
        </row>
        <row r="92">
          <cell r="A92" t="str">
            <v>N104</v>
          </cell>
          <cell r="B92">
            <v>1330.31</v>
          </cell>
        </row>
        <row r="93">
          <cell r="A93" t="str">
            <v>N105</v>
          </cell>
          <cell r="B93">
            <v>1334.8</v>
          </cell>
        </row>
        <row r="94">
          <cell r="A94" t="str">
            <v>N106</v>
          </cell>
          <cell r="B94">
            <v>1343.17</v>
          </cell>
        </row>
        <row r="95">
          <cell r="A95" t="str">
            <v>N111</v>
          </cell>
          <cell r="B95">
            <v>1316.67</v>
          </cell>
        </row>
        <row r="96">
          <cell r="A96" t="str">
            <v>N112</v>
          </cell>
          <cell r="B96">
            <v>1306.8399999999999</v>
          </cell>
        </row>
        <row r="97">
          <cell r="A97" t="str">
            <v>N113</v>
          </cell>
          <cell r="B97">
            <v>1325.26</v>
          </cell>
        </row>
        <row r="98">
          <cell r="A98" t="str">
            <v>N114</v>
          </cell>
          <cell r="B98">
            <v>1335.66</v>
          </cell>
        </row>
        <row r="99">
          <cell r="A99" t="str">
            <v>N115</v>
          </cell>
          <cell r="B99">
            <v>1335.66</v>
          </cell>
        </row>
        <row r="100">
          <cell r="A100" t="str">
            <v>N116</v>
          </cell>
          <cell r="B100">
            <v>1335.66</v>
          </cell>
        </row>
        <row r="101">
          <cell r="A101" t="str">
            <v>N117</v>
          </cell>
          <cell r="B101">
            <v>1335.79</v>
          </cell>
        </row>
        <row r="102">
          <cell r="A102" t="str">
            <v>N118</v>
          </cell>
          <cell r="B102">
            <v>1335.79</v>
          </cell>
        </row>
        <row r="103">
          <cell r="A103" t="str">
            <v>N119</v>
          </cell>
          <cell r="B103">
            <v>1335.5</v>
          </cell>
        </row>
        <row r="104">
          <cell r="A104" t="str">
            <v>N120</v>
          </cell>
          <cell r="B104">
            <v>1335.5</v>
          </cell>
        </row>
        <row r="105">
          <cell r="A105" t="str">
            <v>N121</v>
          </cell>
          <cell r="B105">
            <v>1319.08</v>
          </cell>
        </row>
        <row r="106">
          <cell r="A106" t="str">
            <v>N122</v>
          </cell>
          <cell r="B106">
            <v>1319.08</v>
          </cell>
        </row>
        <row r="107">
          <cell r="A107" t="str">
            <v>N123</v>
          </cell>
          <cell r="B107">
            <v>1319.08</v>
          </cell>
        </row>
        <row r="108">
          <cell r="A108" t="str">
            <v>N124</v>
          </cell>
          <cell r="B108">
            <v>1319.89</v>
          </cell>
        </row>
        <row r="109">
          <cell r="A109" t="str">
            <v>N125</v>
          </cell>
          <cell r="B109">
            <v>1319.89</v>
          </cell>
        </row>
        <row r="110">
          <cell r="A110" t="str">
            <v>N126</v>
          </cell>
          <cell r="B110">
            <v>1318.11</v>
          </cell>
        </row>
        <row r="111">
          <cell r="A111" t="str">
            <v>N127</v>
          </cell>
          <cell r="B111">
            <v>1321.3</v>
          </cell>
        </row>
        <row r="112">
          <cell r="A112" t="str">
            <v>N128</v>
          </cell>
          <cell r="B112">
            <v>1327.16</v>
          </cell>
        </row>
        <row r="113">
          <cell r="A113" t="str">
            <v>N129</v>
          </cell>
          <cell r="B113">
            <v>1328.87</v>
          </cell>
        </row>
        <row r="114">
          <cell r="A114" t="str">
            <v>N130</v>
          </cell>
          <cell r="B114">
            <v>1328.87</v>
          </cell>
        </row>
        <row r="115">
          <cell r="A115" t="str">
            <v>N131</v>
          </cell>
          <cell r="B115">
            <v>1327.18</v>
          </cell>
        </row>
        <row r="116">
          <cell r="A116" t="str">
            <v>N132</v>
          </cell>
          <cell r="B116">
            <v>1327.18</v>
          </cell>
        </row>
        <row r="117">
          <cell r="A117" t="str">
            <v>N133</v>
          </cell>
          <cell r="B117">
            <v>1316.67</v>
          </cell>
        </row>
        <row r="118">
          <cell r="A118" t="str">
            <v>N135</v>
          </cell>
          <cell r="B118">
            <v>1313.74</v>
          </cell>
        </row>
        <row r="119">
          <cell r="A119" t="str">
            <v>N136</v>
          </cell>
          <cell r="B119">
            <v>1314.72</v>
          </cell>
        </row>
        <row r="120">
          <cell r="A120" t="str">
            <v>N137</v>
          </cell>
          <cell r="B120">
            <v>1314.72</v>
          </cell>
        </row>
        <row r="121">
          <cell r="A121" t="str">
            <v>N138</v>
          </cell>
          <cell r="B121">
            <v>1313.1</v>
          </cell>
        </row>
        <row r="122">
          <cell r="A122" t="str">
            <v>N139</v>
          </cell>
          <cell r="B122">
            <v>1311.35</v>
          </cell>
        </row>
        <row r="123">
          <cell r="A123" t="str">
            <v>N140</v>
          </cell>
          <cell r="B123">
            <v>1309.6600000000001</v>
          </cell>
        </row>
        <row r="124">
          <cell r="A124" t="str">
            <v>N141</v>
          </cell>
          <cell r="B124">
            <v>1309.6600000000001</v>
          </cell>
        </row>
        <row r="125">
          <cell r="A125" t="str">
            <v>N142</v>
          </cell>
          <cell r="B125">
            <v>1298.3</v>
          </cell>
        </row>
        <row r="126">
          <cell r="A126" t="str">
            <v>N143</v>
          </cell>
          <cell r="B126">
            <v>1300.19</v>
          </cell>
        </row>
        <row r="127">
          <cell r="A127" t="str">
            <v>N144</v>
          </cell>
          <cell r="B127">
            <v>1300.19</v>
          </cell>
        </row>
        <row r="128">
          <cell r="A128" t="str">
            <v>N145</v>
          </cell>
          <cell r="B128">
            <v>1300.19</v>
          </cell>
        </row>
        <row r="129">
          <cell r="A129" t="str">
            <v>N146</v>
          </cell>
          <cell r="B129">
            <v>1284.04</v>
          </cell>
        </row>
        <row r="130">
          <cell r="A130" t="str">
            <v>N147</v>
          </cell>
          <cell r="B130">
            <v>1298.3900000000001</v>
          </cell>
        </row>
        <row r="131">
          <cell r="A131" t="str">
            <v>N148</v>
          </cell>
          <cell r="B131">
            <v>1298.3900000000001</v>
          </cell>
        </row>
        <row r="132">
          <cell r="A132" t="str">
            <v>N149</v>
          </cell>
          <cell r="B132">
            <v>1298.76</v>
          </cell>
        </row>
        <row r="133">
          <cell r="A133" t="str">
            <v>N150</v>
          </cell>
          <cell r="B133">
            <v>1298.76</v>
          </cell>
        </row>
        <row r="134">
          <cell r="A134" t="str">
            <v>N151</v>
          </cell>
          <cell r="B134">
            <v>1297.55</v>
          </cell>
        </row>
        <row r="135">
          <cell r="A135" t="str">
            <v>N152</v>
          </cell>
          <cell r="B135">
            <v>1297.55</v>
          </cell>
        </row>
        <row r="136">
          <cell r="A136" t="str">
            <v>N153</v>
          </cell>
          <cell r="B136">
            <v>1301.8599999999999</v>
          </cell>
        </row>
        <row r="137">
          <cell r="A137" t="str">
            <v>N154</v>
          </cell>
          <cell r="B137">
            <v>1280.9100000000001</v>
          </cell>
        </row>
        <row r="138">
          <cell r="A138" t="str">
            <v>N156</v>
          </cell>
          <cell r="B138">
            <v>1280.9100000000001</v>
          </cell>
        </row>
        <row r="139">
          <cell r="A139" t="str">
            <v>N157</v>
          </cell>
          <cell r="B139">
            <v>1280.9100000000001</v>
          </cell>
        </row>
        <row r="140">
          <cell r="A140" t="str">
            <v>N158</v>
          </cell>
          <cell r="B140">
            <v>1280.54</v>
          </cell>
        </row>
        <row r="141">
          <cell r="A141" t="str">
            <v>N159</v>
          </cell>
          <cell r="B141">
            <v>1280.42</v>
          </cell>
        </row>
        <row r="142">
          <cell r="A142" t="str">
            <v>N160</v>
          </cell>
          <cell r="B142">
            <v>1280.42</v>
          </cell>
        </row>
        <row r="143">
          <cell r="A143" t="str">
            <v>N161</v>
          </cell>
          <cell r="B143">
            <v>1270.0999999999999</v>
          </cell>
        </row>
        <row r="144">
          <cell r="A144" t="str">
            <v>N162</v>
          </cell>
          <cell r="B144">
            <v>1275.6199999999999</v>
          </cell>
        </row>
        <row r="145">
          <cell r="A145" t="str">
            <v>N163</v>
          </cell>
          <cell r="B145">
            <v>1265.49</v>
          </cell>
        </row>
        <row r="146">
          <cell r="A146" t="str">
            <v>N164</v>
          </cell>
          <cell r="B146">
            <v>1269.31</v>
          </cell>
        </row>
        <row r="147">
          <cell r="A147" t="str">
            <v>N165</v>
          </cell>
          <cell r="B147">
            <v>1275.23</v>
          </cell>
        </row>
        <row r="148">
          <cell r="A148" t="str">
            <v>N166</v>
          </cell>
          <cell r="B148">
            <v>1259.53</v>
          </cell>
        </row>
        <row r="149">
          <cell r="A149" t="str">
            <v>N167</v>
          </cell>
          <cell r="B149">
            <v>1259.53</v>
          </cell>
        </row>
        <row r="150">
          <cell r="A150" t="str">
            <v>N169</v>
          </cell>
          <cell r="B150">
            <v>1269.3800000000001</v>
          </cell>
        </row>
        <row r="151">
          <cell r="A151" t="str">
            <v>N170</v>
          </cell>
          <cell r="B151">
            <v>1259.98</v>
          </cell>
        </row>
        <row r="152">
          <cell r="A152" t="str">
            <v>N171</v>
          </cell>
          <cell r="B152">
            <v>1259.98</v>
          </cell>
        </row>
        <row r="153">
          <cell r="A153" t="str">
            <v>N177</v>
          </cell>
          <cell r="B153">
            <v>1267.17</v>
          </cell>
        </row>
        <row r="154">
          <cell r="A154" t="str">
            <v>N178</v>
          </cell>
          <cell r="B154">
            <v>1200.17</v>
          </cell>
        </row>
        <row r="155">
          <cell r="A155" t="str">
            <v>N179</v>
          </cell>
          <cell r="B155">
            <v>1200.17</v>
          </cell>
        </row>
        <row r="156">
          <cell r="A156" t="str">
            <v>N87</v>
          </cell>
          <cell r="B156">
            <v>1383.75</v>
          </cell>
        </row>
        <row r="157">
          <cell r="A157" t="str">
            <v>N180</v>
          </cell>
          <cell r="B157">
            <v>1170</v>
          </cell>
        </row>
        <row r="158">
          <cell r="A158" t="str">
            <v>N181</v>
          </cell>
          <cell r="B158">
            <v>1100</v>
          </cell>
        </row>
        <row r="159">
          <cell r="A159" t="str">
            <v>N1</v>
          </cell>
          <cell r="B159">
            <v>1381.87</v>
          </cell>
        </row>
        <row r="160">
          <cell r="A160" t="str">
            <v>N4</v>
          </cell>
          <cell r="B160">
            <v>1381.87</v>
          </cell>
        </row>
        <row r="161">
          <cell r="A161" t="str">
            <v>N5</v>
          </cell>
          <cell r="B161">
            <v>1388.2</v>
          </cell>
        </row>
        <row r="162">
          <cell r="A162" t="str">
            <v>N7</v>
          </cell>
          <cell r="B162">
            <v>1388.2</v>
          </cell>
        </row>
        <row r="163">
          <cell r="A163" t="str">
            <v>N8</v>
          </cell>
          <cell r="B163">
            <v>1387.8</v>
          </cell>
        </row>
        <row r="164">
          <cell r="A164" t="str">
            <v>N9</v>
          </cell>
          <cell r="B164">
            <v>1294.69</v>
          </cell>
        </row>
        <row r="165">
          <cell r="A165" t="str">
            <v>N15</v>
          </cell>
          <cell r="B165">
            <v>1294.69</v>
          </cell>
        </row>
        <row r="166">
          <cell r="A166" t="str">
            <v>N22</v>
          </cell>
          <cell r="B166">
            <v>1277.3900000000001</v>
          </cell>
        </row>
        <row r="167">
          <cell r="A167" t="str">
            <v>N66</v>
          </cell>
          <cell r="B167">
            <v>1311.35</v>
          </cell>
        </row>
        <row r="168">
          <cell r="A168" t="str">
            <v>N72</v>
          </cell>
          <cell r="B168">
            <v>1313.74</v>
          </cell>
        </row>
        <row r="169">
          <cell r="A169" t="str">
            <v>N88</v>
          </cell>
          <cell r="B169">
            <v>1377.03</v>
          </cell>
        </row>
        <row r="170">
          <cell r="A170" t="str">
            <v>N89</v>
          </cell>
          <cell r="B170">
            <v>1335.47</v>
          </cell>
        </row>
        <row r="171">
          <cell r="A171" t="str">
            <v>N90</v>
          </cell>
          <cell r="B171">
            <v>1355.35</v>
          </cell>
        </row>
        <row r="172">
          <cell r="A172" t="str">
            <v>N103</v>
          </cell>
          <cell r="B172">
            <v>1305.8</v>
          </cell>
        </row>
        <row r="173">
          <cell r="A173" t="str">
            <v>N107</v>
          </cell>
          <cell r="B173">
            <v>1296.57</v>
          </cell>
        </row>
        <row r="174">
          <cell r="A174" t="str">
            <v>N108</v>
          </cell>
          <cell r="B174">
            <v>1301.22</v>
          </cell>
        </row>
        <row r="175">
          <cell r="A175" t="str">
            <v>N24</v>
          </cell>
          <cell r="B175">
            <v>1296.69</v>
          </cell>
        </row>
        <row r="176">
          <cell r="A176" t="str">
            <v>N110</v>
          </cell>
          <cell r="B176">
            <v>1296.69</v>
          </cell>
        </row>
        <row r="177">
          <cell r="A177" t="str">
            <v>N155</v>
          </cell>
          <cell r="B177">
            <v>1390</v>
          </cell>
        </row>
        <row r="178">
          <cell r="A178" t="str">
            <v>N168</v>
          </cell>
          <cell r="B178">
            <v>1390</v>
          </cell>
        </row>
        <row r="179">
          <cell r="A179" t="str">
            <v>N134</v>
          </cell>
          <cell r="B179">
            <v>1277.3900000000001</v>
          </cell>
        </row>
        <row r="180">
          <cell r="A180" t="str">
            <v>N172</v>
          </cell>
          <cell r="B180">
            <v>1300</v>
          </cell>
        </row>
        <row r="181">
          <cell r="A181" t="str">
            <v>N173</v>
          </cell>
          <cell r="B181">
            <v>1300</v>
          </cell>
        </row>
        <row r="182">
          <cell r="A182" t="str">
            <v>N174</v>
          </cell>
          <cell r="B182">
            <v>1302.0899999999999</v>
          </cell>
        </row>
        <row r="183">
          <cell r="A183" t="str">
            <v>N109</v>
          </cell>
          <cell r="B183">
            <v>1200.17</v>
          </cell>
        </row>
        <row r="184">
          <cell r="A184" t="str">
            <v>N176</v>
          </cell>
          <cell r="B184">
            <v>1160</v>
          </cell>
        </row>
        <row r="185">
          <cell r="A185" t="str">
            <v>N182</v>
          </cell>
          <cell r="B185">
            <v>1160</v>
          </cell>
        </row>
        <row r="186">
          <cell r="A186" t="str">
            <v xml:space="preserve">B1             </v>
          </cell>
          <cell r="B186">
            <v>1482.85</v>
          </cell>
        </row>
        <row r="187">
          <cell r="A187" t="str">
            <v>TQ1</v>
          </cell>
          <cell r="B187">
            <v>1477.85</v>
          </cell>
        </row>
        <row r="188">
          <cell r="A188" t="str">
            <v>TQ2</v>
          </cell>
          <cell r="B188">
            <v>1388.03</v>
          </cell>
        </row>
        <row r="189">
          <cell r="A189" t="str">
            <v>TQ3</v>
          </cell>
          <cell r="B189">
            <v>1294.69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PTO REDES _x0002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refreshError="1"/>
      <sheetData sheetId="12" refreshError="1"/>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Entrada"/>
      <sheetName val="DatosEntradaPlanta"/>
      <sheetName val="DatosEntradaPerfil"/>
      <sheetName val="DatosEntradaTerreno"/>
      <sheetName val="DatosPerfilPlanta"/>
      <sheetName val="Deflex_comb"/>
      <sheetName val="Anclajes"/>
      <sheetName val="PresDatosEntrada"/>
      <sheetName val="Pres_Ancla"/>
      <sheetName val="CD"/>
      <sheetName val="Cantidad_total"/>
      <sheetName val="DeflexMaximas"/>
      <sheetName val="Peso_de_Tubería"/>
      <sheetName val="L codos"/>
      <sheetName val="Datos(no uso)"/>
      <sheetName val="Presen_Alinea"/>
      <sheetName val="perfil (no uso)"/>
      <sheetName val="Tabla_Plantav"/>
      <sheetName val="Tabla_total"/>
      <sheetName val="peso_codos"/>
      <sheetName val="Cantidad_total (2)"/>
      <sheetName val="LISTA 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2">
          <cell r="B2">
            <v>300</v>
          </cell>
          <cell r="C2">
            <v>350</v>
          </cell>
          <cell r="D2">
            <v>400</v>
          </cell>
          <cell r="E2">
            <v>450</v>
          </cell>
          <cell r="F2">
            <v>500</v>
          </cell>
          <cell r="G2">
            <v>600</v>
          </cell>
          <cell r="H2">
            <v>700</v>
          </cell>
          <cell r="I2">
            <v>800</v>
          </cell>
          <cell r="J2">
            <v>900</v>
          </cell>
          <cell r="K2">
            <v>1000</v>
          </cell>
          <cell r="L2">
            <v>1100</v>
          </cell>
          <cell r="M2">
            <v>1200</v>
          </cell>
          <cell r="N2">
            <v>1300</v>
          </cell>
          <cell r="O2">
            <v>1400</v>
          </cell>
          <cell r="P2">
            <v>1600</v>
          </cell>
          <cell r="Q2">
            <v>1800</v>
          </cell>
          <cell r="R2">
            <v>2000</v>
          </cell>
          <cell r="S2">
            <v>2100</v>
          </cell>
          <cell r="T2">
            <v>2200</v>
          </cell>
          <cell r="U2">
            <v>2300</v>
          </cell>
          <cell r="V2">
            <v>2400</v>
          </cell>
        </row>
        <row r="3">
          <cell r="A3">
            <v>1E-4</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row>
        <row r="4">
          <cell r="A4">
            <v>11.2501</v>
          </cell>
          <cell r="B4">
            <v>0.57969999999999999</v>
          </cell>
          <cell r="C4">
            <v>0.64410000000000001</v>
          </cell>
          <cell r="D4">
            <v>0.45</v>
          </cell>
          <cell r="E4">
            <v>0.45</v>
          </cell>
          <cell r="F4">
            <v>0.45</v>
          </cell>
          <cell r="G4">
            <v>0.4</v>
          </cell>
          <cell r="H4">
            <v>0.4</v>
          </cell>
          <cell r="I4">
            <v>0.45</v>
          </cell>
          <cell r="J4">
            <v>0.45</v>
          </cell>
          <cell r="K4">
            <v>0.45</v>
          </cell>
          <cell r="L4">
            <v>0.5</v>
          </cell>
          <cell r="M4">
            <v>0.5</v>
          </cell>
          <cell r="N4">
            <v>0.6</v>
          </cell>
          <cell r="O4">
            <v>0.6</v>
          </cell>
          <cell r="P4">
            <v>0.65</v>
          </cell>
          <cell r="Q4">
            <v>0.7</v>
          </cell>
          <cell r="R4">
            <v>0.7</v>
          </cell>
          <cell r="S4">
            <v>0.7</v>
          </cell>
          <cell r="T4">
            <v>0.7</v>
          </cell>
          <cell r="U4">
            <v>0.7</v>
          </cell>
          <cell r="V4">
            <v>0.7</v>
          </cell>
        </row>
        <row r="5">
          <cell r="A5">
            <v>15</v>
          </cell>
          <cell r="B5">
            <v>0.57969999999999999</v>
          </cell>
          <cell r="C5">
            <v>0.64410000000000001</v>
          </cell>
          <cell r="D5">
            <v>0.45</v>
          </cell>
          <cell r="E5">
            <v>0.5</v>
          </cell>
          <cell r="F5">
            <v>0.5</v>
          </cell>
          <cell r="G5">
            <v>0.4</v>
          </cell>
          <cell r="H5">
            <v>0.45</v>
          </cell>
          <cell r="I5">
            <v>0.45</v>
          </cell>
          <cell r="J5">
            <v>0.5</v>
          </cell>
          <cell r="K5">
            <v>0.5</v>
          </cell>
          <cell r="L5">
            <v>0.55000000000000004</v>
          </cell>
          <cell r="M5">
            <v>0.6</v>
          </cell>
          <cell r="N5">
            <v>0.65</v>
          </cell>
          <cell r="O5">
            <v>0.65</v>
          </cell>
          <cell r="P5">
            <v>0.75</v>
          </cell>
          <cell r="Q5">
            <v>0.8</v>
          </cell>
          <cell r="R5">
            <v>0.8</v>
          </cell>
          <cell r="S5">
            <v>0.8</v>
          </cell>
          <cell r="T5">
            <v>0.8</v>
          </cell>
          <cell r="U5">
            <v>0.8</v>
          </cell>
          <cell r="V5">
            <v>0.8</v>
          </cell>
        </row>
        <row r="6">
          <cell r="A6">
            <v>22.5001</v>
          </cell>
          <cell r="B6">
            <v>0.44690000000000002</v>
          </cell>
          <cell r="C6">
            <v>0.4788</v>
          </cell>
          <cell r="D6">
            <v>0.45</v>
          </cell>
          <cell r="E6">
            <v>0.5</v>
          </cell>
          <cell r="F6">
            <v>0.5</v>
          </cell>
          <cell r="G6">
            <v>0.4</v>
          </cell>
          <cell r="H6">
            <v>0.45</v>
          </cell>
          <cell r="I6">
            <v>0.45</v>
          </cell>
          <cell r="J6">
            <v>0.5</v>
          </cell>
          <cell r="K6">
            <v>0.5</v>
          </cell>
          <cell r="L6">
            <v>0.55000000000000004</v>
          </cell>
          <cell r="M6">
            <v>0.6</v>
          </cell>
          <cell r="N6">
            <v>0.65</v>
          </cell>
          <cell r="O6">
            <v>0.65</v>
          </cell>
          <cell r="P6">
            <v>0.75</v>
          </cell>
          <cell r="Q6">
            <v>0.8</v>
          </cell>
          <cell r="R6">
            <v>0.8</v>
          </cell>
          <cell r="S6">
            <v>0.8</v>
          </cell>
          <cell r="T6">
            <v>0.8</v>
          </cell>
          <cell r="U6">
            <v>0.8</v>
          </cell>
          <cell r="V6">
            <v>0.8</v>
          </cell>
        </row>
        <row r="7">
          <cell r="A7">
            <v>30</v>
          </cell>
          <cell r="B7">
            <v>0.44690000000000002</v>
          </cell>
          <cell r="C7">
            <v>0.4788</v>
          </cell>
          <cell r="D7">
            <v>0.65</v>
          </cell>
          <cell r="E7">
            <v>0.7</v>
          </cell>
          <cell r="F7">
            <v>0.75</v>
          </cell>
          <cell r="G7">
            <v>0.6</v>
          </cell>
          <cell r="H7">
            <v>0.65</v>
          </cell>
          <cell r="I7">
            <v>0.7</v>
          </cell>
          <cell r="J7">
            <v>0.8</v>
          </cell>
          <cell r="K7">
            <v>0.85</v>
          </cell>
          <cell r="L7">
            <v>0.9</v>
          </cell>
          <cell r="M7">
            <v>0.95</v>
          </cell>
          <cell r="N7">
            <v>1.05</v>
          </cell>
          <cell r="O7">
            <v>1.1000000000000001</v>
          </cell>
          <cell r="P7">
            <v>1.25</v>
          </cell>
          <cell r="Q7">
            <v>1.35</v>
          </cell>
          <cell r="R7">
            <v>1.45</v>
          </cell>
          <cell r="S7">
            <v>1.5</v>
          </cell>
          <cell r="T7">
            <v>1.55</v>
          </cell>
          <cell r="U7">
            <v>1.55</v>
          </cell>
          <cell r="V7">
            <v>1.55</v>
          </cell>
        </row>
        <row r="8">
          <cell r="A8">
            <v>45.000100000000003</v>
          </cell>
          <cell r="B8">
            <v>0.3372</v>
          </cell>
          <cell r="C8">
            <v>0.30659999999999998</v>
          </cell>
          <cell r="D8">
            <v>0.65</v>
          </cell>
          <cell r="E8">
            <v>0.7</v>
          </cell>
          <cell r="F8">
            <v>0.75</v>
          </cell>
          <cell r="G8">
            <v>0.6</v>
          </cell>
          <cell r="H8">
            <v>0.65</v>
          </cell>
          <cell r="I8">
            <v>0.7</v>
          </cell>
          <cell r="J8">
            <v>0.8</v>
          </cell>
          <cell r="K8">
            <v>0.85</v>
          </cell>
          <cell r="L8">
            <v>0.9</v>
          </cell>
          <cell r="M8">
            <v>0.95</v>
          </cell>
          <cell r="N8">
            <v>1.05</v>
          </cell>
          <cell r="O8">
            <v>1.1000000000000001</v>
          </cell>
          <cell r="P8">
            <v>1.25</v>
          </cell>
          <cell r="Q8">
            <v>1.35</v>
          </cell>
          <cell r="R8">
            <v>1.45</v>
          </cell>
          <cell r="S8">
            <v>1.5</v>
          </cell>
          <cell r="T8">
            <v>1.55</v>
          </cell>
          <cell r="U8">
            <v>1.55</v>
          </cell>
          <cell r="V8">
            <v>1.55</v>
          </cell>
        </row>
        <row r="9">
          <cell r="A9">
            <v>60</v>
          </cell>
          <cell r="B9">
            <v>0.3372</v>
          </cell>
          <cell r="C9">
            <v>0.30659999999999998</v>
          </cell>
          <cell r="D9">
            <v>0.9</v>
          </cell>
          <cell r="E9">
            <v>1</v>
          </cell>
          <cell r="F9">
            <v>1.05</v>
          </cell>
          <cell r="G9">
            <v>1.1000000000000001</v>
          </cell>
          <cell r="H9">
            <v>1.2</v>
          </cell>
          <cell r="I9">
            <v>1.35</v>
          </cell>
          <cell r="J9">
            <v>1.5</v>
          </cell>
          <cell r="K9">
            <v>1.65</v>
          </cell>
          <cell r="L9">
            <v>1.8</v>
          </cell>
          <cell r="M9">
            <v>1.95</v>
          </cell>
          <cell r="N9">
            <v>2.1</v>
          </cell>
          <cell r="O9">
            <v>2.25</v>
          </cell>
          <cell r="P9">
            <v>2.5499999999999998</v>
          </cell>
          <cell r="Q9">
            <v>2.85</v>
          </cell>
          <cell r="R9">
            <v>3.1</v>
          </cell>
          <cell r="S9">
            <v>3.2</v>
          </cell>
          <cell r="T9">
            <v>3.35</v>
          </cell>
          <cell r="U9">
            <v>3.45</v>
          </cell>
          <cell r="V9">
            <v>3.6</v>
          </cell>
        </row>
        <row r="10">
          <cell r="A10">
            <v>90.000100000000003</v>
          </cell>
          <cell r="B10">
            <v>0.2286</v>
          </cell>
          <cell r="C10">
            <v>0.29220000000000002</v>
          </cell>
          <cell r="D10">
            <v>0.9</v>
          </cell>
          <cell r="E10">
            <v>1</v>
          </cell>
          <cell r="F10">
            <v>1.05</v>
          </cell>
          <cell r="G10">
            <v>1.1000000000000001</v>
          </cell>
          <cell r="H10">
            <v>1.2</v>
          </cell>
          <cell r="I10">
            <v>1.35</v>
          </cell>
          <cell r="J10">
            <v>1.5</v>
          </cell>
          <cell r="K10">
            <v>1.65</v>
          </cell>
          <cell r="L10">
            <v>1.8</v>
          </cell>
          <cell r="M10">
            <v>1.95</v>
          </cell>
          <cell r="N10">
            <v>2.1</v>
          </cell>
          <cell r="O10">
            <v>2.25</v>
          </cell>
          <cell r="P10">
            <v>2.5499999999999998</v>
          </cell>
          <cell r="Q10">
            <v>2.85</v>
          </cell>
          <cell r="R10">
            <v>3.1</v>
          </cell>
          <cell r="S10">
            <v>3.2</v>
          </cell>
          <cell r="T10">
            <v>3.35</v>
          </cell>
          <cell r="U10">
            <v>3.45</v>
          </cell>
          <cell r="V10">
            <v>3.6</v>
          </cell>
        </row>
      </sheetData>
      <sheetData sheetId="14"/>
      <sheetData sheetId="15"/>
      <sheetData sheetId="16"/>
      <sheetData sheetId="17"/>
      <sheetData sheetId="18"/>
      <sheetData sheetId="19"/>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
      <sheetName val="Lista de precios"/>
      <sheetName val="CONCRETO"/>
      <sheetName val="NOVAFORT"/>
      <sheetName val="NOVALOC"/>
      <sheetName val="AlCANTARILLADO"/>
      <sheetName val="PRESION"/>
      <sheetName val="PRESION (2)"/>
      <sheetName val="SANITARIA"/>
      <sheetName val="SANITARIA (2)"/>
      <sheetName val="CPVC"/>
      <sheetName val="CANALES"/>
      <sheetName val="CONDUIT"/>
      <sheetName val="CONDUIT (2)"/>
      <sheetName val="UNION-PLATINO"/>
      <sheetName val="UNION-PLATINO (2)"/>
      <sheetName val="UNION-PLATINO (3)"/>
      <sheetName val="UNION-PLATINO (4)"/>
      <sheetName val="PEAD"/>
      <sheetName val="PEAD 1"/>
      <sheetName val="PEAD 2"/>
      <sheetName val="PRES.AGRI"/>
      <sheetName val="CORR.DREN"/>
      <sheetName val="POZOS"/>
      <sheetName val="RIEGO-CONDUCC."/>
      <sheetName val="RIEGO MOVIL"/>
      <sheetName val="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t="str">
            <v/>
          </cell>
          <cell r="G12" t="str">
            <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t="str">
            <v/>
          </cell>
          <cell r="G15" t="str">
            <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t="str">
            <v/>
          </cell>
          <cell r="G19" t="str">
            <v/>
          </cell>
          <cell r="H19">
            <v>5.5555555555555552E-2</v>
          </cell>
        </row>
        <row r="20">
          <cell r="A20" t="str">
            <v>INSTALACIONES ACUEDUCTO</v>
          </cell>
          <cell r="B20">
            <v>2</v>
          </cell>
          <cell r="C20">
            <v>22</v>
          </cell>
          <cell r="E20">
            <v>0</v>
          </cell>
          <cell r="F20" t="str">
            <v/>
          </cell>
          <cell r="G20" t="str">
            <v/>
          </cell>
          <cell r="H20">
            <v>0.91666666666666663</v>
          </cell>
        </row>
        <row r="21">
          <cell r="A21" t="str">
            <v>MEDIDORES 1/2 Y 1"</v>
          </cell>
          <cell r="B21">
            <v>1</v>
          </cell>
          <cell r="C21">
            <v>1</v>
          </cell>
          <cell r="E21">
            <v>0</v>
          </cell>
          <cell r="F21" t="str">
            <v/>
          </cell>
          <cell r="G21" t="str">
            <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t="str">
            <v/>
          </cell>
          <cell r="G23" t="str">
            <v/>
          </cell>
          <cell r="H23">
            <v>0.72727272727272729</v>
          </cell>
        </row>
        <row r="24">
          <cell r="A24" t="str">
            <v>OBRAS ACCESORIAS INSTALACIONES</v>
          </cell>
          <cell r="B24">
            <v>405</v>
          </cell>
          <cell r="C24">
            <v>0</v>
          </cell>
          <cell r="E24">
            <v>0</v>
          </cell>
          <cell r="F24" t="str">
            <v/>
          </cell>
          <cell r="G24" t="str">
            <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t="str">
            <v/>
          </cell>
          <cell r="G26" t="str">
            <v/>
          </cell>
          <cell r="H26">
            <v>4.5454545454545456E-2</v>
          </cell>
        </row>
        <row r="27">
          <cell r="A27" t="str">
            <v>REFERENCIACIÓN ACUEDUCTO</v>
          </cell>
          <cell r="B27">
            <v>7</v>
          </cell>
          <cell r="C27">
            <v>5</v>
          </cell>
          <cell r="E27">
            <v>0</v>
          </cell>
          <cell r="F27" t="str">
            <v/>
          </cell>
          <cell r="G27" t="str">
            <v/>
          </cell>
          <cell r="H27">
            <v>0.41666666666666669</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1603</v>
          </cell>
          <cell r="C33">
            <v>643</v>
          </cell>
          <cell r="F33" t="str">
            <v/>
          </cell>
          <cell r="G33" t="str">
            <v/>
          </cell>
          <cell r="H33">
            <v>0.28628673196794302</v>
          </cell>
        </row>
        <row r="34">
          <cell r="F34" t="str">
            <v/>
          </cell>
          <cell r="G34" t="str">
            <v/>
          </cell>
          <cell r="H34" t="str">
            <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t="str">
            <v/>
          </cell>
          <cell r="G36" t="str">
            <v/>
          </cell>
          <cell r="H36">
            <v>0</v>
          </cell>
        </row>
        <row r="37">
          <cell r="A37" t="str">
            <v>CASAS SIN AGUA</v>
          </cell>
          <cell r="B37">
            <v>0</v>
          </cell>
          <cell r="C37">
            <v>1</v>
          </cell>
          <cell r="F37" t="str">
            <v/>
          </cell>
          <cell r="G37" t="str">
            <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t="str">
            <v/>
          </cell>
          <cell r="G39" t="str">
            <v/>
          </cell>
          <cell r="H39">
            <v>0</v>
          </cell>
        </row>
        <row r="40">
          <cell r="A40" t="str">
            <v>FRAUDES</v>
          </cell>
          <cell r="B40">
            <v>2</v>
          </cell>
          <cell r="C40">
            <v>0</v>
          </cell>
          <cell r="F40" t="str">
            <v/>
          </cell>
          <cell r="G40" t="str">
            <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t="str">
            <v/>
          </cell>
          <cell r="G47" t="str">
            <v/>
          </cell>
          <cell r="H47">
            <v>0</v>
          </cell>
        </row>
        <row r="48">
          <cell r="F48" t="str">
            <v/>
          </cell>
          <cell r="G48" t="str">
            <v/>
          </cell>
          <cell r="H48" t="str">
            <v/>
          </cell>
        </row>
        <row r="49">
          <cell r="F49" t="str">
            <v/>
          </cell>
          <cell r="G49" t="str">
            <v/>
          </cell>
          <cell r="H49" t="str">
            <v/>
          </cell>
        </row>
        <row r="51">
          <cell r="A51" t="str">
            <v>Total general</v>
          </cell>
          <cell r="B51">
            <v>1561</v>
          </cell>
          <cell r="C51">
            <v>26</v>
          </cell>
          <cell r="F51" t="str">
            <v/>
          </cell>
          <cell r="G51" t="str">
            <v/>
          </cell>
          <cell r="H51">
            <v>1.6383112791430371E-2</v>
          </cell>
        </row>
      </sheetData>
      <sheetData sheetId="1" refreshError="1">
        <row r="12">
          <cell r="A12" t="str">
            <v>CAMBIO ACOMETIDAS CONTRATO</v>
          </cell>
          <cell r="B12">
            <v>3</v>
          </cell>
          <cell r="C12">
            <v>14</v>
          </cell>
          <cell r="E12">
            <v>0</v>
          </cell>
          <cell r="F12" t="str">
            <v/>
          </cell>
          <cell r="G12" t="str">
            <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t="str">
            <v/>
          </cell>
          <cell r="G15" t="str">
            <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t="str">
            <v/>
          </cell>
          <cell r="G19" t="str">
            <v/>
          </cell>
          <cell r="H19">
            <v>0.21052631578947367</v>
          </cell>
        </row>
        <row r="20">
          <cell r="A20" t="str">
            <v>INSTALACIONES ACUEDUCTO</v>
          </cell>
          <cell r="B20">
            <v>1</v>
          </cell>
          <cell r="C20">
            <v>55</v>
          </cell>
          <cell r="E20">
            <v>0</v>
          </cell>
          <cell r="F20" t="str">
            <v/>
          </cell>
          <cell r="G20" t="str">
            <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t="str">
            <v/>
          </cell>
          <cell r="G22" t="str">
            <v/>
          </cell>
          <cell r="H22">
            <v>0.8</v>
          </cell>
        </row>
        <row r="23">
          <cell r="A23" t="str">
            <v>OBRAS ACCESORIAS INSTALACIONES</v>
          </cell>
          <cell r="B23">
            <v>415</v>
          </cell>
          <cell r="C23">
            <v>0</v>
          </cell>
          <cell r="E23">
            <v>0</v>
          </cell>
          <cell r="F23" t="str">
            <v/>
          </cell>
          <cell r="G23" t="str">
            <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t="str">
            <v/>
          </cell>
          <cell r="G25" t="str">
            <v/>
          </cell>
          <cell r="H25">
            <v>0</v>
          </cell>
        </row>
        <row r="26">
          <cell r="A26" t="str">
            <v>REFERENCIACIÓN ACUEDUCTO</v>
          </cell>
          <cell r="B26">
            <v>12</v>
          </cell>
          <cell r="C26">
            <v>4</v>
          </cell>
          <cell r="E26">
            <v>0</v>
          </cell>
          <cell r="F26" t="str">
            <v/>
          </cell>
          <cell r="G26" t="str">
            <v/>
          </cell>
          <cell r="H26">
            <v>0.25</v>
          </cell>
        </row>
        <row r="27">
          <cell r="F27" t="str">
            <v/>
          </cell>
          <cell r="G27" t="str">
            <v/>
          </cell>
          <cell r="H27" t="str">
            <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1972</v>
          </cell>
          <cell r="C33">
            <v>677</v>
          </cell>
          <cell r="F33" t="str">
            <v/>
          </cell>
          <cell r="G33" t="str">
            <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t="str">
            <v/>
          </cell>
          <cell r="G36" t="str">
            <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t="str">
            <v/>
          </cell>
          <cell r="G38" t="str">
            <v/>
          </cell>
          <cell r="H38">
            <v>0</v>
          </cell>
        </row>
        <row r="39">
          <cell r="A39" t="str">
            <v>FRAUDES</v>
          </cell>
          <cell r="B39">
            <v>5</v>
          </cell>
          <cell r="C39">
            <v>0</v>
          </cell>
          <cell r="F39" t="str">
            <v/>
          </cell>
          <cell r="G39" t="str">
            <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t="str">
            <v/>
          </cell>
          <cell r="G46" t="str">
            <v/>
          </cell>
          <cell r="H46">
            <v>0</v>
          </cell>
        </row>
        <row r="47">
          <cell r="F47" t="str">
            <v/>
          </cell>
          <cell r="G47" t="str">
            <v/>
          </cell>
          <cell r="H47" t="str">
            <v/>
          </cell>
        </row>
        <row r="48">
          <cell r="F48" t="str">
            <v/>
          </cell>
          <cell r="G48" t="str">
            <v/>
          </cell>
          <cell r="H48" t="str">
            <v/>
          </cell>
        </row>
        <row r="49">
          <cell r="F49" t="str">
            <v/>
          </cell>
          <cell r="G49" t="str">
            <v/>
          </cell>
          <cell r="H49" t="str">
            <v/>
          </cell>
        </row>
        <row r="51">
          <cell r="A51" t="str">
            <v>Total general</v>
          </cell>
          <cell r="B51">
            <v>1681</v>
          </cell>
          <cell r="C51">
            <v>5</v>
          </cell>
          <cell r="F51" t="str">
            <v/>
          </cell>
          <cell r="G51" t="str">
            <v/>
          </cell>
          <cell r="H51">
            <v>2.9655990510083037E-3</v>
          </cell>
        </row>
      </sheetData>
      <sheetData sheetId="2" refreshError="1">
        <row r="12">
          <cell r="A12" t="str">
            <v>CAMBIO ACOMETIDAS CONTRATO</v>
          </cell>
          <cell r="B12">
            <v>9</v>
          </cell>
          <cell r="C12">
            <v>8</v>
          </cell>
          <cell r="E12">
            <v>0</v>
          </cell>
          <cell r="F12" t="str">
            <v/>
          </cell>
          <cell r="G12" t="str">
            <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t="str">
            <v/>
          </cell>
          <cell r="G15" t="str">
            <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t="str">
            <v/>
          </cell>
          <cell r="G19" t="str">
            <v/>
          </cell>
          <cell r="H19">
            <v>0.48648648648648651</v>
          </cell>
        </row>
        <row r="20">
          <cell r="A20" t="str">
            <v>INSTALACIONES ACUEDUCTO</v>
          </cell>
          <cell r="B20">
            <v>6</v>
          </cell>
          <cell r="C20">
            <v>50</v>
          </cell>
          <cell r="E20">
            <v>0</v>
          </cell>
          <cell r="F20" t="str">
            <v/>
          </cell>
          <cell r="G20" t="str">
            <v/>
          </cell>
          <cell r="H20">
            <v>0.8928571428571429</v>
          </cell>
        </row>
        <row r="21">
          <cell r="A21" t="str">
            <v>MEDIDORES 1/2 Y 1"</v>
          </cell>
          <cell r="B21">
            <v>1</v>
          </cell>
          <cell r="C21">
            <v>22</v>
          </cell>
          <cell r="E21">
            <v>0</v>
          </cell>
          <cell r="F21" t="str">
            <v/>
          </cell>
          <cell r="G21" t="str">
            <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t="str">
            <v/>
          </cell>
          <cell r="G23" t="str">
            <v/>
          </cell>
          <cell r="H23">
            <v>1</v>
          </cell>
        </row>
        <row r="24">
          <cell r="A24" t="str">
            <v>OBRAS ACCESORIAS INSTALACIONES</v>
          </cell>
          <cell r="B24">
            <v>635</v>
          </cell>
          <cell r="C24">
            <v>0</v>
          </cell>
          <cell r="E24">
            <v>0</v>
          </cell>
          <cell r="F24" t="str">
            <v/>
          </cell>
          <cell r="G24" t="str">
            <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t="str">
            <v/>
          </cell>
          <cell r="G26" t="str">
            <v/>
          </cell>
          <cell r="H26">
            <v>0.83333333333333337</v>
          </cell>
        </row>
        <row r="27">
          <cell r="A27" t="str">
            <v>REFERENCIACIÓN ACUEDUCTO</v>
          </cell>
          <cell r="B27">
            <v>3</v>
          </cell>
          <cell r="C27">
            <v>2</v>
          </cell>
          <cell r="E27">
            <v>0</v>
          </cell>
          <cell r="F27" t="str">
            <v/>
          </cell>
          <cell r="G27" t="str">
            <v/>
          </cell>
          <cell r="H27">
            <v>0.4</v>
          </cell>
        </row>
        <row r="28">
          <cell r="A28" t="str">
            <v>REVISIÓN  POSTERIOR  FRAUDES</v>
          </cell>
          <cell r="B28">
            <v>1</v>
          </cell>
          <cell r="C28">
            <v>0</v>
          </cell>
          <cell r="E28">
            <v>0</v>
          </cell>
          <cell r="F28" t="str">
            <v/>
          </cell>
          <cell r="G28" t="str">
            <v/>
          </cell>
          <cell r="H28">
            <v>0</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2428</v>
          </cell>
          <cell r="C33">
            <v>675</v>
          </cell>
          <cell r="F33" t="str">
            <v/>
          </cell>
          <cell r="G33" t="str">
            <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t="str">
            <v/>
          </cell>
          <cell r="G36" t="str">
            <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t="str">
            <v/>
          </cell>
          <cell r="G38" t="str">
            <v/>
          </cell>
          <cell r="H38">
            <v>0</v>
          </cell>
        </row>
        <row r="39">
          <cell r="A39" t="str">
            <v>ESCOMBROS DAÑOS ACUEDUCTO</v>
          </cell>
          <cell r="B39">
            <v>3</v>
          </cell>
          <cell r="C39">
            <v>0</v>
          </cell>
          <cell r="F39" t="str">
            <v/>
          </cell>
          <cell r="G39" t="str">
            <v/>
          </cell>
          <cell r="H39">
            <v>0</v>
          </cell>
        </row>
        <row r="40">
          <cell r="A40" t="str">
            <v>FRAUDES</v>
          </cell>
          <cell r="B40">
            <v>2</v>
          </cell>
          <cell r="C40">
            <v>1</v>
          </cell>
          <cell r="F40" t="str">
            <v/>
          </cell>
          <cell r="G40" t="str">
            <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t="str">
            <v/>
          </cell>
          <cell r="G47" t="str">
            <v/>
          </cell>
          <cell r="H47">
            <v>0</v>
          </cell>
        </row>
        <row r="48">
          <cell r="A48" t="str">
            <v>REFERENCIACIÓN ACUEDUCTO</v>
          </cell>
          <cell r="B48">
            <v>1</v>
          </cell>
          <cell r="C48">
            <v>0</v>
          </cell>
          <cell r="F48" t="str">
            <v/>
          </cell>
          <cell r="G48" t="str">
            <v/>
          </cell>
          <cell r="H48">
            <v>0</v>
          </cell>
        </row>
        <row r="49">
          <cell r="F49" t="str">
            <v/>
          </cell>
          <cell r="G49" t="str">
            <v/>
          </cell>
          <cell r="H49" t="str">
            <v/>
          </cell>
        </row>
        <row r="51">
          <cell r="A51" t="str">
            <v>Total general</v>
          </cell>
          <cell r="B51">
            <v>1360</v>
          </cell>
          <cell r="C51">
            <v>110</v>
          </cell>
          <cell r="F51" t="str">
            <v/>
          </cell>
          <cell r="G51" t="str">
            <v/>
          </cell>
          <cell r="H51">
            <v>7.4829931972789115E-2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Resumen APU"/>
      <sheetName val="APU"/>
      <sheetName val="cant tubos "/>
      <sheetName val="MAINHOLES"/>
      <sheetName val="Formulas PVC"/>
      <sheetName val="P.OBR.ALCA"/>
      <sheetName val="P.OBR.ACUED"/>
      <sheetName val="P MANEJO"/>
      <sheetName val="P.SUMI.ACUE"/>
      <sheetName val="P SUMI,ALCA"/>
      <sheetName val="P RESUMEN"/>
      <sheetName val="FINANCIERO"/>
      <sheetName val="OBRAS CRA"/>
    </sheetNames>
    <sheetDataSet>
      <sheetData sheetId="0" refreshError="1"/>
      <sheetData sheetId="1" refreshError="1"/>
      <sheetData sheetId="2" refreshError="1">
        <row r="41">
          <cell r="G41">
            <v>4237.2145748987859</v>
          </cell>
        </row>
        <row r="84">
          <cell r="G84">
            <v>2014.9969560947102</v>
          </cell>
        </row>
        <row r="126">
          <cell r="G126">
            <v>5289.8461538461543</v>
          </cell>
        </row>
        <row r="169">
          <cell r="G169">
            <v>31646.5</v>
          </cell>
        </row>
        <row r="212">
          <cell r="G212">
            <v>519750</v>
          </cell>
        </row>
        <row r="253">
          <cell r="G253">
            <v>14055.001925164905</v>
          </cell>
        </row>
        <row r="292">
          <cell r="G292">
            <v>8334.9972624852526</v>
          </cell>
        </row>
        <row r="334">
          <cell r="G334">
            <v>15268</v>
          </cell>
        </row>
        <row r="376">
          <cell r="G376">
            <v>20258.999751526899</v>
          </cell>
        </row>
        <row r="457">
          <cell r="G457">
            <v>27903.999959251865</v>
          </cell>
        </row>
        <row r="499">
          <cell r="G499">
            <v>8400.0036350748378</v>
          </cell>
        </row>
        <row r="543">
          <cell r="G543">
            <v>1546990.0132727274</v>
          </cell>
        </row>
        <row r="633">
          <cell r="G633">
            <v>17575.76923076923</v>
          </cell>
        </row>
        <row r="675">
          <cell r="G675">
            <v>151612.09230769231</v>
          </cell>
        </row>
        <row r="759">
          <cell r="G759">
            <v>2560.9958957914109</v>
          </cell>
        </row>
        <row r="843">
          <cell r="G843">
            <v>3491.9963522833509</v>
          </cell>
        </row>
        <row r="885">
          <cell r="G885">
            <v>4889.0041319735301</v>
          </cell>
        </row>
        <row r="928">
          <cell r="G928">
            <v>9782.0028224775051</v>
          </cell>
        </row>
        <row r="1012">
          <cell r="G1012">
            <v>8624.4</v>
          </cell>
        </row>
        <row r="1053">
          <cell r="G1053">
            <v>6369.9984016481449</v>
          </cell>
        </row>
        <row r="1439">
          <cell r="G1439">
            <v>3203.6787878787882</v>
          </cell>
        </row>
        <row r="1482">
          <cell r="G1482">
            <v>2668.6000000000004</v>
          </cell>
        </row>
        <row r="1734">
          <cell r="G1734">
            <v>463443.5</v>
          </cell>
        </row>
        <row r="1863">
          <cell r="G1863">
            <v>483613.66666666663</v>
          </cell>
        </row>
        <row r="1906">
          <cell r="G1906">
            <v>509104.61111111112</v>
          </cell>
        </row>
        <row r="1949">
          <cell r="G1949">
            <v>446913</v>
          </cell>
        </row>
        <row r="1991">
          <cell r="G1991">
            <v>211708.36250000002</v>
          </cell>
        </row>
        <row r="2032">
          <cell r="G2032">
            <v>6542.1538461538457</v>
          </cell>
        </row>
        <row r="2075">
          <cell r="G2075">
            <v>2598.75</v>
          </cell>
        </row>
        <row r="2117">
          <cell r="G2117">
            <v>663006</v>
          </cell>
        </row>
        <row r="2159">
          <cell r="G2159">
            <v>693995.70588235289</v>
          </cell>
        </row>
        <row r="2201">
          <cell r="G2201">
            <v>80987.114235659086</v>
          </cell>
        </row>
        <row r="2326">
          <cell r="G2326">
            <v>11466.5491</v>
          </cell>
        </row>
        <row r="2367">
          <cell r="G2367">
            <v>41142</v>
          </cell>
        </row>
        <row r="2409">
          <cell r="G2409">
            <v>254780</v>
          </cell>
        </row>
        <row r="2620">
          <cell r="G2620">
            <v>62573.649999999994</v>
          </cell>
        </row>
        <row r="2662">
          <cell r="G2662">
            <v>26742.699399999998</v>
          </cell>
        </row>
        <row r="2706">
          <cell r="G2706">
            <v>33995.257727272721</v>
          </cell>
        </row>
        <row r="2828">
          <cell r="G2828">
            <v>1238819.9991044244</v>
          </cell>
        </row>
        <row r="2870">
          <cell r="G2870">
            <v>21419.107590909087</v>
          </cell>
        </row>
        <row r="2911">
          <cell r="G2911">
            <v>1531301.0028079851</v>
          </cell>
        </row>
        <row r="3173">
          <cell r="G3173">
            <v>3942.608695652174</v>
          </cell>
        </row>
        <row r="3290">
          <cell r="G3290">
            <v>111634.8156</v>
          </cell>
        </row>
        <row r="3411">
          <cell r="G3411">
            <v>81120</v>
          </cell>
        </row>
        <row r="3454">
          <cell r="G3454">
            <v>126360</v>
          </cell>
        </row>
        <row r="3496">
          <cell r="G3496">
            <v>255720</v>
          </cell>
        </row>
        <row r="3538">
          <cell r="G3538">
            <v>71877.699399999998</v>
          </cell>
        </row>
        <row r="3580">
          <cell r="G3580">
            <v>39332.199399999998</v>
          </cell>
        </row>
        <row r="3622">
          <cell r="G3622">
            <v>650000.00155437354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t="str">
            <v/>
          </cell>
          <cell r="G26" t="str">
            <v/>
          </cell>
          <cell r="H26">
            <v>0.19540229885057472</v>
          </cell>
        </row>
        <row r="27">
          <cell r="F27" t="str">
            <v/>
          </cell>
          <cell r="G27" t="str">
            <v/>
          </cell>
          <cell r="H27" t="str">
            <v/>
          </cell>
        </row>
        <row r="28">
          <cell r="A28" t="str">
            <v>Total general</v>
          </cell>
          <cell r="B28">
            <v>3006</v>
          </cell>
          <cell r="C28">
            <v>1085</v>
          </cell>
          <cell r="F28" t="str">
            <v/>
          </cell>
          <cell r="G28" t="str">
            <v/>
          </cell>
          <cell r="H28">
            <v>0.26521632852603277</v>
          </cell>
        </row>
        <row r="29">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nsidades"/>
      <sheetName val="Hoja2"/>
      <sheetName val="PARAMETROS"/>
      <sheetName val="INTENSIDAD"/>
      <sheetName val="TABLA"/>
      <sheetName val="Base de Diseño"/>
      <sheetName val="DISEÑO"/>
      <sheetName val="CIMENTACIÓN"/>
      <sheetName val="PTO TOTAL"/>
    </sheetNames>
    <sheetDataSet>
      <sheetData sheetId="0" refreshError="1"/>
      <sheetData sheetId="1" refreshError="1">
        <row r="5">
          <cell r="A5">
            <v>6</v>
          </cell>
          <cell r="B5">
            <v>0.12898999999999999</v>
          </cell>
          <cell r="C5">
            <v>6.4500000000000002E-2</v>
          </cell>
          <cell r="D5">
            <v>0.105</v>
          </cell>
          <cell r="E5">
            <v>7.6880000000000004E-2</v>
          </cell>
          <cell r="F5">
            <v>0.129</v>
          </cell>
          <cell r="G5">
            <v>6.4500000000000002E-2</v>
          </cell>
          <cell r="H5">
            <v>0.12525</v>
          </cell>
          <cell r="I5">
            <v>9.0310000000000001E-2</v>
          </cell>
        </row>
        <row r="6">
          <cell r="A6">
            <v>8</v>
          </cell>
          <cell r="B6">
            <v>0.15437000000000001</v>
          </cell>
          <cell r="C6">
            <v>7.7189999999999995E-2</v>
          </cell>
          <cell r="D6">
            <v>0.11289</v>
          </cell>
          <cell r="E6">
            <v>8.1049999999999997E-2</v>
          </cell>
          <cell r="F6">
            <v>0.15440000000000001</v>
          </cell>
          <cell r="G6">
            <v>7.7200000000000005E-2</v>
          </cell>
          <cell r="H6">
            <v>0.13669999999999999</v>
          </cell>
          <cell r="I6">
            <v>9.5649999999999999E-2</v>
          </cell>
        </row>
        <row r="7">
          <cell r="A7">
            <v>10</v>
          </cell>
          <cell r="B7">
            <v>0.17957000000000001</v>
          </cell>
          <cell r="C7">
            <v>8.9779999999999999E-2</v>
          </cell>
          <cell r="D7">
            <v>0.14198</v>
          </cell>
          <cell r="E7">
            <v>9.8650000000000002E-2</v>
          </cell>
          <cell r="F7">
            <v>0.17960000000000001</v>
          </cell>
          <cell r="G7">
            <v>8.9800000000000005E-2</v>
          </cell>
          <cell r="H7">
            <v>0.1681</v>
          </cell>
          <cell r="I7">
            <v>0.11403000000000001</v>
          </cell>
        </row>
        <row r="8">
          <cell r="A8">
            <v>12</v>
          </cell>
          <cell r="B8">
            <v>0.20477999999999999</v>
          </cell>
          <cell r="C8">
            <v>0.10238999999999999</v>
          </cell>
          <cell r="D8">
            <v>0.14693999999999999</v>
          </cell>
          <cell r="E8">
            <v>0.10261000000000001</v>
          </cell>
          <cell r="F8">
            <v>0.20480000000000001</v>
          </cell>
          <cell r="G8">
            <v>0.1024</v>
          </cell>
          <cell r="H8">
            <v>0.17665</v>
          </cell>
          <cell r="I8">
            <v>0.11942999999999999</v>
          </cell>
        </row>
        <row r="9">
          <cell r="A9">
            <v>14</v>
          </cell>
          <cell r="B9">
            <v>0.23346</v>
          </cell>
          <cell r="C9">
            <v>0.11673</v>
          </cell>
          <cell r="D9">
            <v>0.17873</v>
          </cell>
          <cell r="E9">
            <v>0.12082</v>
          </cell>
          <cell r="F9">
            <v>0.23350000000000001</v>
          </cell>
          <cell r="G9">
            <v>0.11675000000000001</v>
          </cell>
          <cell r="H9">
            <v>0.20974999999999999</v>
          </cell>
          <cell r="I9">
            <v>0.1368</v>
          </cell>
        </row>
        <row r="10">
          <cell r="A10">
            <v>15</v>
          </cell>
          <cell r="B10">
            <v>0.25864999999999999</v>
          </cell>
          <cell r="C10">
            <v>0.12933</v>
          </cell>
          <cell r="D10">
            <v>0.18182999999999999</v>
          </cell>
          <cell r="E10">
            <v>0.12515999999999999</v>
          </cell>
          <cell r="F10">
            <v>0.25869999999999999</v>
          </cell>
          <cell r="G10">
            <v>0.12934999999999999</v>
          </cell>
          <cell r="H10">
            <v>0.21684999999999999</v>
          </cell>
          <cell r="I10">
            <v>0.14349999999999999</v>
          </cell>
        </row>
        <row r="11">
          <cell r="A11">
            <v>16</v>
          </cell>
          <cell r="B11">
            <v>0.44319999999999998</v>
          </cell>
          <cell r="C11">
            <v>0.22159999999999999</v>
          </cell>
          <cell r="D11">
            <v>0.18160000000000001</v>
          </cell>
          <cell r="E11">
            <v>0.12670999999999999</v>
          </cell>
          <cell r="F11">
            <v>0.44319999999999998</v>
          </cell>
          <cell r="G11">
            <v>0.22159999999999999</v>
          </cell>
          <cell r="H11">
            <v>0.21834999999999999</v>
          </cell>
          <cell r="I11">
            <v>0.14565</v>
          </cell>
        </row>
        <row r="12">
          <cell r="A12">
            <v>18</v>
          </cell>
          <cell r="B12">
            <v>0.48670000000000002</v>
          </cell>
          <cell r="C12">
            <v>0.24335000000000001</v>
          </cell>
          <cell r="D12">
            <v>0.21890999999999999</v>
          </cell>
          <cell r="E12">
            <v>0.14779999999999999</v>
          </cell>
          <cell r="F12">
            <v>0.48668</v>
          </cell>
          <cell r="G12">
            <v>0.24334</v>
          </cell>
          <cell r="H12">
            <v>0.25764999999999999</v>
          </cell>
          <cell r="I12">
            <v>0.16739000000000001</v>
          </cell>
        </row>
        <row r="13">
          <cell r="A13">
            <v>20</v>
          </cell>
          <cell r="B13">
            <v>0.52042999999999995</v>
          </cell>
          <cell r="C13">
            <v>0.26022000000000001</v>
          </cell>
          <cell r="D13">
            <v>0.25872000000000001</v>
          </cell>
          <cell r="E13">
            <v>0.17304</v>
          </cell>
          <cell r="F13">
            <v>0.52039999999999997</v>
          </cell>
          <cell r="G13">
            <v>0.26019999999999999</v>
          </cell>
          <cell r="H13">
            <v>0.30220000000000002</v>
          </cell>
          <cell r="I13">
            <v>0.19423000000000001</v>
          </cell>
        </row>
        <row r="14">
          <cell r="A14">
            <v>21</v>
          </cell>
          <cell r="B14">
            <v>0.56893000000000005</v>
          </cell>
          <cell r="C14">
            <v>0.28447</v>
          </cell>
          <cell r="D14">
            <v>0.25872000000000001</v>
          </cell>
          <cell r="E14">
            <v>0.17304</v>
          </cell>
          <cell r="F14">
            <v>0.56889999999999996</v>
          </cell>
          <cell r="G14">
            <v>0.28444999999999998</v>
          </cell>
          <cell r="H14">
            <v>0.30220000000000002</v>
          </cell>
          <cell r="I14">
            <v>0.19423000000000001</v>
          </cell>
        </row>
        <row r="15">
          <cell r="A15">
            <v>24</v>
          </cell>
          <cell r="B15">
            <v>0.60634999999999994</v>
          </cell>
          <cell r="C15">
            <v>3.0318000000000001E-2</v>
          </cell>
          <cell r="D15">
            <v>0.30118</v>
          </cell>
          <cell r="E15">
            <v>0.19964000000000001</v>
          </cell>
          <cell r="F15">
            <v>0.60640000000000005</v>
          </cell>
          <cell r="G15">
            <v>0.30320000000000003</v>
          </cell>
          <cell r="H15">
            <v>0.34920000000000001</v>
          </cell>
          <cell r="I15">
            <v>0.22239999999999999</v>
          </cell>
        </row>
        <row r="16">
          <cell r="A16">
            <v>27</v>
          </cell>
          <cell r="B16">
            <v>0.75595999999999997</v>
          </cell>
          <cell r="C16">
            <v>0.37797999999999998</v>
          </cell>
          <cell r="D16">
            <v>0.35335</v>
          </cell>
          <cell r="E16">
            <v>0.23430999999999999</v>
          </cell>
          <cell r="F16">
            <v>0.75595000000000001</v>
          </cell>
          <cell r="G16">
            <v>0.37797999999999998</v>
          </cell>
          <cell r="H16">
            <v>0.40616000000000002</v>
          </cell>
          <cell r="I16">
            <v>0.25900000000000001</v>
          </cell>
        </row>
        <row r="17">
          <cell r="A17">
            <v>28</v>
          </cell>
          <cell r="B17">
            <v>0.81320999999999999</v>
          </cell>
          <cell r="C17">
            <v>0.40660000000000002</v>
          </cell>
          <cell r="D17">
            <v>0.35335</v>
          </cell>
          <cell r="E17">
            <v>0.23430999999999999</v>
          </cell>
          <cell r="F17">
            <v>0.81320000000000003</v>
          </cell>
          <cell r="G17">
            <v>0.40660000000000002</v>
          </cell>
          <cell r="H17">
            <v>0.40616000000000002</v>
          </cell>
          <cell r="I17">
            <v>0.25900000000000001</v>
          </cell>
        </row>
        <row r="18">
          <cell r="A18">
            <v>30</v>
          </cell>
          <cell r="B18">
            <v>0.91712000000000005</v>
          </cell>
          <cell r="C18">
            <v>0.45856000000000002</v>
          </cell>
          <cell r="D18">
            <v>0.41711999999999999</v>
          </cell>
          <cell r="E18">
            <v>0.28148000000000001</v>
          </cell>
          <cell r="F18">
            <v>0.91710000000000003</v>
          </cell>
          <cell r="G18">
            <v>0.45855000000000001</v>
          </cell>
          <cell r="H18">
            <v>0.47617999999999999</v>
          </cell>
          <cell r="I18">
            <v>0.30908000000000002</v>
          </cell>
        </row>
        <row r="19">
          <cell r="A19">
            <v>32</v>
          </cell>
          <cell r="B19">
            <v>0.96279999999999999</v>
          </cell>
          <cell r="C19">
            <v>0.48139999999999999</v>
          </cell>
          <cell r="D19">
            <v>0.48449999999999999</v>
          </cell>
          <cell r="E19">
            <v>0.32884000000000002</v>
          </cell>
          <cell r="F19">
            <v>0.96279999999999999</v>
          </cell>
          <cell r="G19">
            <v>0.48139999999999999</v>
          </cell>
          <cell r="H19">
            <v>0.54874999999999996</v>
          </cell>
          <cell r="I19">
            <v>0.35885</v>
          </cell>
        </row>
        <row r="20">
          <cell r="A20">
            <v>33</v>
          </cell>
          <cell r="B20">
            <v>1.0291999999999999</v>
          </cell>
          <cell r="C20">
            <v>0.51459999999999995</v>
          </cell>
          <cell r="D20">
            <v>0.48449999999999999</v>
          </cell>
          <cell r="E20">
            <v>0.32884000000000002</v>
          </cell>
          <cell r="F20">
            <v>1.0291999999999999</v>
          </cell>
          <cell r="G20">
            <v>0.51459999999999995</v>
          </cell>
          <cell r="H20">
            <v>0.54874999999999996</v>
          </cell>
          <cell r="I20">
            <v>0.35875000000000001</v>
          </cell>
        </row>
        <row r="21">
          <cell r="A21">
            <v>36</v>
          </cell>
          <cell r="B21">
            <v>1.1505700000000001</v>
          </cell>
          <cell r="C21">
            <v>0.57528000000000001</v>
          </cell>
          <cell r="D21">
            <v>0.55578000000000005</v>
          </cell>
          <cell r="E21">
            <v>0.37614999999999998</v>
          </cell>
          <cell r="F21">
            <v>1.1506000000000001</v>
          </cell>
          <cell r="G21">
            <v>0.57530000000000003</v>
          </cell>
          <cell r="H21">
            <v>0.62429999999999997</v>
          </cell>
          <cell r="I21">
            <v>0.40847</v>
          </cell>
        </row>
        <row r="22">
          <cell r="A22">
            <v>40</v>
          </cell>
          <cell r="B22">
            <v>1.2607600000000001</v>
          </cell>
          <cell r="C22">
            <v>0.63038000000000005</v>
          </cell>
          <cell r="D22">
            <v>0.78915999999999997</v>
          </cell>
          <cell r="E22">
            <v>0.51463999999999999</v>
          </cell>
          <cell r="F22">
            <v>1.2607999999999999</v>
          </cell>
          <cell r="G22">
            <v>0.63039999999999996</v>
          </cell>
          <cell r="H22">
            <v>0.86585999999999996</v>
          </cell>
          <cell r="I22">
            <v>0.55096000000000001</v>
          </cell>
        </row>
        <row r="23">
          <cell r="A23">
            <v>44</v>
          </cell>
          <cell r="B23">
            <v>1.5273300000000001</v>
          </cell>
          <cell r="C23">
            <v>0.76366000000000001</v>
          </cell>
          <cell r="D23">
            <v>1.0785</v>
          </cell>
          <cell r="E23">
            <v>0.70940000000000003</v>
          </cell>
          <cell r="F23">
            <v>1.52732</v>
          </cell>
          <cell r="G23">
            <v>0.76366000000000001</v>
          </cell>
          <cell r="H23">
            <v>1.1695</v>
          </cell>
          <cell r="I23">
            <v>0.75422699999999998</v>
          </cell>
        </row>
        <row r="24">
          <cell r="A24">
            <v>48</v>
          </cell>
          <cell r="B24">
            <v>1.6876199999999999</v>
          </cell>
          <cell r="C24">
            <v>0.84380999999999995</v>
          </cell>
          <cell r="D24">
            <v>1.1910700000000001</v>
          </cell>
          <cell r="E24">
            <v>0.79608000000000001</v>
          </cell>
          <cell r="F24">
            <v>1.6875800000000001</v>
          </cell>
          <cell r="G24">
            <v>0.84379000000000004</v>
          </cell>
          <cell r="H24">
            <v>1.2892999999999999</v>
          </cell>
          <cell r="I24">
            <v>0.84155000000000002</v>
          </cell>
        </row>
        <row r="25">
          <cell r="A25">
            <v>52</v>
          </cell>
          <cell r="B25">
            <v>1.8546100000000001</v>
          </cell>
          <cell r="C25">
            <v>0.92730999999999997</v>
          </cell>
          <cell r="D25">
            <v>1.41307</v>
          </cell>
          <cell r="E25">
            <v>0.93644000000000005</v>
          </cell>
          <cell r="F25">
            <v>1.8545799999999999</v>
          </cell>
          <cell r="G25">
            <v>0.92728999999999995</v>
          </cell>
          <cell r="H25">
            <v>1.5185500000000001</v>
          </cell>
          <cell r="I25">
            <v>0.98582999999999998</v>
          </cell>
        </row>
        <row r="26">
          <cell r="A26">
            <v>56</v>
          </cell>
          <cell r="B26">
            <v>2.0268000000000002</v>
          </cell>
          <cell r="C26">
            <v>1.0134000000000001</v>
          </cell>
          <cell r="D26">
            <v>1.5410299999999999</v>
          </cell>
          <cell r="E26">
            <v>1.03624</v>
          </cell>
          <cell r="F26">
            <v>2.02678</v>
          </cell>
          <cell r="G26">
            <v>1.01339</v>
          </cell>
          <cell r="H26">
            <v>1.6538999999999999</v>
          </cell>
          <cell r="I26">
            <v>1.0885499999999999</v>
          </cell>
        </row>
        <row r="27">
          <cell r="A27">
            <v>60</v>
          </cell>
          <cell r="B27">
            <v>2.2070699999999999</v>
          </cell>
          <cell r="C27">
            <v>1.10354</v>
          </cell>
          <cell r="D27">
            <v>1.67259</v>
          </cell>
          <cell r="E27">
            <v>1.13967</v>
          </cell>
          <cell r="F27">
            <v>2.2071000000000001</v>
          </cell>
          <cell r="G27">
            <v>1.10355</v>
          </cell>
          <cell r="H27">
            <v>1.7927299999999999</v>
          </cell>
          <cell r="I27">
            <v>1.1955800000000001</v>
          </cell>
        </row>
        <row r="28">
          <cell r="A28">
            <v>64</v>
          </cell>
          <cell r="B28">
            <v>2.39405</v>
          </cell>
          <cell r="C28">
            <v>1.19703</v>
          </cell>
          <cell r="D28">
            <v>1.8080700000000001</v>
          </cell>
          <cell r="E28">
            <v>1.24756</v>
          </cell>
          <cell r="F28">
            <v>2.3940600000000001</v>
          </cell>
          <cell r="G28">
            <v>1.19703</v>
          </cell>
          <cell r="H28">
            <v>1.9354499999999999</v>
          </cell>
          <cell r="I28">
            <v>1.3073699999999999</v>
          </cell>
        </row>
        <row r="29">
          <cell r="A29">
            <v>68</v>
          </cell>
          <cell r="B29">
            <v>2.5933700000000002</v>
          </cell>
          <cell r="C29">
            <v>1.2966800000000001</v>
          </cell>
          <cell r="D29">
            <v>1.94712</v>
          </cell>
          <cell r="E29">
            <v>1.35721</v>
          </cell>
          <cell r="F29">
            <v>2.5933199999999998</v>
          </cell>
          <cell r="G29">
            <v>1.2966599999999999</v>
          </cell>
          <cell r="H29">
            <v>2.08135</v>
          </cell>
          <cell r="I29">
            <v>1.4198500000000001</v>
          </cell>
        </row>
        <row r="30">
          <cell r="A30">
            <v>72</v>
          </cell>
          <cell r="B30">
            <v>2.8020499999999999</v>
          </cell>
          <cell r="C30">
            <v>1.4010199999999999</v>
          </cell>
          <cell r="D30">
            <v>2.2313399999999999</v>
          </cell>
          <cell r="E30">
            <v>1.53609</v>
          </cell>
          <cell r="F30">
            <v>2.80206</v>
          </cell>
          <cell r="G30">
            <v>1.40103</v>
          </cell>
          <cell r="H30">
            <v>2.37235</v>
          </cell>
          <cell r="I30">
            <v>1.6017999999999999</v>
          </cell>
        </row>
        <row r="31">
          <cell r="A31">
            <v>76</v>
          </cell>
          <cell r="B31">
            <v>3.0209999999999999</v>
          </cell>
          <cell r="C31">
            <v>1.5060500000000001</v>
          </cell>
          <cell r="D31">
            <v>2.38612</v>
          </cell>
          <cell r="E31">
            <v>1.6595899999999999</v>
          </cell>
          <cell r="F31">
            <v>3.0121000000000002</v>
          </cell>
          <cell r="G31">
            <v>1.5060500000000001</v>
          </cell>
          <cell r="H31">
            <v>2.5342500000000001</v>
          </cell>
          <cell r="I31">
            <v>1.7290000000000001</v>
          </cell>
        </row>
        <row r="32">
          <cell r="A32">
            <v>80</v>
          </cell>
          <cell r="B32">
            <v>3.4222000000000001</v>
          </cell>
          <cell r="C32">
            <v>1.6211</v>
          </cell>
          <cell r="D32">
            <v>2.5442999999999998</v>
          </cell>
          <cell r="E32">
            <v>1.78142</v>
          </cell>
          <cell r="F32">
            <v>3.2422</v>
          </cell>
          <cell r="G32">
            <v>1.6211</v>
          </cell>
          <cell r="H32">
            <v>2.6987999999999999</v>
          </cell>
          <cell r="I32">
            <v>1.8532999999999999</v>
          </cell>
        </row>
        <row r="33">
          <cell r="A33">
            <v>84</v>
          </cell>
          <cell r="B33">
            <v>3.7565599999999999</v>
          </cell>
          <cell r="C33">
            <v>1.8782799999999999</v>
          </cell>
          <cell r="D33">
            <v>2.7399</v>
          </cell>
          <cell r="E33">
            <v>1.9297599999999999</v>
          </cell>
          <cell r="F33">
            <v>3.7565599999999999</v>
          </cell>
          <cell r="G33">
            <v>1.8782799999999999</v>
          </cell>
          <cell r="H33">
            <v>2.9016500000000001</v>
          </cell>
          <cell r="I33">
            <v>2.0055299999999998</v>
          </cell>
        </row>
        <row r="34">
          <cell r="A34">
            <v>88</v>
          </cell>
          <cell r="B34">
            <v>3.9952100000000002</v>
          </cell>
          <cell r="C34">
            <v>1.9976100000000001</v>
          </cell>
          <cell r="D34">
            <v>2.9423900000000001</v>
          </cell>
          <cell r="E34">
            <v>2.0849899999999999</v>
          </cell>
          <cell r="F34">
            <v>3.9952399999999999</v>
          </cell>
          <cell r="G34">
            <v>1.99762</v>
          </cell>
          <cell r="H34">
            <v>3.1115300000000001</v>
          </cell>
          <cell r="I34">
            <v>2.1639499999999998</v>
          </cell>
        </row>
        <row r="35">
          <cell r="A35">
            <v>90</v>
          </cell>
          <cell r="B35">
            <v>4.3045299999999997</v>
          </cell>
          <cell r="C35">
            <v>2.1522700000000001</v>
          </cell>
          <cell r="D35">
            <v>3.15021</v>
          </cell>
          <cell r="E35">
            <v>2.21712</v>
          </cell>
          <cell r="F35">
            <v>4.3045200000000001</v>
          </cell>
          <cell r="G35">
            <v>2.1522600000000001</v>
          </cell>
          <cell r="H35">
            <v>3.3234499999999998</v>
          </cell>
          <cell r="I35">
            <v>2.2981099999999999</v>
          </cell>
        </row>
        <row r="36">
          <cell r="A36">
            <v>92</v>
          </cell>
          <cell r="B36">
            <v>4.6228499999999997</v>
          </cell>
          <cell r="C36">
            <v>2.3114300000000001</v>
          </cell>
          <cell r="D36">
            <v>3.3645100000000001</v>
          </cell>
          <cell r="E36">
            <v>2.3531200000000001</v>
          </cell>
          <cell r="F36">
            <v>4.6228400000000001</v>
          </cell>
          <cell r="G36">
            <v>2.31142</v>
          </cell>
          <cell r="H36">
            <v>3.5418799999999999</v>
          </cell>
          <cell r="I36">
            <v>2.4359000000000002</v>
          </cell>
        </row>
        <row r="37">
          <cell r="A37">
            <v>96</v>
          </cell>
          <cell r="B37">
            <v>4.8901199999999996</v>
          </cell>
          <cell r="C37">
            <v>2.4450599999999998</v>
          </cell>
          <cell r="D37">
            <v>3.58901</v>
          </cell>
          <cell r="E37">
            <v>2.5232100000000002</v>
          </cell>
          <cell r="F37">
            <v>4.8901000000000003</v>
          </cell>
          <cell r="G37">
            <v>2.4450500000000002</v>
          </cell>
          <cell r="H37">
            <v>3.7736299999999998</v>
          </cell>
          <cell r="I37">
            <v>2.6091799999999998</v>
          </cell>
        </row>
        <row r="38">
          <cell r="A38">
            <v>100</v>
          </cell>
          <cell r="B38">
            <v>5.1641000000000004</v>
          </cell>
          <cell r="C38">
            <v>2.5820500000000002</v>
          </cell>
          <cell r="D38">
            <v>3.8203499999999999</v>
          </cell>
          <cell r="E38">
            <v>2.6991000000000001</v>
          </cell>
          <cell r="F38">
            <v>5.1641000000000004</v>
          </cell>
          <cell r="G38">
            <v>2.5820500000000002</v>
          </cell>
          <cell r="H38">
            <v>4.0122299999999997</v>
          </cell>
          <cell r="I38">
            <v>2.7885800000000001</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CLAJES PENDIENTE"/>
      <sheetName val="TABLA"/>
      <sheetName val="Diseño"/>
      <sheetName val="Impresion diseño"/>
      <sheetName val="Cant Obra"/>
      <sheetName val="Impresión C.O"/>
      <sheetName val="Balance Camaras"/>
      <sheetName val="C.O-PPTO TOTAL REDES"/>
      <sheetName val="Resumen tubería"/>
    </sheetNames>
    <sheetDataSet>
      <sheetData sheetId="0" refreshError="1"/>
      <sheetData sheetId="1">
        <row r="48">
          <cell r="J48" t="str">
            <v>A3</v>
          </cell>
        </row>
      </sheetData>
      <sheetData sheetId="2"/>
      <sheetData sheetId="3" refreshError="1"/>
      <sheetData sheetId="4"/>
      <sheetData sheetId="5" refreshError="1"/>
      <sheetData sheetId="6"/>
      <sheetData sheetId="7"/>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UB APU"/>
      <sheetName val="INSUMOS"/>
      <sheetName val="Cantidades de Obra"/>
      <sheetName val="FORMULARIO"/>
    </sheetNames>
    <sheetDataSet>
      <sheetData sheetId="0" refreshError="1"/>
      <sheetData sheetId="1" refreshError="1"/>
      <sheetData sheetId="2"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t="str">
            <v/>
          </cell>
          <cell r="G34" t="str">
            <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t="str">
            <v/>
          </cell>
          <cell r="G36" t="str">
            <v/>
          </cell>
          <cell r="H36">
            <v>0</v>
          </cell>
        </row>
        <row r="37">
          <cell r="A37" t="str">
            <v>ESCOMBROS DAÑOS ACUEDUCTO</v>
          </cell>
          <cell r="B37">
            <v>10</v>
          </cell>
          <cell r="C37">
            <v>0</v>
          </cell>
          <cell r="E37">
            <v>40</v>
          </cell>
          <cell r="F37" t="str">
            <v/>
          </cell>
          <cell r="G37" t="str">
            <v/>
          </cell>
          <cell r="H37">
            <v>0</v>
          </cell>
        </row>
        <row r="38">
          <cell r="A38" t="str">
            <v>FRAUDES</v>
          </cell>
          <cell r="B38">
            <v>4</v>
          </cell>
          <cell r="C38">
            <v>3</v>
          </cell>
          <cell r="E38">
            <v>40</v>
          </cell>
          <cell r="F38" t="str">
            <v/>
          </cell>
          <cell r="G38" t="str">
            <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t="str">
            <v/>
          </cell>
          <cell r="G46" t="str">
            <v/>
          </cell>
          <cell r="H46">
            <v>0</v>
          </cell>
        </row>
        <row r="47">
          <cell r="A47" t="str">
            <v>REFERENCIACIÓN ACUEDUCTO</v>
          </cell>
          <cell r="B47">
            <v>7</v>
          </cell>
          <cell r="C47">
            <v>1</v>
          </cell>
          <cell r="E47">
            <v>40</v>
          </cell>
          <cell r="F47" t="str">
            <v/>
          </cell>
          <cell r="G47" t="str">
            <v/>
          </cell>
          <cell r="H47">
            <v>0.125</v>
          </cell>
        </row>
        <row r="48">
          <cell r="A48" t="str">
            <v>REPARACION CAJAS DE MEDIDORES</v>
          </cell>
          <cell r="B48">
            <v>8</v>
          </cell>
          <cell r="C48">
            <v>0</v>
          </cell>
          <cell r="E48">
            <v>40</v>
          </cell>
          <cell r="F48" t="str">
            <v/>
          </cell>
          <cell r="G48" t="str">
            <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t="str">
            <v/>
          </cell>
          <cell r="G51" t="str">
            <v/>
          </cell>
          <cell r="H51">
            <v>5.4964153812730829E-2</v>
          </cell>
        </row>
        <row r="52">
          <cell r="F52" t="str">
            <v/>
          </cell>
          <cell r="G52" t="str">
            <v/>
          </cell>
          <cell r="H52" t="str">
            <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t="str">
            <v/>
          </cell>
          <cell r="G31" t="str">
            <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t="str">
            <v/>
          </cell>
          <cell r="G33" t="str">
            <v/>
          </cell>
          <cell r="H33">
            <v>0</v>
          </cell>
        </row>
        <row r="34">
          <cell r="A34" t="str">
            <v>FRAUDES</v>
          </cell>
          <cell r="B34">
            <v>8</v>
          </cell>
          <cell r="C34">
            <v>5</v>
          </cell>
          <cell r="E34">
            <v>41</v>
          </cell>
          <cell r="F34" t="str">
            <v/>
          </cell>
          <cell r="G34" t="str">
            <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t="str">
            <v/>
          </cell>
          <cell r="G42" t="str">
            <v/>
          </cell>
          <cell r="H42">
            <v>0.15740740740740741</v>
          </cell>
        </row>
        <row r="44">
          <cell r="A44" t="str">
            <v>Total general</v>
          </cell>
          <cell r="B44">
            <v>5033</v>
          </cell>
          <cell r="C44">
            <v>98</v>
          </cell>
          <cell r="F44" t="str">
            <v/>
          </cell>
          <cell r="G44" t="str">
            <v/>
          </cell>
          <cell r="H44">
            <v>1.9099590723055934E-2</v>
          </cell>
        </row>
        <row r="45">
          <cell r="F45" t="str">
            <v/>
          </cell>
          <cell r="G45" t="str">
            <v/>
          </cell>
          <cell r="H45" t="str">
            <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t="str">
            <v/>
          </cell>
          <cell r="G32" t="str">
            <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t="str">
            <v/>
          </cell>
          <cell r="G34" t="str">
            <v/>
          </cell>
          <cell r="H34">
            <v>0</v>
          </cell>
        </row>
        <row r="35">
          <cell r="A35" t="str">
            <v>FRAUDES</v>
          </cell>
          <cell r="B35">
            <v>35</v>
          </cell>
          <cell r="C35">
            <v>0</v>
          </cell>
          <cell r="E35">
            <v>42</v>
          </cell>
          <cell r="F35" t="str">
            <v/>
          </cell>
          <cell r="G35" t="str">
            <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t="str">
            <v/>
          </cell>
          <cell r="G42" t="str">
            <v/>
          </cell>
          <cell r="H42">
            <v>0</v>
          </cell>
        </row>
        <row r="44">
          <cell r="A44" t="str">
            <v>Total general</v>
          </cell>
          <cell r="B44">
            <v>4296</v>
          </cell>
          <cell r="C44">
            <v>109</v>
          </cell>
          <cell r="F44" t="str">
            <v/>
          </cell>
          <cell r="G44" t="str">
            <v/>
          </cell>
          <cell r="H44">
            <v>2.474460839954597E-2</v>
          </cell>
        </row>
        <row r="45">
          <cell r="F45" t="str">
            <v/>
          </cell>
          <cell r="G45" t="str">
            <v/>
          </cell>
          <cell r="H45" t="str">
            <v/>
          </cell>
        </row>
      </sheetData>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ES"/>
      <sheetName val="CANALETA9"/>
      <sheetName val="CANALETA (6&quot;)"/>
      <sheetName val="CAUDALES PARSHALL"/>
      <sheetName val="GRÁFICO PARSHALL"/>
      <sheetName val="VISCOSIDAD"/>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S"/>
      <sheetName val="RESUMEN"/>
      <sheetName val="instalacion tub"/>
      <sheetName val="excav_rell_cim"/>
      <sheetName val="accesorios"/>
      <sheetName val="avance_component"/>
      <sheetName val="Filas"/>
      <sheetName val="Hoja1"/>
      <sheetName val="FORMULARIO"/>
    </sheetNames>
    <sheetDataSet>
      <sheetData sheetId="0" refreshError="1">
        <row r="11">
          <cell r="F11" t="str">
            <v>CONTRATADO</v>
          </cell>
          <cell r="K11" t="str">
            <v>CANTIDAD</v>
          </cell>
          <cell r="L11" t="str">
            <v>ACTA MODIFICATIVA</v>
          </cell>
          <cell r="Q11" t="str">
            <v>CANTIDADES</v>
          </cell>
          <cell r="T11" t="str">
            <v>VALORES</v>
          </cell>
        </row>
        <row r="12">
          <cell r="B12" t="str">
            <v>N</v>
          </cell>
          <cell r="C12" t="str">
            <v xml:space="preserve">ITEM  </v>
          </cell>
          <cell r="D12" t="str">
            <v>DESCRIPCION</v>
          </cell>
          <cell r="E12" t="str">
            <v xml:space="preserve">UNIDAD </v>
          </cell>
          <cell r="F12" t="str">
            <v xml:space="preserve">CANTIDAD </v>
          </cell>
          <cell r="G12" t="str">
            <v>V. UNITARIO</v>
          </cell>
          <cell r="H12" t="str">
            <v xml:space="preserve"> V. PARCIAL</v>
          </cell>
          <cell r="I12" t="str">
            <v>%</v>
          </cell>
          <cell r="J12" t="str">
            <v>ANTERIOR</v>
          </cell>
          <cell r="K12" t="str">
            <v>PRESENTE</v>
          </cell>
          <cell r="L12" t="str">
            <v>CANTIDAD</v>
          </cell>
          <cell r="M12" t="str">
            <v>ANTERIOR</v>
          </cell>
          <cell r="N12" t="str">
            <v>PRESENTE</v>
          </cell>
          <cell r="O12" t="str">
            <v>VALOR</v>
          </cell>
          <cell r="P12" t="str">
            <v>ANTERIOR</v>
          </cell>
          <cell r="Q12" t="str">
            <v xml:space="preserve">PRESENTE </v>
          </cell>
          <cell r="R12" t="str">
            <v xml:space="preserve">ACUMULADO </v>
          </cell>
          <cell r="S12" t="str">
            <v>ANTERIOR</v>
          </cell>
          <cell r="T12" t="str">
            <v>PRESENTE</v>
          </cell>
          <cell r="U12" t="str">
            <v>ACUMULADO</v>
          </cell>
          <cell r="V12" t="str">
            <v>CANTIDAD</v>
          </cell>
          <cell r="W12" t="str">
            <v>VALOR</v>
          </cell>
        </row>
        <row r="13">
          <cell r="B13" t="str">
            <v>T1</v>
          </cell>
          <cell r="C13" t="str">
            <v>SUMINISTRO DE EQUIPOS Y ACCESORIOS PARA LA ESTACION DE BOMBEO DE AGUA CRUDA (13)</v>
          </cell>
        </row>
        <row r="14">
          <cell r="C14" t="str">
            <v>3.20.</v>
          </cell>
          <cell r="D14" t="str">
            <v>SUMINISTRO DE TUBERIAS Y ELEMENTOS DE ACUEDUCTO Y ALCANTARILLADO</v>
          </cell>
        </row>
        <row r="15">
          <cell r="C15" t="str">
            <v>3.20.1.1.5</v>
          </cell>
          <cell r="D15" t="str">
            <v>Suministro de tuberías de acero sch40</v>
          </cell>
        </row>
        <row r="16">
          <cell r="C16" t="str">
            <v>3.20.1.1.5.4</v>
          </cell>
          <cell r="D16" t="str">
            <v>Tuberia de acero diametro 200 mm, sch 40</v>
          </cell>
          <cell r="E16" t="str">
            <v>m</v>
          </cell>
          <cell r="F16">
            <v>2</v>
          </cell>
          <cell r="G16">
            <v>154570</v>
          </cell>
          <cell r="H16">
            <v>309140</v>
          </cell>
          <cell r="I16">
            <v>0.11167694239759378</v>
          </cell>
          <cell r="J16">
            <v>2</v>
          </cell>
          <cell r="L16">
            <v>2</v>
          </cell>
          <cell r="M16">
            <v>309140</v>
          </cell>
          <cell r="N16">
            <v>0</v>
          </cell>
          <cell r="O16">
            <v>309140</v>
          </cell>
          <cell r="R16">
            <v>0</v>
          </cell>
          <cell r="S16">
            <v>0</v>
          </cell>
          <cell r="T16">
            <v>0</v>
          </cell>
          <cell r="U16">
            <v>0</v>
          </cell>
          <cell r="V16">
            <v>2</v>
          </cell>
          <cell r="W16">
            <v>309140</v>
          </cell>
        </row>
        <row r="17">
          <cell r="C17" t="str">
            <v>3.20.1.1.5.6</v>
          </cell>
          <cell r="D17" t="str">
            <v>Tuberia de acero diametro 300 mm, sch 40</v>
          </cell>
          <cell r="E17" t="str">
            <v>m</v>
          </cell>
          <cell r="F17">
            <v>18</v>
          </cell>
          <cell r="G17">
            <v>440800</v>
          </cell>
          <cell r="H17">
            <v>7934400</v>
          </cell>
          <cell r="I17">
            <v>2.8663050131314876</v>
          </cell>
          <cell r="J17">
            <v>18</v>
          </cell>
          <cell r="L17">
            <v>18</v>
          </cell>
          <cell r="M17">
            <v>7934400</v>
          </cell>
          <cell r="N17">
            <v>0</v>
          </cell>
          <cell r="O17">
            <v>7934400</v>
          </cell>
          <cell r="R17">
            <v>0</v>
          </cell>
          <cell r="S17">
            <v>0</v>
          </cell>
          <cell r="T17">
            <v>0</v>
          </cell>
          <cell r="U17">
            <v>0</v>
          </cell>
          <cell r="V17">
            <v>18</v>
          </cell>
          <cell r="W17">
            <v>7934400</v>
          </cell>
        </row>
        <row r="18">
          <cell r="C18" t="str">
            <v>3.20.1.1.5.8</v>
          </cell>
          <cell r="D18" t="str">
            <v>Tuberia de acero diametro 400 mm, sch 40</v>
          </cell>
          <cell r="E18" t="str">
            <v>m</v>
          </cell>
          <cell r="F18">
            <v>5.5</v>
          </cell>
          <cell r="G18">
            <v>742400</v>
          </cell>
          <cell r="H18">
            <v>4083200</v>
          </cell>
          <cell r="I18">
            <v>1.4750575506173738</v>
          </cell>
          <cell r="J18">
            <v>5.5</v>
          </cell>
          <cell r="K18">
            <v>1.5</v>
          </cell>
          <cell r="L18">
            <v>7</v>
          </cell>
          <cell r="M18">
            <v>4083200</v>
          </cell>
          <cell r="N18">
            <v>1113600</v>
          </cell>
          <cell r="O18">
            <v>5196800</v>
          </cell>
          <cell r="R18">
            <v>0</v>
          </cell>
          <cell r="S18">
            <v>0</v>
          </cell>
          <cell r="T18">
            <v>0</v>
          </cell>
          <cell r="U18">
            <v>0</v>
          </cell>
          <cell r="V18">
            <v>7</v>
          </cell>
          <cell r="W18">
            <v>5196800</v>
          </cell>
        </row>
        <row r="19">
          <cell r="C19" t="str">
            <v>3.20.1.2.3</v>
          </cell>
          <cell r="D19" t="str">
            <v>Suministro de válvula de mariposa brida x brida norma ISO PN 16</v>
          </cell>
          <cell r="I19" t="str">
            <v/>
          </cell>
          <cell r="L19" t="str">
            <v/>
          </cell>
          <cell r="M19" t="str">
            <v/>
          </cell>
          <cell r="N19" t="str">
            <v/>
          </cell>
          <cell r="O19" t="str">
            <v/>
          </cell>
          <cell r="R19" t="str">
            <v/>
          </cell>
          <cell r="S19" t="str">
            <v/>
          </cell>
          <cell r="T19" t="str">
            <v/>
          </cell>
          <cell r="U19" t="str">
            <v/>
          </cell>
          <cell r="V19" t="str">
            <v/>
          </cell>
          <cell r="W19" t="str">
            <v/>
          </cell>
        </row>
        <row r="20">
          <cell r="C20" t="str">
            <v>3.20.1.2.3.2</v>
          </cell>
          <cell r="D20" t="str">
            <v>d = 300 mm (12")</v>
          </cell>
          <cell r="E20" t="str">
            <v>un</v>
          </cell>
          <cell r="F20">
            <v>5</v>
          </cell>
          <cell r="G20">
            <v>6000000</v>
          </cell>
          <cell r="H20">
            <v>30000000</v>
          </cell>
          <cell r="I20">
            <v>10.837511392662915</v>
          </cell>
          <cell r="J20">
            <v>5</v>
          </cell>
          <cell r="L20">
            <v>5</v>
          </cell>
          <cell r="M20">
            <v>30000000</v>
          </cell>
          <cell r="N20">
            <v>0</v>
          </cell>
          <cell r="O20">
            <v>30000000</v>
          </cell>
          <cell r="R20">
            <v>0</v>
          </cell>
          <cell r="S20">
            <v>0</v>
          </cell>
          <cell r="T20">
            <v>0</v>
          </cell>
          <cell r="U20">
            <v>0</v>
          </cell>
          <cell r="V20">
            <v>5</v>
          </cell>
          <cell r="W20">
            <v>30000000</v>
          </cell>
        </row>
        <row r="21">
          <cell r="C21" t="str">
            <v>3.20.1.2.5</v>
          </cell>
          <cell r="D21" t="str">
            <v>Suministro de ventosa de acción simple norma ISO PN 10</v>
          </cell>
          <cell r="I21" t="str">
            <v/>
          </cell>
          <cell r="L21" t="str">
            <v/>
          </cell>
          <cell r="M21" t="str">
            <v/>
          </cell>
          <cell r="N21" t="str">
            <v/>
          </cell>
          <cell r="O21" t="str">
            <v/>
          </cell>
          <cell r="R21" t="str">
            <v/>
          </cell>
          <cell r="S21" t="str">
            <v/>
          </cell>
          <cell r="T21" t="str">
            <v/>
          </cell>
          <cell r="U21" t="str">
            <v/>
          </cell>
          <cell r="V21" t="str">
            <v/>
          </cell>
          <cell r="W21" t="str">
            <v/>
          </cell>
        </row>
        <row r="22">
          <cell r="C22" t="str">
            <v>3.20.1.2.5.1</v>
          </cell>
          <cell r="D22" t="str">
            <v>d = 50 mm (2")</v>
          </cell>
          <cell r="E22" t="str">
            <v>un</v>
          </cell>
          <cell r="F22">
            <v>4</v>
          </cell>
          <cell r="G22">
            <v>610972</v>
          </cell>
          <cell r="H22">
            <v>2443888</v>
          </cell>
          <cell r="I22">
            <v>0.88285546807973947</v>
          </cell>
          <cell r="J22">
            <v>4</v>
          </cell>
          <cell r="L22">
            <v>4</v>
          </cell>
          <cell r="M22">
            <v>2443888</v>
          </cell>
          <cell r="N22">
            <v>0</v>
          </cell>
          <cell r="O22">
            <v>2443888</v>
          </cell>
          <cell r="R22">
            <v>0</v>
          </cell>
          <cell r="S22">
            <v>0</v>
          </cell>
          <cell r="T22">
            <v>0</v>
          </cell>
          <cell r="U22">
            <v>0</v>
          </cell>
          <cell r="V22">
            <v>4</v>
          </cell>
          <cell r="W22">
            <v>2443888</v>
          </cell>
        </row>
        <row r="23">
          <cell r="C23" t="str">
            <v>3.20.1.2.28</v>
          </cell>
          <cell r="D23" t="str">
            <v>Brida universal en acero norma ISO PN 10</v>
          </cell>
          <cell r="I23" t="str">
            <v/>
          </cell>
          <cell r="L23" t="str">
            <v/>
          </cell>
          <cell r="M23" t="str">
            <v/>
          </cell>
          <cell r="N23" t="str">
            <v/>
          </cell>
          <cell r="O23" t="str">
            <v/>
          </cell>
          <cell r="R23" t="str">
            <v/>
          </cell>
          <cell r="S23" t="str">
            <v/>
          </cell>
          <cell r="T23" t="str">
            <v/>
          </cell>
          <cell r="U23" t="str">
            <v/>
          </cell>
          <cell r="V23" t="str">
            <v/>
          </cell>
          <cell r="W23" t="str">
            <v/>
          </cell>
        </row>
        <row r="24">
          <cell r="C24" t="str">
            <v>3.20.1.2.28.4</v>
          </cell>
          <cell r="D24" t="str">
            <v>d = 200 mm (8")</v>
          </cell>
          <cell r="E24" t="str">
            <v>un</v>
          </cell>
          <cell r="F24">
            <v>4</v>
          </cell>
          <cell r="G24">
            <v>500000</v>
          </cell>
          <cell r="H24">
            <v>2000000</v>
          </cell>
          <cell r="I24">
            <v>0.7225007595108609</v>
          </cell>
          <cell r="J24">
            <v>4</v>
          </cell>
          <cell r="L24">
            <v>4</v>
          </cell>
          <cell r="M24">
            <v>2000000</v>
          </cell>
          <cell r="N24">
            <v>0</v>
          </cell>
          <cell r="O24">
            <v>2000000</v>
          </cell>
          <cell r="R24">
            <v>0</v>
          </cell>
          <cell r="S24">
            <v>0</v>
          </cell>
          <cell r="T24">
            <v>0</v>
          </cell>
          <cell r="U24">
            <v>0</v>
          </cell>
          <cell r="V24">
            <v>4</v>
          </cell>
          <cell r="W24">
            <v>2000000</v>
          </cell>
        </row>
        <row r="25">
          <cell r="C25" t="str">
            <v>3.20.1.2.84</v>
          </cell>
          <cell r="D25" t="str">
            <v>Suministro de Valvula de cierre rapido para acometidas</v>
          </cell>
          <cell r="I25" t="str">
            <v/>
          </cell>
          <cell r="L25" t="str">
            <v/>
          </cell>
          <cell r="M25" t="str">
            <v/>
          </cell>
          <cell r="N25" t="str">
            <v/>
          </cell>
          <cell r="O25" t="str">
            <v/>
          </cell>
          <cell r="R25" t="str">
            <v/>
          </cell>
          <cell r="S25" t="str">
            <v/>
          </cell>
          <cell r="T25" t="str">
            <v/>
          </cell>
          <cell r="U25" t="str">
            <v/>
          </cell>
          <cell r="V25" t="str">
            <v/>
          </cell>
          <cell r="W25" t="str">
            <v/>
          </cell>
        </row>
        <row r="26">
          <cell r="C26" t="str">
            <v>3.20.1.2.84.4</v>
          </cell>
          <cell r="D26" t="str">
            <v>Suministro de Valvula de cierre rapido de 32 mm</v>
          </cell>
          <cell r="E26" t="str">
            <v>un</v>
          </cell>
          <cell r="F26">
            <v>4</v>
          </cell>
          <cell r="G26">
            <v>17400</v>
          </cell>
          <cell r="H26">
            <v>69600</v>
          </cell>
          <cell r="I26">
            <v>2.5143026430977961E-2</v>
          </cell>
          <cell r="J26">
            <v>4</v>
          </cell>
          <cell r="L26">
            <v>4</v>
          </cell>
          <cell r="M26">
            <v>69600</v>
          </cell>
          <cell r="N26">
            <v>0</v>
          </cell>
          <cell r="O26">
            <v>69600</v>
          </cell>
          <cell r="R26">
            <v>0</v>
          </cell>
          <cell r="S26">
            <v>0</v>
          </cell>
          <cell r="T26">
            <v>0</v>
          </cell>
          <cell r="U26">
            <v>0</v>
          </cell>
          <cell r="V26">
            <v>4</v>
          </cell>
          <cell r="W26">
            <v>69600</v>
          </cell>
        </row>
        <row r="27">
          <cell r="C27" t="str">
            <v>3.20.1.2.87</v>
          </cell>
          <cell r="D27" t="str">
            <v>Suministro de accesorios de acero sch40, norma ISO</v>
          </cell>
          <cell r="I27" t="str">
            <v/>
          </cell>
          <cell r="L27" t="str">
            <v/>
          </cell>
          <cell r="M27" t="str">
            <v/>
          </cell>
          <cell r="N27" t="str">
            <v/>
          </cell>
          <cell r="O27" t="str">
            <v/>
          </cell>
          <cell r="R27" t="str">
            <v/>
          </cell>
          <cell r="S27" t="str">
            <v/>
          </cell>
          <cell r="T27" t="str">
            <v/>
          </cell>
          <cell r="U27" t="str">
            <v/>
          </cell>
          <cell r="V27" t="str">
            <v/>
          </cell>
          <cell r="W27" t="str">
            <v/>
          </cell>
        </row>
        <row r="28">
          <cell r="C28" t="str">
            <v>3.20.1.2.87.1</v>
          </cell>
          <cell r="D28" t="str">
            <v>Codo 45º Ø200mm, HD</v>
          </cell>
          <cell r="E28" t="str">
            <v>un</v>
          </cell>
          <cell r="F28">
            <v>6</v>
          </cell>
          <cell r="G28">
            <v>420000</v>
          </cell>
          <cell r="H28">
            <v>2520000</v>
          </cell>
          <cell r="I28">
            <v>0.91035095698368473</v>
          </cell>
          <cell r="J28">
            <v>6</v>
          </cell>
          <cell r="L28">
            <v>6</v>
          </cell>
          <cell r="M28">
            <v>2520000</v>
          </cell>
          <cell r="N28">
            <v>0</v>
          </cell>
          <cell r="O28">
            <v>2520000</v>
          </cell>
          <cell r="R28">
            <v>0</v>
          </cell>
          <cell r="S28">
            <v>0</v>
          </cell>
          <cell r="T28">
            <v>0</v>
          </cell>
          <cell r="U28">
            <v>0</v>
          </cell>
          <cell r="V28">
            <v>6</v>
          </cell>
          <cell r="W28">
            <v>2520000</v>
          </cell>
        </row>
        <row r="29">
          <cell r="C29" t="str">
            <v>3.20.1.2.87.2</v>
          </cell>
          <cell r="D29" t="str">
            <v>Codo 45º Ø400mm, HD</v>
          </cell>
          <cell r="E29" t="str">
            <v>un</v>
          </cell>
          <cell r="F29">
            <v>2</v>
          </cell>
          <cell r="G29">
            <v>1577600</v>
          </cell>
          <cell r="H29">
            <v>3155200</v>
          </cell>
          <cell r="I29">
            <v>1.1398171982043341</v>
          </cell>
          <cell r="J29">
            <v>2</v>
          </cell>
          <cell r="L29">
            <v>2</v>
          </cell>
          <cell r="M29">
            <v>3155200</v>
          </cell>
          <cell r="N29">
            <v>0</v>
          </cell>
          <cell r="O29">
            <v>3155200</v>
          </cell>
          <cell r="R29">
            <v>0</v>
          </cell>
          <cell r="S29">
            <v>0</v>
          </cell>
          <cell r="T29">
            <v>0</v>
          </cell>
          <cell r="U29">
            <v>0</v>
          </cell>
          <cell r="V29">
            <v>2</v>
          </cell>
          <cell r="W29">
            <v>3155200</v>
          </cell>
        </row>
        <row r="30">
          <cell r="C30" t="str">
            <v>3.20.1.2.87.3</v>
          </cell>
          <cell r="D30" t="str">
            <v>Codo 90º, Ø300mm, Acero</v>
          </cell>
          <cell r="E30" t="str">
            <v>un</v>
          </cell>
          <cell r="F30">
            <v>2</v>
          </cell>
          <cell r="G30">
            <v>1300000</v>
          </cell>
          <cell r="H30">
            <v>2600000</v>
          </cell>
          <cell r="I30">
            <v>0.93925098736411927</v>
          </cell>
          <cell r="J30">
            <v>2</v>
          </cell>
          <cell r="L30">
            <v>2</v>
          </cell>
          <cell r="M30">
            <v>2600000</v>
          </cell>
          <cell r="N30">
            <v>0</v>
          </cell>
          <cell r="O30">
            <v>2600000</v>
          </cell>
          <cell r="R30">
            <v>0</v>
          </cell>
          <cell r="S30">
            <v>0</v>
          </cell>
          <cell r="T30">
            <v>0</v>
          </cell>
          <cell r="U30">
            <v>0</v>
          </cell>
          <cell r="V30">
            <v>2</v>
          </cell>
          <cell r="W30">
            <v>2600000</v>
          </cell>
        </row>
        <row r="31">
          <cell r="C31" t="str">
            <v>3.20.1.2.87.4</v>
          </cell>
          <cell r="D31" t="str">
            <v>Codo 90º, Ø400mm, Brida*Brida, Acero</v>
          </cell>
          <cell r="E31" t="str">
            <v>un</v>
          </cell>
          <cell r="F31">
            <v>3</v>
          </cell>
          <cell r="G31">
            <v>2000000</v>
          </cell>
          <cell r="H31">
            <v>6000000</v>
          </cell>
          <cell r="I31">
            <v>2.1675022785325826</v>
          </cell>
          <cell r="J31">
            <v>3</v>
          </cell>
          <cell r="L31">
            <v>3</v>
          </cell>
          <cell r="M31">
            <v>6000000</v>
          </cell>
          <cell r="N31">
            <v>0</v>
          </cell>
          <cell r="O31">
            <v>6000000</v>
          </cell>
          <cell r="R31">
            <v>0</v>
          </cell>
          <cell r="S31">
            <v>0</v>
          </cell>
          <cell r="T31">
            <v>0</v>
          </cell>
          <cell r="U31">
            <v>0</v>
          </cell>
          <cell r="V31">
            <v>3</v>
          </cell>
          <cell r="W31">
            <v>6000000</v>
          </cell>
        </row>
        <row r="32">
          <cell r="C32" t="str">
            <v>3.20.1.2.87.5</v>
          </cell>
          <cell r="D32" t="str">
            <v>Reducción excéntrica Ø400*250mm, Brida x Brida, Acero</v>
          </cell>
          <cell r="E32" t="str">
            <v>un</v>
          </cell>
          <cell r="F32">
            <v>3</v>
          </cell>
          <cell r="G32">
            <v>1299200</v>
          </cell>
          <cell r="H32">
            <v>3897600</v>
          </cell>
          <cell r="I32">
            <v>1.4080094801347658</v>
          </cell>
          <cell r="J32">
            <v>3</v>
          </cell>
          <cell r="L32">
            <v>3</v>
          </cell>
          <cell r="M32">
            <v>3897600</v>
          </cell>
          <cell r="N32">
            <v>0</v>
          </cell>
          <cell r="O32">
            <v>3897600</v>
          </cell>
          <cell r="R32">
            <v>0</v>
          </cell>
          <cell r="S32">
            <v>0</v>
          </cell>
          <cell r="T32">
            <v>0</v>
          </cell>
          <cell r="U32">
            <v>0</v>
          </cell>
          <cell r="V32">
            <v>3</v>
          </cell>
          <cell r="W32">
            <v>3897600</v>
          </cell>
        </row>
        <row r="33">
          <cell r="C33" t="str">
            <v>3.20.1.2.87.6</v>
          </cell>
          <cell r="D33" t="str">
            <v>Reducción concéntrica, Ø400 x 300mm, Acero</v>
          </cell>
          <cell r="E33" t="str">
            <v>un</v>
          </cell>
          <cell r="F33">
            <v>2</v>
          </cell>
          <cell r="G33">
            <v>1451160</v>
          </cell>
          <cell r="H33">
            <v>2902320</v>
          </cell>
          <cell r="I33">
            <v>1.0484642021717809</v>
          </cell>
          <cell r="J33">
            <v>2</v>
          </cell>
          <cell r="L33">
            <v>2</v>
          </cell>
          <cell r="M33">
            <v>2902320</v>
          </cell>
          <cell r="N33">
            <v>0</v>
          </cell>
          <cell r="O33">
            <v>2902320</v>
          </cell>
          <cell r="R33">
            <v>0</v>
          </cell>
          <cell r="S33">
            <v>0</v>
          </cell>
          <cell r="T33">
            <v>0</v>
          </cell>
          <cell r="U33">
            <v>0</v>
          </cell>
          <cell r="V33">
            <v>2</v>
          </cell>
          <cell r="W33">
            <v>2902320</v>
          </cell>
        </row>
        <row r="34">
          <cell r="C34" t="str">
            <v>3.20.1.2.87.7</v>
          </cell>
          <cell r="D34" t="str">
            <v>Reducción concéntrica, Ø300 x 200mm, Acero</v>
          </cell>
          <cell r="E34" t="str">
            <v>un</v>
          </cell>
          <cell r="F34">
            <v>2</v>
          </cell>
          <cell r="G34">
            <v>936700</v>
          </cell>
          <cell r="H34">
            <v>1873400</v>
          </cell>
          <cell r="I34">
            <v>0.67676646143382346</v>
          </cell>
          <cell r="J34">
            <v>2</v>
          </cell>
          <cell r="L34">
            <v>2</v>
          </cell>
          <cell r="M34">
            <v>1873400</v>
          </cell>
          <cell r="N34">
            <v>0</v>
          </cell>
          <cell r="O34">
            <v>1873400</v>
          </cell>
          <cell r="R34">
            <v>0</v>
          </cell>
          <cell r="S34">
            <v>0</v>
          </cell>
          <cell r="T34">
            <v>0</v>
          </cell>
          <cell r="U34">
            <v>0</v>
          </cell>
          <cell r="V34">
            <v>2</v>
          </cell>
          <cell r="W34">
            <v>1873400</v>
          </cell>
        </row>
        <row r="35">
          <cell r="C35" t="str">
            <v>3.20.1.2.87.8</v>
          </cell>
          <cell r="D35" t="str">
            <v>Tee, Ø90 x 90mm, BxB</v>
          </cell>
          <cell r="E35" t="str">
            <v>un</v>
          </cell>
          <cell r="F35">
            <v>1</v>
          </cell>
          <cell r="G35">
            <v>186760</v>
          </cell>
          <cell r="H35">
            <v>186760</v>
          </cell>
          <cell r="I35">
            <v>6.7467120923124194E-2</v>
          </cell>
          <cell r="J35">
            <v>1</v>
          </cell>
          <cell r="L35">
            <v>1</v>
          </cell>
          <cell r="M35">
            <v>186760</v>
          </cell>
          <cell r="N35">
            <v>0</v>
          </cell>
          <cell r="O35">
            <v>186760</v>
          </cell>
          <cell r="R35">
            <v>0</v>
          </cell>
          <cell r="S35">
            <v>0</v>
          </cell>
          <cell r="T35">
            <v>0</v>
          </cell>
          <cell r="U35">
            <v>0</v>
          </cell>
          <cell r="V35">
            <v>1</v>
          </cell>
          <cell r="W35">
            <v>186760</v>
          </cell>
        </row>
        <row r="36">
          <cell r="C36" t="str">
            <v>3.20.1.2.87.9</v>
          </cell>
          <cell r="D36" t="str">
            <v>Tee, Ø150 x 150mm, BxB</v>
          </cell>
          <cell r="E36" t="str">
            <v>un</v>
          </cell>
          <cell r="F36">
            <v>3</v>
          </cell>
          <cell r="G36">
            <v>361920</v>
          </cell>
          <cell r="H36">
            <v>1085760</v>
          </cell>
          <cell r="I36">
            <v>0.3922312123232562</v>
          </cell>
          <cell r="J36">
            <v>3</v>
          </cell>
          <cell r="L36">
            <v>3</v>
          </cell>
          <cell r="M36">
            <v>1085760</v>
          </cell>
          <cell r="N36">
            <v>0</v>
          </cell>
          <cell r="O36">
            <v>1085760</v>
          </cell>
          <cell r="R36">
            <v>0</v>
          </cell>
          <cell r="S36">
            <v>0</v>
          </cell>
          <cell r="T36">
            <v>0</v>
          </cell>
          <cell r="U36">
            <v>0</v>
          </cell>
          <cell r="V36">
            <v>3</v>
          </cell>
          <cell r="W36">
            <v>1085760</v>
          </cell>
        </row>
        <row r="37">
          <cell r="C37" t="str">
            <v>3.20.1.2.87.10</v>
          </cell>
          <cell r="D37" t="str">
            <v>Tee, Ø150 x 25mm, BxB</v>
          </cell>
          <cell r="E37" t="str">
            <v>un</v>
          </cell>
          <cell r="F37">
            <v>2</v>
          </cell>
          <cell r="G37">
            <v>150000</v>
          </cell>
          <cell r="H37">
            <v>300000</v>
          </cell>
          <cell r="I37">
            <v>0.10837511392662914</v>
          </cell>
          <cell r="J37">
            <v>2</v>
          </cell>
          <cell r="L37">
            <v>2</v>
          </cell>
          <cell r="M37">
            <v>300000</v>
          </cell>
          <cell r="N37">
            <v>0</v>
          </cell>
          <cell r="O37">
            <v>300000</v>
          </cell>
          <cell r="R37">
            <v>0</v>
          </cell>
          <cell r="S37">
            <v>0</v>
          </cell>
          <cell r="T37">
            <v>0</v>
          </cell>
          <cell r="U37">
            <v>0</v>
          </cell>
          <cell r="V37">
            <v>2</v>
          </cell>
          <cell r="W37">
            <v>300000</v>
          </cell>
        </row>
        <row r="38">
          <cell r="C38" t="str">
            <v>3.20.1.2.87.11</v>
          </cell>
          <cell r="D38" t="str">
            <v>Reducción excéntrica Ø400*250mm, Brida x Brida, Acero</v>
          </cell>
          <cell r="E38" t="str">
            <v>un</v>
          </cell>
          <cell r="F38">
            <v>4</v>
          </cell>
          <cell r="G38">
            <v>1299200</v>
          </cell>
          <cell r="H38">
            <v>5196800</v>
          </cell>
          <cell r="I38">
            <v>1.8773459735130209</v>
          </cell>
          <cell r="J38">
            <v>4</v>
          </cell>
          <cell r="L38">
            <v>4</v>
          </cell>
          <cell r="M38">
            <v>5196800</v>
          </cell>
          <cell r="N38">
            <v>0</v>
          </cell>
          <cell r="O38">
            <v>5196800</v>
          </cell>
          <cell r="R38">
            <v>0</v>
          </cell>
          <cell r="S38">
            <v>0</v>
          </cell>
          <cell r="T38">
            <v>0</v>
          </cell>
          <cell r="U38">
            <v>0</v>
          </cell>
          <cell r="V38">
            <v>4</v>
          </cell>
          <cell r="W38">
            <v>5196800</v>
          </cell>
        </row>
        <row r="39">
          <cell r="C39" t="str">
            <v>3.20.1.2.87.12</v>
          </cell>
          <cell r="D39" t="str">
            <v>Tee con derivación a 45º, Ø300 x 200mm, BxB, HD</v>
          </cell>
          <cell r="E39" t="str">
            <v>un</v>
          </cell>
          <cell r="F39">
            <v>2</v>
          </cell>
          <cell r="G39">
            <v>1300000</v>
          </cell>
          <cell r="H39">
            <v>2600000</v>
          </cell>
          <cell r="I39">
            <v>0.93925098736411927</v>
          </cell>
          <cell r="J39">
            <v>2</v>
          </cell>
          <cell r="L39">
            <v>2</v>
          </cell>
          <cell r="M39">
            <v>2600000</v>
          </cell>
          <cell r="N39">
            <v>0</v>
          </cell>
          <cell r="O39">
            <v>2600000</v>
          </cell>
          <cell r="R39">
            <v>0</v>
          </cell>
          <cell r="S39">
            <v>0</v>
          </cell>
          <cell r="T39">
            <v>0</v>
          </cell>
          <cell r="U39">
            <v>0</v>
          </cell>
          <cell r="V39">
            <v>2</v>
          </cell>
          <cell r="W39">
            <v>2600000</v>
          </cell>
        </row>
        <row r="40">
          <cell r="C40" t="str">
            <v>3.20.1.2.87.13</v>
          </cell>
          <cell r="D40" t="str">
            <v>Tee, Ø400 x 300mm, Acero</v>
          </cell>
          <cell r="E40" t="str">
            <v>un</v>
          </cell>
          <cell r="F40">
            <v>2</v>
          </cell>
          <cell r="G40">
            <v>2902320</v>
          </cell>
          <cell r="H40">
            <v>5804640</v>
          </cell>
          <cell r="I40">
            <v>2.0969284043435619</v>
          </cell>
          <cell r="J40">
            <v>2</v>
          </cell>
          <cell r="L40">
            <v>2</v>
          </cell>
          <cell r="M40">
            <v>5804640</v>
          </cell>
          <cell r="N40">
            <v>0</v>
          </cell>
          <cell r="O40">
            <v>5804640</v>
          </cell>
          <cell r="R40">
            <v>0</v>
          </cell>
          <cell r="S40">
            <v>0</v>
          </cell>
          <cell r="T40">
            <v>0</v>
          </cell>
          <cell r="U40">
            <v>0</v>
          </cell>
          <cell r="V40">
            <v>2</v>
          </cell>
          <cell r="W40">
            <v>5804640</v>
          </cell>
        </row>
        <row r="41">
          <cell r="C41" t="str">
            <v>3.20.1.2.87.14</v>
          </cell>
          <cell r="D41" t="str">
            <v>Bridas Ø50mm, Acero, norma ISO</v>
          </cell>
          <cell r="E41" t="str">
            <v>un</v>
          </cell>
          <cell r="F41">
            <v>4</v>
          </cell>
          <cell r="G41">
            <v>46400</v>
          </cell>
          <cell r="H41">
            <v>185600</v>
          </cell>
          <cell r="I41">
            <v>6.7048070482607885E-2</v>
          </cell>
          <cell r="J41">
            <v>4</v>
          </cell>
          <cell r="L41">
            <v>4</v>
          </cell>
          <cell r="M41">
            <v>185600</v>
          </cell>
          <cell r="N41">
            <v>0</v>
          </cell>
          <cell r="O41">
            <v>185600</v>
          </cell>
          <cell r="R41">
            <v>0</v>
          </cell>
          <cell r="S41">
            <v>0</v>
          </cell>
          <cell r="T41">
            <v>0</v>
          </cell>
          <cell r="U41">
            <v>0</v>
          </cell>
          <cell r="V41">
            <v>4</v>
          </cell>
          <cell r="W41">
            <v>185600</v>
          </cell>
        </row>
        <row r="42">
          <cell r="C42" t="str">
            <v>3.20.1.2.87.15</v>
          </cell>
          <cell r="D42" t="str">
            <v>Bridas Ø200mm, Acero, norma ISO</v>
          </cell>
          <cell r="E42" t="str">
            <v>un</v>
          </cell>
          <cell r="F42">
            <v>4</v>
          </cell>
          <cell r="G42">
            <v>113680</v>
          </cell>
          <cell r="H42">
            <v>454720</v>
          </cell>
          <cell r="I42">
            <v>0.16426777268238935</v>
          </cell>
          <cell r="J42">
            <v>4</v>
          </cell>
          <cell r="L42">
            <v>4</v>
          </cell>
          <cell r="M42">
            <v>454720</v>
          </cell>
          <cell r="N42">
            <v>0</v>
          </cell>
          <cell r="O42">
            <v>454720</v>
          </cell>
          <cell r="R42">
            <v>0</v>
          </cell>
          <cell r="S42">
            <v>0</v>
          </cell>
          <cell r="T42">
            <v>0</v>
          </cell>
          <cell r="U42">
            <v>0</v>
          </cell>
          <cell r="V42">
            <v>4</v>
          </cell>
          <cell r="W42">
            <v>454720</v>
          </cell>
        </row>
        <row r="43">
          <cell r="C43" t="str">
            <v>3.20.1.2.87.16</v>
          </cell>
          <cell r="D43" t="str">
            <v>Bridas Ø300mm, Acero, norma ISO</v>
          </cell>
          <cell r="E43" t="str">
            <v>un</v>
          </cell>
          <cell r="F43">
            <v>6</v>
          </cell>
          <cell r="G43">
            <v>300000</v>
          </cell>
          <cell r="H43">
            <v>1800000</v>
          </cell>
          <cell r="I43">
            <v>0.65025068355977478</v>
          </cell>
          <cell r="J43">
            <v>6</v>
          </cell>
          <cell r="L43">
            <v>6</v>
          </cell>
          <cell r="M43">
            <v>1800000</v>
          </cell>
          <cell r="N43">
            <v>0</v>
          </cell>
          <cell r="O43">
            <v>1800000</v>
          </cell>
          <cell r="R43">
            <v>0</v>
          </cell>
          <cell r="S43">
            <v>0</v>
          </cell>
          <cell r="T43">
            <v>0</v>
          </cell>
          <cell r="U43">
            <v>0</v>
          </cell>
          <cell r="V43">
            <v>6</v>
          </cell>
          <cell r="W43">
            <v>1800000</v>
          </cell>
        </row>
        <row r="44">
          <cell r="C44" t="str">
            <v>3.20.1.2.87.17</v>
          </cell>
          <cell r="D44" t="str">
            <v>Bridas Ø400mm, Acero, norma ISO</v>
          </cell>
          <cell r="E44" t="str">
            <v>un</v>
          </cell>
          <cell r="F44">
            <v>10</v>
          </cell>
          <cell r="G44">
            <v>754000</v>
          </cell>
          <cell r="H44">
            <v>7540000</v>
          </cell>
          <cell r="I44">
            <v>2.7238278633559454</v>
          </cell>
          <cell r="J44">
            <v>10</v>
          </cell>
          <cell r="L44">
            <v>10</v>
          </cell>
          <cell r="M44">
            <v>7540000</v>
          </cell>
          <cell r="N44">
            <v>0</v>
          </cell>
          <cell r="O44">
            <v>7540000</v>
          </cell>
          <cell r="R44">
            <v>0</v>
          </cell>
          <cell r="S44">
            <v>0</v>
          </cell>
          <cell r="T44">
            <v>0</v>
          </cell>
          <cell r="U44">
            <v>0</v>
          </cell>
          <cell r="V44">
            <v>10</v>
          </cell>
          <cell r="W44">
            <v>7540000</v>
          </cell>
        </row>
        <row r="45">
          <cell r="C45" t="str">
            <v>3.20.1.2.86.3</v>
          </cell>
          <cell r="D45" t="str">
            <v>Válvula cheque horizontal de clapetas Ø300mm, acero, bridadas, norma ISO PN10</v>
          </cell>
          <cell r="E45" t="str">
            <v>un</v>
          </cell>
          <cell r="F45">
            <v>4</v>
          </cell>
          <cell r="G45">
            <v>8012699.9999999991</v>
          </cell>
          <cell r="H45">
            <v>32050799.999999996</v>
          </cell>
          <cell r="I45">
            <v>11.57836367146535</v>
          </cell>
          <cell r="J45">
            <v>4</v>
          </cell>
          <cell r="L45">
            <v>4</v>
          </cell>
          <cell r="M45">
            <v>32050799.999999996</v>
          </cell>
          <cell r="N45">
            <v>0</v>
          </cell>
          <cell r="O45">
            <v>32050799.999999996</v>
          </cell>
          <cell r="R45">
            <v>0</v>
          </cell>
          <cell r="S45">
            <v>0</v>
          </cell>
          <cell r="T45">
            <v>0</v>
          </cell>
          <cell r="U45">
            <v>0</v>
          </cell>
          <cell r="V45">
            <v>4</v>
          </cell>
          <cell r="W45">
            <v>32050799.999999996</v>
          </cell>
        </row>
        <row r="46">
          <cell r="C46" t="str">
            <v>3.20.1.2.86.7</v>
          </cell>
          <cell r="D46" t="str">
            <v>Válvula cheque vertical de clapetas Ø400mm, acero, con coladera de succión, bridada</v>
          </cell>
          <cell r="E46" t="str">
            <v>un</v>
          </cell>
          <cell r="F46">
            <v>3</v>
          </cell>
          <cell r="G46">
            <v>10723730</v>
          </cell>
          <cell r="H46">
            <v>32171190</v>
          </cell>
          <cell r="I46">
            <v>11.621854604684106</v>
          </cell>
          <cell r="J46">
            <v>3</v>
          </cell>
          <cell r="L46">
            <v>3</v>
          </cell>
          <cell r="M46">
            <v>32171190</v>
          </cell>
          <cell r="N46">
            <v>0</v>
          </cell>
          <cell r="O46">
            <v>32171190</v>
          </cell>
          <cell r="R46">
            <v>0</v>
          </cell>
          <cell r="S46">
            <v>0</v>
          </cell>
          <cell r="T46">
            <v>0</v>
          </cell>
          <cell r="U46">
            <v>0</v>
          </cell>
          <cell r="V46">
            <v>3</v>
          </cell>
          <cell r="W46">
            <v>32171190</v>
          </cell>
        </row>
        <row r="47">
          <cell r="C47" t="str">
            <v>3.20.2.8</v>
          </cell>
          <cell r="D47" t="str">
            <v>Suministro de unión de desmontaje, HD, Norma ISO, PN 16</v>
          </cell>
          <cell r="I47" t="str">
            <v/>
          </cell>
          <cell r="L47" t="str">
            <v/>
          </cell>
          <cell r="M47" t="str">
            <v/>
          </cell>
          <cell r="N47" t="str">
            <v/>
          </cell>
          <cell r="O47" t="str">
            <v/>
          </cell>
          <cell r="R47" t="str">
            <v/>
          </cell>
          <cell r="S47" t="str">
            <v/>
          </cell>
          <cell r="T47" t="str">
            <v/>
          </cell>
          <cell r="U47" t="str">
            <v/>
          </cell>
          <cell r="V47" t="str">
            <v/>
          </cell>
          <cell r="W47" t="str">
            <v/>
          </cell>
        </row>
        <row r="48">
          <cell r="C48" t="str">
            <v>3.20.2.8.1</v>
          </cell>
          <cell r="D48" t="str">
            <v>d = 300 mm (12")</v>
          </cell>
          <cell r="E48" t="str">
            <v>un</v>
          </cell>
          <cell r="F48">
            <v>4</v>
          </cell>
          <cell r="G48">
            <v>1488000</v>
          </cell>
          <cell r="H48">
            <v>5952000</v>
          </cell>
          <cell r="I48">
            <v>2.150162260304322</v>
          </cell>
          <cell r="J48">
            <v>4</v>
          </cell>
          <cell r="L48">
            <v>4</v>
          </cell>
          <cell r="M48">
            <v>5952000</v>
          </cell>
          <cell r="N48">
            <v>0</v>
          </cell>
          <cell r="O48">
            <v>5952000</v>
          </cell>
          <cell r="R48">
            <v>0</v>
          </cell>
          <cell r="S48">
            <v>0</v>
          </cell>
          <cell r="T48">
            <v>0</v>
          </cell>
          <cell r="U48">
            <v>0</v>
          </cell>
          <cell r="V48">
            <v>4</v>
          </cell>
          <cell r="W48">
            <v>5952000</v>
          </cell>
        </row>
        <row r="49">
          <cell r="C49">
            <v>3.21</v>
          </cell>
          <cell r="D49" t="str">
            <v>SUMINISTRO DE EQUIPOS MECÁNICOS Y ELÉCTROMECÁNICOS</v>
          </cell>
          <cell r="I49" t="str">
            <v/>
          </cell>
          <cell r="L49" t="str">
            <v/>
          </cell>
          <cell r="M49" t="str">
            <v/>
          </cell>
          <cell r="N49" t="str">
            <v/>
          </cell>
          <cell r="O49" t="str">
            <v/>
          </cell>
          <cell r="R49" t="str">
            <v/>
          </cell>
          <cell r="S49" t="str">
            <v/>
          </cell>
          <cell r="T49" t="str">
            <v/>
          </cell>
          <cell r="U49" t="str">
            <v/>
          </cell>
          <cell r="V49" t="str">
            <v/>
          </cell>
          <cell r="W49" t="str">
            <v/>
          </cell>
        </row>
        <row r="50">
          <cell r="C50" t="str">
            <v>3.21.1</v>
          </cell>
          <cell r="D50" t="str">
            <v>Bombas centrífugas horizontales</v>
          </cell>
          <cell r="I50" t="str">
            <v/>
          </cell>
          <cell r="L50" t="str">
            <v/>
          </cell>
          <cell r="M50" t="str">
            <v/>
          </cell>
          <cell r="N50" t="str">
            <v/>
          </cell>
          <cell r="O50" t="str">
            <v/>
          </cell>
          <cell r="R50" t="str">
            <v/>
          </cell>
          <cell r="S50" t="str">
            <v/>
          </cell>
          <cell r="T50" t="str">
            <v/>
          </cell>
          <cell r="U50" t="str">
            <v/>
          </cell>
          <cell r="V50" t="str">
            <v/>
          </cell>
          <cell r="W50" t="str">
            <v/>
          </cell>
        </row>
        <row r="51">
          <cell r="C51" t="str">
            <v>3.21.1.1</v>
          </cell>
          <cell r="D51" t="str">
            <v>Suministro de bomba centrífuga horizontal de carcaza partida para bombear agua cruda, impulsor abierto, Qn=105LPS y Hn=13.2m para la primera etapa, con motor y bomba con capacidad para una segunda etapa de 16m, 1150RPM, 460 voltios, 60 ciclos, 20 metros d</v>
          </cell>
          <cell r="E51" t="str">
            <v>un</v>
          </cell>
          <cell r="F51">
            <v>3</v>
          </cell>
          <cell r="G51">
            <v>37233100</v>
          </cell>
          <cell r="H51">
            <v>111699300</v>
          </cell>
          <cell r="I51">
            <v>40.351414543415757</v>
          </cell>
          <cell r="J51">
            <v>3</v>
          </cell>
          <cell r="L51">
            <v>3</v>
          </cell>
          <cell r="M51">
            <v>111699300</v>
          </cell>
          <cell r="N51">
            <v>0</v>
          </cell>
          <cell r="O51">
            <v>111699300</v>
          </cell>
          <cell r="R51">
            <v>0</v>
          </cell>
          <cell r="S51">
            <v>0</v>
          </cell>
          <cell r="T51">
            <v>0</v>
          </cell>
          <cell r="U51">
            <v>0</v>
          </cell>
          <cell r="V51">
            <v>3</v>
          </cell>
          <cell r="W51">
            <v>111699300</v>
          </cell>
        </row>
        <row r="52">
          <cell r="D52" t="str">
            <v>COSTO SUMINISTRO</v>
          </cell>
          <cell r="H52">
            <v>276816318</v>
          </cell>
          <cell r="L52" t="str">
            <v/>
          </cell>
          <cell r="M52">
            <v>276816318</v>
          </cell>
          <cell r="N52">
            <v>1113600</v>
          </cell>
          <cell r="O52">
            <v>277929918</v>
          </cell>
          <cell r="R52" t="str">
            <v/>
          </cell>
          <cell r="S52">
            <v>0</v>
          </cell>
          <cell r="T52">
            <v>0</v>
          </cell>
          <cell r="U52">
            <v>0</v>
          </cell>
          <cell r="V52" t="str">
            <v/>
          </cell>
          <cell r="W52">
            <v>277929918</v>
          </cell>
        </row>
        <row r="53">
          <cell r="D53" t="str">
            <v>A,I,U,</v>
          </cell>
          <cell r="E53">
            <v>0.12</v>
          </cell>
          <cell r="H53">
            <v>33217958.16</v>
          </cell>
          <cell r="M53">
            <v>33217958.16</v>
          </cell>
          <cell r="N53">
            <v>133632</v>
          </cell>
          <cell r="O53">
            <v>33351590.16</v>
          </cell>
          <cell r="R53">
            <v>0</v>
          </cell>
          <cell r="S53">
            <v>0</v>
          </cell>
          <cell r="T53">
            <v>0</v>
          </cell>
          <cell r="U53">
            <v>0</v>
          </cell>
          <cell r="W53">
            <v>33351590.16</v>
          </cell>
        </row>
        <row r="54">
          <cell r="B54" t="str">
            <v>TO1</v>
          </cell>
          <cell r="D54" t="str">
            <v>COSTO TOTAL SUMINISTRO</v>
          </cell>
          <cell r="H54">
            <v>310034276</v>
          </cell>
          <cell r="M54">
            <v>310034276</v>
          </cell>
          <cell r="N54">
            <v>1247232</v>
          </cell>
          <cell r="O54">
            <v>311281508</v>
          </cell>
          <cell r="R54" t="str">
            <v/>
          </cell>
          <cell r="S54">
            <v>0</v>
          </cell>
          <cell r="T54">
            <v>0</v>
          </cell>
          <cell r="U54">
            <v>0</v>
          </cell>
          <cell r="V54" t="str">
            <v/>
          </cell>
          <cell r="W54">
            <v>311281508</v>
          </cell>
        </row>
        <row r="55">
          <cell r="B55" t="str">
            <v>T2</v>
          </cell>
          <cell r="C55" t="str">
            <v>INSTALACION DE EQUIPOS Y ACCESORIOS PARA LA ESTACION DE BOMBEO DE AGUA CRUDA (55)</v>
          </cell>
          <cell r="M55" t="str">
            <v/>
          </cell>
          <cell r="N55" t="str">
            <v/>
          </cell>
          <cell r="O55" t="str">
            <v/>
          </cell>
          <cell r="R55" t="str">
            <v/>
          </cell>
          <cell r="S55" t="str">
            <v/>
          </cell>
          <cell r="T55" t="str">
            <v/>
          </cell>
          <cell r="U55" t="str">
            <v/>
          </cell>
          <cell r="V55" t="str">
            <v/>
          </cell>
          <cell r="W55" t="str">
            <v/>
          </cell>
        </row>
        <row r="56">
          <cell r="C56" t="str">
            <v xml:space="preserve">ITEM  </v>
          </cell>
          <cell r="D56" t="str">
            <v>DESCRIPCION</v>
          </cell>
          <cell r="E56" t="str">
            <v xml:space="preserve">UNIDAD </v>
          </cell>
          <cell r="F56" t="str">
            <v xml:space="preserve">CANTIDAD </v>
          </cell>
          <cell r="G56" t="str">
            <v>V. UNITARIO</v>
          </cell>
          <cell r="H56" t="str">
            <v xml:space="preserve"> V. PARCIAL</v>
          </cell>
          <cell r="I56" t="str">
            <v>%</v>
          </cell>
          <cell r="R56">
            <v>0</v>
          </cell>
        </row>
        <row r="57">
          <cell r="C57">
            <v>3.1</v>
          </cell>
          <cell r="D57" t="str">
            <v>SEÑALIZACION Y SEGURIDAD EN LA OBRA</v>
          </cell>
          <cell r="L57" t="str">
            <v/>
          </cell>
          <cell r="M57" t="str">
            <v/>
          </cell>
          <cell r="N57" t="str">
            <v/>
          </cell>
          <cell r="O57" t="str">
            <v/>
          </cell>
          <cell r="R57" t="str">
            <v/>
          </cell>
          <cell r="S57" t="str">
            <v/>
          </cell>
          <cell r="T57" t="str">
            <v/>
          </cell>
          <cell r="U57" t="str">
            <v/>
          </cell>
          <cell r="V57" t="str">
            <v/>
          </cell>
          <cell r="W57" t="str">
            <v/>
          </cell>
        </row>
        <row r="58">
          <cell r="C58" t="str">
            <v>3.1.1</v>
          </cell>
          <cell r="D58" t="str">
            <v>Señalización de la obra</v>
          </cell>
          <cell r="L58" t="str">
            <v/>
          </cell>
          <cell r="M58" t="str">
            <v/>
          </cell>
          <cell r="N58" t="str">
            <v/>
          </cell>
          <cell r="O58" t="str">
            <v/>
          </cell>
          <cell r="R58" t="str">
            <v/>
          </cell>
          <cell r="S58" t="str">
            <v/>
          </cell>
          <cell r="T58" t="str">
            <v/>
          </cell>
          <cell r="U58" t="str">
            <v/>
          </cell>
          <cell r="V58" t="str">
            <v/>
          </cell>
          <cell r="W58" t="str">
            <v/>
          </cell>
        </row>
        <row r="59">
          <cell r="C59" t="str">
            <v>3.1.1.1</v>
          </cell>
          <cell r="D59" t="str">
            <v>Soporte para cinta demarcadora. Esquema No.1</v>
          </cell>
          <cell r="E59" t="str">
            <v>un</v>
          </cell>
          <cell r="F59">
            <v>30</v>
          </cell>
          <cell r="G59">
            <v>10100</v>
          </cell>
          <cell r="H59">
            <v>303000</v>
          </cell>
          <cell r="I59">
            <v>9.592918336720932E-2</v>
          </cell>
          <cell r="J59">
            <v>30</v>
          </cell>
          <cell r="L59">
            <v>30</v>
          </cell>
          <cell r="M59">
            <v>303000</v>
          </cell>
          <cell r="N59">
            <v>0</v>
          </cell>
          <cell r="O59">
            <v>303000</v>
          </cell>
          <cell r="R59">
            <v>0</v>
          </cell>
          <cell r="S59">
            <v>0</v>
          </cell>
          <cell r="T59">
            <v>0</v>
          </cell>
          <cell r="U59">
            <v>0</v>
          </cell>
          <cell r="V59">
            <v>30</v>
          </cell>
          <cell r="W59">
            <v>303000</v>
          </cell>
        </row>
        <row r="60">
          <cell r="C60" t="str">
            <v>3.1.1.2</v>
          </cell>
          <cell r="D60" t="str">
            <v>Cinta demarcadora, sin soportes. Esquema No. 2</v>
          </cell>
          <cell r="E60" t="str">
            <v>m</v>
          </cell>
          <cell r="F60">
            <v>500</v>
          </cell>
          <cell r="G60">
            <v>830</v>
          </cell>
          <cell r="H60">
            <v>415000</v>
          </cell>
          <cell r="I60">
            <v>0.13138815543693685</v>
          </cell>
          <cell r="J60">
            <v>500</v>
          </cell>
          <cell r="L60">
            <v>500</v>
          </cell>
          <cell r="M60">
            <v>415000</v>
          </cell>
          <cell r="N60">
            <v>0</v>
          </cell>
          <cell r="O60">
            <v>415000</v>
          </cell>
          <cell r="R60">
            <v>0</v>
          </cell>
          <cell r="S60">
            <v>0</v>
          </cell>
          <cell r="T60">
            <v>0</v>
          </cell>
          <cell r="U60">
            <v>0</v>
          </cell>
          <cell r="V60">
            <v>500</v>
          </cell>
          <cell r="W60">
            <v>415000</v>
          </cell>
        </row>
        <row r="61">
          <cell r="C61" t="str">
            <v>3.1.1.3</v>
          </cell>
          <cell r="D61" t="str">
            <v>Vallas móviles. Barreras</v>
          </cell>
          <cell r="I61" t="str">
            <v/>
          </cell>
          <cell r="L61" t="str">
            <v/>
          </cell>
          <cell r="M61" t="str">
            <v/>
          </cell>
          <cell r="N61" t="str">
            <v/>
          </cell>
          <cell r="O61" t="str">
            <v/>
          </cell>
          <cell r="R61" t="str">
            <v/>
          </cell>
          <cell r="S61" t="str">
            <v/>
          </cell>
          <cell r="T61" t="str">
            <v/>
          </cell>
          <cell r="U61" t="str">
            <v/>
          </cell>
          <cell r="V61" t="str">
            <v/>
          </cell>
          <cell r="W61" t="str">
            <v/>
          </cell>
        </row>
        <row r="62">
          <cell r="C62" t="str">
            <v>3.1.1.3.4</v>
          </cell>
          <cell r="D62" t="str">
            <v>Valla móvil Tipo 4. Valla doble cara. Esquema No. 6</v>
          </cell>
          <cell r="E62" t="str">
            <v>un</v>
          </cell>
          <cell r="F62">
            <v>4</v>
          </cell>
          <cell r="G62">
            <v>155000</v>
          </cell>
          <cell r="H62">
            <v>620000</v>
          </cell>
          <cell r="I62">
            <v>0.19629073824313456</v>
          </cell>
          <cell r="J62">
            <v>4</v>
          </cell>
          <cell r="L62">
            <v>4</v>
          </cell>
          <cell r="M62">
            <v>620000</v>
          </cell>
          <cell r="N62">
            <v>0</v>
          </cell>
          <cell r="O62">
            <v>620000</v>
          </cell>
          <cell r="R62">
            <v>0</v>
          </cell>
          <cell r="S62">
            <v>0</v>
          </cell>
          <cell r="T62">
            <v>0</v>
          </cell>
          <cell r="U62">
            <v>0</v>
          </cell>
          <cell r="V62">
            <v>4</v>
          </cell>
          <cell r="W62">
            <v>620000</v>
          </cell>
        </row>
        <row r="63">
          <cell r="C63" t="str">
            <v>3.1.1.4</v>
          </cell>
          <cell r="D63" t="str">
            <v>Avisos preventivos fijos. Esquemas Nos. 10,11,12,13, y 14</v>
          </cell>
          <cell r="E63" t="str">
            <v>un</v>
          </cell>
          <cell r="F63">
            <v>1</v>
          </cell>
          <cell r="G63">
            <v>150000</v>
          </cell>
          <cell r="H63">
            <v>150000</v>
          </cell>
          <cell r="I63">
            <v>4.7489694736242233E-2</v>
          </cell>
          <cell r="J63">
            <v>1</v>
          </cell>
          <cell r="L63">
            <v>1</v>
          </cell>
          <cell r="M63">
            <v>150000</v>
          </cell>
          <cell r="N63">
            <v>0</v>
          </cell>
          <cell r="O63">
            <v>150000</v>
          </cell>
          <cell r="R63">
            <v>0</v>
          </cell>
          <cell r="S63">
            <v>0</v>
          </cell>
          <cell r="T63">
            <v>0</v>
          </cell>
          <cell r="U63">
            <v>0</v>
          </cell>
          <cell r="V63">
            <v>1</v>
          </cell>
          <cell r="W63">
            <v>150000</v>
          </cell>
        </row>
        <row r="64">
          <cell r="C64">
            <v>3.3</v>
          </cell>
          <cell r="D64" t="str">
            <v>EXCAVACIONES Y ENTIBADOS</v>
          </cell>
          <cell r="I64" t="str">
            <v/>
          </cell>
          <cell r="L64" t="str">
            <v/>
          </cell>
          <cell r="M64" t="str">
            <v/>
          </cell>
          <cell r="N64" t="str">
            <v/>
          </cell>
          <cell r="O64" t="str">
            <v/>
          </cell>
          <cell r="R64" t="str">
            <v/>
          </cell>
          <cell r="S64" t="str">
            <v/>
          </cell>
          <cell r="T64" t="str">
            <v/>
          </cell>
          <cell r="U64" t="str">
            <v/>
          </cell>
          <cell r="V64" t="str">
            <v/>
          </cell>
          <cell r="W64" t="str">
            <v/>
          </cell>
        </row>
        <row r="65">
          <cell r="C65" t="str">
            <v>3.3.6</v>
          </cell>
          <cell r="D65" t="str">
            <v>Dragados</v>
          </cell>
          <cell r="I65" t="str">
            <v/>
          </cell>
          <cell r="L65" t="str">
            <v/>
          </cell>
          <cell r="M65" t="str">
            <v/>
          </cell>
          <cell r="N65" t="str">
            <v/>
          </cell>
          <cell r="O65" t="str">
            <v/>
          </cell>
          <cell r="R65" t="str">
            <v/>
          </cell>
          <cell r="S65" t="str">
            <v/>
          </cell>
          <cell r="T65" t="str">
            <v/>
          </cell>
          <cell r="U65" t="str">
            <v/>
          </cell>
          <cell r="V65" t="str">
            <v/>
          </cell>
          <cell r="W65" t="str">
            <v/>
          </cell>
        </row>
        <row r="66">
          <cell r="C66" t="str">
            <v>3.3.6.1</v>
          </cell>
          <cell r="D66" t="str">
            <v>Con equipo de dragado para cualquier material bajo cualquier condición. Incluye retiro a lugar autorizado</v>
          </cell>
          <cell r="E66" t="str">
            <v>m3</v>
          </cell>
          <cell r="F66">
            <v>500</v>
          </cell>
          <cell r="G66">
            <v>6740</v>
          </cell>
          <cell r="H66">
            <v>3370000</v>
          </cell>
          <cell r="I66">
            <v>1.066935141740909</v>
          </cell>
          <cell r="J66">
            <v>500</v>
          </cell>
          <cell r="L66">
            <v>500</v>
          </cell>
          <cell r="M66">
            <v>3370000</v>
          </cell>
          <cell r="N66">
            <v>0</v>
          </cell>
          <cell r="O66">
            <v>3370000</v>
          </cell>
          <cell r="R66">
            <v>0</v>
          </cell>
          <cell r="S66">
            <v>0</v>
          </cell>
          <cell r="T66">
            <v>0</v>
          </cell>
          <cell r="U66">
            <v>0</v>
          </cell>
          <cell r="V66">
            <v>500</v>
          </cell>
          <cell r="W66">
            <v>3370000</v>
          </cell>
        </row>
        <row r="67">
          <cell r="C67" t="str">
            <v>3,10</v>
          </cell>
          <cell r="D67" t="str">
            <v>INSTALACIÓN DE ACCESORIOS Y TRABAJOS METALMECÁNICOS</v>
          </cell>
          <cell r="I67" t="str">
            <v/>
          </cell>
          <cell r="L67" t="str">
            <v/>
          </cell>
          <cell r="M67" t="str">
            <v/>
          </cell>
          <cell r="N67" t="str">
            <v/>
          </cell>
          <cell r="O67" t="str">
            <v/>
          </cell>
          <cell r="R67" t="str">
            <v/>
          </cell>
          <cell r="S67" t="str">
            <v/>
          </cell>
          <cell r="T67" t="str">
            <v/>
          </cell>
          <cell r="U67" t="str">
            <v/>
          </cell>
          <cell r="V67" t="str">
            <v/>
          </cell>
          <cell r="W67" t="str">
            <v/>
          </cell>
        </row>
        <row r="68">
          <cell r="C68" t="str">
            <v>3.10.1</v>
          </cell>
          <cell r="D68" t="str">
            <v>Trabajos metalmecánicos</v>
          </cell>
          <cell r="I68" t="str">
            <v/>
          </cell>
          <cell r="L68" t="str">
            <v/>
          </cell>
          <cell r="M68" t="str">
            <v/>
          </cell>
          <cell r="N68" t="str">
            <v/>
          </cell>
          <cell r="O68" t="str">
            <v/>
          </cell>
          <cell r="R68" t="str">
            <v/>
          </cell>
          <cell r="S68" t="str">
            <v/>
          </cell>
          <cell r="T68" t="str">
            <v/>
          </cell>
          <cell r="U68" t="str">
            <v/>
          </cell>
          <cell r="V68" t="str">
            <v/>
          </cell>
          <cell r="W68" t="str">
            <v/>
          </cell>
        </row>
        <row r="69">
          <cell r="C69" t="str">
            <v>3.10.1.2</v>
          </cell>
          <cell r="D69" t="str">
            <v>Diseño, construcción e instalación en sitio de barcaza flotante en acero estructural y acero naval para instalación de bombas centrífugas y múltiple de impulsión, (dimenciones: ancho 7.82m * 9.36m), la barcaza cubierta y con malla de seguridad. Las dimenc</v>
          </cell>
          <cell r="E69" t="str">
            <v>un</v>
          </cell>
          <cell r="F69">
            <v>1</v>
          </cell>
          <cell r="G69">
            <v>165000000</v>
          </cell>
          <cell r="H69">
            <v>165000000</v>
          </cell>
          <cell r="I69">
            <v>52.238664209866457</v>
          </cell>
          <cell r="J69">
            <v>1</v>
          </cell>
          <cell r="L69">
            <v>1</v>
          </cell>
          <cell r="M69">
            <v>165000000</v>
          </cell>
          <cell r="N69">
            <v>0</v>
          </cell>
          <cell r="O69">
            <v>165000000</v>
          </cell>
          <cell r="R69">
            <v>0</v>
          </cell>
          <cell r="S69">
            <v>0</v>
          </cell>
          <cell r="T69">
            <v>0</v>
          </cell>
          <cell r="U69">
            <v>0</v>
          </cell>
          <cell r="V69">
            <v>1</v>
          </cell>
          <cell r="W69">
            <v>165000000</v>
          </cell>
        </row>
        <row r="70">
          <cell r="C70" t="str">
            <v>3.10.1.3</v>
          </cell>
          <cell r="D70" t="str">
            <v>Diseño, construcción e instalación de puente en acero, con soportes de pilotes en el río, incluye suministro e instalación de tuberías de mangueras de Ø400mm para empalme a barcaza y accesorios varios. Longitud del puente de 53m</v>
          </cell>
          <cell r="E70" t="str">
            <v>gl</v>
          </cell>
          <cell r="F70">
            <v>1</v>
          </cell>
          <cell r="G70">
            <v>140000000</v>
          </cell>
          <cell r="H70">
            <v>140000000</v>
          </cell>
          <cell r="I70">
            <v>44.323715087159421</v>
          </cell>
          <cell r="J70">
            <v>1</v>
          </cell>
          <cell r="L70">
            <v>1</v>
          </cell>
          <cell r="M70">
            <v>140000000</v>
          </cell>
          <cell r="N70">
            <v>0</v>
          </cell>
          <cell r="O70">
            <v>140000000</v>
          </cell>
          <cell r="R70">
            <v>0</v>
          </cell>
          <cell r="S70">
            <v>0</v>
          </cell>
          <cell r="T70">
            <v>0</v>
          </cell>
          <cell r="U70">
            <v>0</v>
          </cell>
          <cell r="V70">
            <v>1</v>
          </cell>
          <cell r="W70">
            <v>140000000</v>
          </cell>
        </row>
        <row r="71">
          <cell r="C71" t="str">
            <v>3,11</v>
          </cell>
          <cell r="D71" t="str">
            <v>INSTALACION DE EQUIPOS MECÁNICOS Y ELÉCTROMECÁNICOS</v>
          </cell>
          <cell r="I71" t="str">
            <v/>
          </cell>
          <cell r="L71" t="str">
            <v/>
          </cell>
          <cell r="M71" t="str">
            <v/>
          </cell>
          <cell r="N71" t="str">
            <v/>
          </cell>
          <cell r="O71" t="str">
            <v/>
          </cell>
          <cell r="R71" t="str">
            <v/>
          </cell>
          <cell r="S71" t="str">
            <v/>
          </cell>
          <cell r="T71" t="str">
            <v/>
          </cell>
          <cell r="U71" t="str">
            <v/>
          </cell>
          <cell r="V71" t="str">
            <v/>
          </cell>
          <cell r="W71" t="str">
            <v/>
          </cell>
        </row>
        <row r="72">
          <cell r="C72" t="str">
            <v>3.11.1</v>
          </cell>
          <cell r="D72" t="str">
            <v>Bombas centrífugas</v>
          </cell>
          <cell r="I72" t="str">
            <v/>
          </cell>
          <cell r="L72" t="str">
            <v/>
          </cell>
          <cell r="M72" t="str">
            <v/>
          </cell>
          <cell r="N72" t="str">
            <v/>
          </cell>
          <cell r="O72" t="str">
            <v/>
          </cell>
          <cell r="R72" t="str">
            <v/>
          </cell>
          <cell r="S72" t="str">
            <v/>
          </cell>
          <cell r="T72" t="str">
            <v/>
          </cell>
          <cell r="U72" t="str">
            <v/>
          </cell>
          <cell r="V72" t="str">
            <v/>
          </cell>
          <cell r="W72" t="str">
            <v/>
          </cell>
        </row>
        <row r="73">
          <cell r="C73" t="str">
            <v>3.11.1.1</v>
          </cell>
          <cell r="D73" t="str">
            <v>Instalación de tres equipos de bombeo Qn=105LPS y Hn=14.6m en la barcaza con sus tuberías de succión Ø400mm acero y el múltiple de la impulsión Ø300 a 400mm en acero, distribución según plano.</v>
          </cell>
          <cell r="E73" t="str">
            <v>gl</v>
          </cell>
          <cell r="F73">
            <v>1</v>
          </cell>
          <cell r="G73">
            <v>6000000</v>
          </cell>
          <cell r="H73">
            <v>6000000</v>
          </cell>
          <cell r="I73">
            <v>1.8995877894496895</v>
          </cell>
          <cell r="J73">
            <v>1</v>
          </cell>
          <cell r="L73">
            <v>1</v>
          </cell>
          <cell r="M73">
            <v>6000000</v>
          </cell>
          <cell r="N73">
            <v>0</v>
          </cell>
          <cell r="O73">
            <v>6000000</v>
          </cell>
          <cell r="R73">
            <v>0</v>
          </cell>
          <cell r="S73">
            <v>0</v>
          </cell>
          <cell r="T73">
            <v>0</v>
          </cell>
          <cell r="U73">
            <v>0</v>
          </cell>
          <cell r="V73">
            <v>1</v>
          </cell>
          <cell r="W73">
            <v>6000000</v>
          </cell>
        </row>
        <row r="74">
          <cell r="D74" t="str">
            <v>COSTO DIRECTO</v>
          </cell>
          <cell r="H74">
            <v>315858000</v>
          </cell>
          <cell r="L74" t="str">
            <v/>
          </cell>
          <cell r="M74">
            <v>315858000</v>
          </cell>
          <cell r="N74">
            <v>0</v>
          </cell>
          <cell r="O74">
            <v>315858000</v>
          </cell>
          <cell r="R74" t="str">
            <v/>
          </cell>
          <cell r="S74">
            <v>0</v>
          </cell>
          <cell r="T74">
            <v>0</v>
          </cell>
          <cell r="U74">
            <v>0</v>
          </cell>
          <cell r="V74" t="str">
            <v/>
          </cell>
          <cell r="W74">
            <v>315858000</v>
          </cell>
        </row>
        <row r="75">
          <cell r="D75" t="str">
            <v>A,I,U, (25% )</v>
          </cell>
          <cell r="E75">
            <v>0.25</v>
          </cell>
          <cell r="H75">
            <v>78964500</v>
          </cell>
          <cell r="M75">
            <v>78964500</v>
          </cell>
          <cell r="N75">
            <v>0</v>
          </cell>
          <cell r="O75">
            <v>78964500</v>
          </cell>
          <cell r="R75">
            <v>0</v>
          </cell>
          <cell r="S75">
            <v>0</v>
          </cell>
          <cell r="T75">
            <v>0</v>
          </cell>
          <cell r="U75">
            <v>0</v>
          </cell>
          <cell r="W75">
            <v>78964500</v>
          </cell>
        </row>
        <row r="76">
          <cell r="B76" t="str">
            <v>TO2</v>
          </cell>
          <cell r="D76" t="str">
            <v>COSTO TOTAL OBRA CIVIL</v>
          </cell>
          <cell r="H76">
            <v>394822500</v>
          </cell>
          <cell r="M76">
            <v>394822500</v>
          </cell>
          <cell r="N76">
            <v>0</v>
          </cell>
          <cell r="O76">
            <v>394822500</v>
          </cell>
          <cell r="R76" t="str">
            <v/>
          </cell>
          <cell r="S76">
            <v>0</v>
          </cell>
          <cell r="T76">
            <v>0</v>
          </cell>
          <cell r="U76">
            <v>0</v>
          </cell>
          <cell r="V76" t="str">
            <v/>
          </cell>
          <cell r="W76">
            <v>394822500</v>
          </cell>
        </row>
        <row r="77">
          <cell r="B77" t="str">
            <v>T3</v>
          </cell>
          <cell r="C77" t="str">
            <v>SUMINISTRO DE EQUIPOS Y ACCESORIOS PARA LA PLANTA DE TRATAMIENTO DE AGUA POTABLE (77)</v>
          </cell>
          <cell r="M77" t="str">
            <v/>
          </cell>
          <cell r="N77" t="str">
            <v/>
          </cell>
          <cell r="O77" t="str">
            <v/>
          </cell>
          <cell r="R77" t="str">
            <v/>
          </cell>
          <cell r="S77" t="str">
            <v/>
          </cell>
          <cell r="T77" t="str">
            <v/>
          </cell>
          <cell r="U77" t="str">
            <v/>
          </cell>
          <cell r="V77" t="str">
            <v/>
          </cell>
          <cell r="W77" t="str">
            <v/>
          </cell>
        </row>
        <row r="78">
          <cell r="C78" t="str">
            <v xml:space="preserve">ITEM  </v>
          </cell>
          <cell r="D78" t="str">
            <v>DESCRIPCION</v>
          </cell>
          <cell r="E78" t="str">
            <v xml:space="preserve">UNIDAD </v>
          </cell>
          <cell r="F78" t="str">
            <v xml:space="preserve">CANTIDAD </v>
          </cell>
          <cell r="G78" t="str">
            <v>V. UNITARIO</v>
          </cell>
          <cell r="H78" t="str">
            <v xml:space="preserve"> V. PARCIAL</v>
          </cell>
          <cell r="R78">
            <v>0</v>
          </cell>
        </row>
        <row r="79">
          <cell r="C79" t="str">
            <v>3.20.</v>
          </cell>
          <cell r="D79" t="str">
            <v>SUMINISTRO DE TUBERIAS Y ELEMENTOS DE ACUEDUCTO Y ALCANTARILLADO</v>
          </cell>
          <cell r="L79" t="str">
            <v/>
          </cell>
          <cell r="M79" t="str">
            <v/>
          </cell>
          <cell r="N79" t="str">
            <v/>
          </cell>
          <cell r="O79" t="str">
            <v/>
          </cell>
          <cell r="R79" t="str">
            <v/>
          </cell>
          <cell r="S79" t="str">
            <v/>
          </cell>
          <cell r="T79" t="str">
            <v/>
          </cell>
          <cell r="U79" t="str">
            <v/>
          </cell>
          <cell r="V79" t="str">
            <v/>
          </cell>
          <cell r="W79" t="str">
            <v/>
          </cell>
        </row>
        <row r="80">
          <cell r="C80" t="str">
            <v>3.20.1.1</v>
          </cell>
          <cell r="D80" t="str">
            <v>Suministro de Tuberias de Acueducto</v>
          </cell>
          <cell r="L80" t="str">
            <v/>
          </cell>
          <cell r="M80" t="str">
            <v/>
          </cell>
          <cell r="N80" t="str">
            <v/>
          </cell>
          <cell r="O80" t="str">
            <v/>
          </cell>
          <cell r="R80" t="str">
            <v/>
          </cell>
          <cell r="S80" t="str">
            <v/>
          </cell>
          <cell r="T80" t="str">
            <v/>
          </cell>
          <cell r="U80" t="str">
            <v/>
          </cell>
          <cell r="V80" t="str">
            <v/>
          </cell>
          <cell r="W80" t="str">
            <v/>
          </cell>
        </row>
        <row r="81">
          <cell r="C81" t="str">
            <v>3.20.1.1.1</v>
          </cell>
          <cell r="D81" t="str">
            <v>Suministro de tuberías de acueducto de polietileno de alta densidad (PEAD)</v>
          </cell>
          <cell r="L81" t="str">
            <v/>
          </cell>
          <cell r="M81" t="str">
            <v/>
          </cell>
          <cell r="N81" t="str">
            <v/>
          </cell>
          <cell r="O81" t="str">
            <v/>
          </cell>
          <cell r="R81" t="str">
            <v/>
          </cell>
          <cell r="S81" t="str">
            <v/>
          </cell>
          <cell r="T81" t="str">
            <v/>
          </cell>
          <cell r="U81" t="str">
            <v/>
          </cell>
          <cell r="V81" t="str">
            <v/>
          </cell>
          <cell r="W81" t="str">
            <v/>
          </cell>
        </row>
        <row r="82">
          <cell r="C82" t="str">
            <v>3.20.1.1.1.1</v>
          </cell>
          <cell r="D82" t="str">
            <v>Tuberías PEAD 90mm PN 10 PE 100</v>
          </cell>
          <cell r="E82" t="str">
            <v>m</v>
          </cell>
          <cell r="F82">
            <v>2500</v>
          </cell>
          <cell r="G82">
            <v>14000</v>
          </cell>
          <cell r="H82">
            <v>35000000</v>
          </cell>
          <cell r="I82">
            <v>2.2496940820864744</v>
          </cell>
          <cell r="J82">
            <v>2500</v>
          </cell>
          <cell r="L82">
            <v>2500</v>
          </cell>
          <cell r="M82">
            <v>35000000</v>
          </cell>
          <cell r="N82">
            <v>0</v>
          </cell>
          <cell r="O82">
            <v>35000000</v>
          </cell>
          <cell r="R82">
            <v>0</v>
          </cell>
          <cell r="S82">
            <v>0</v>
          </cell>
          <cell r="T82">
            <v>0</v>
          </cell>
          <cell r="U82">
            <v>0</v>
          </cell>
          <cell r="V82">
            <v>2500</v>
          </cell>
          <cell r="W82">
            <v>35000000</v>
          </cell>
        </row>
        <row r="83">
          <cell r="C83" t="str">
            <v>3.20.1.1.1.2</v>
          </cell>
          <cell r="D83" t="str">
            <v>Tuberías PEAD 110mm PN 10 PE 100</v>
          </cell>
          <cell r="E83" t="str">
            <v>m</v>
          </cell>
          <cell r="F83">
            <v>60</v>
          </cell>
          <cell r="G83">
            <v>20000</v>
          </cell>
          <cell r="H83">
            <v>1200000</v>
          </cell>
          <cell r="I83">
            <v>7.7132368528679121E-2</v>
          </cell>
          <cell r="J83">
            <v>60</v>
          </cell>
          <cell r="L83">
            <v>60</v>
          </cell>
          <cell r="M83">
            <v>1200000</v>
          </cell>
          <cell r="N83">
            <v>0</v>
          </cell>
          <cell r="O83">
            <v>1200000</v>
          </cell>
          <cell r="R83">
            <v>0</v>
          </cell>
          <cell r="S83">
            <v>0</v>
          </cell>
          <cell r="T83">
            <v>0</v>
          </cell>
          <cell r="U83">
            <v>0</v>
          </cell>
          <cell r="V83">
            <v>60</v>
          </cell>
          <cell r="W83">
            <v>1200000</v>
          </cell>
        </row>
        <row r="84">
          <cell r="C84" t="str">
            <v>3.20.1.1.2</v>
          </cell>
          <cell r="D84" t="str">
            <v>Suministro de Tuberías de acueducto de hierro de fundición dúctil</v>
          </cell>
          <cell r="I84" t="str">
            <v/>
          </cell>
          <cell r="L84" t="str">
            <v/>
          </cell>
          <cell r="M84" t="str">
            <v/>
          </cell>
          <cell r="N84" t="str">
            <v/>
          </cell>
          <cell r="O84" t="str">
            <v/>
          </cell>
          <cell r="R84" t="str">
            <v/>
          </cell>
          <cell r="S84" t="str">
            <v/>
          </cell>
          <cell r="T84" t="str">
            <v/>
          </cell>
          <cell r="U84" t="str">
            <v/>
          </cell>
          <cell r="V84" t="str">
            <v/>
          </cell>
          <cell r="W84" t="str">
            <v/>
          </cell>
        </row>
        <row r="85">
          <cell r="C85" t="str">
            <v>3.20.1.1.2.5</v>
          </cell>
          <cell r="D85" t="str">
            <v>Tubería de HD de 450 mm PN 10</v>
          </cell>
          <cell r="E85" t="str">
            <v>m</v>
          </cell>
          <cell r="F85">
            <v>30</v>
          </cell>
          <cell r="G85">
            <v>333723.06799999997</v>
          </cell>
          <cell r="H85">
            <v>10011692.039999999</v>
          </cell>
          <cell r="I85">
            <v>0.64352126668743603</v>
          </cell>
          <cell r="J85">
            <v>30</v>
          </cell>
          <cell r="L85">
            <v>30</v>
          </cell>
          <cell r="M85">
            <v>10011692.039999999</v>
          </cell>
          <cell r="N85">
            <v>0</v>
          </cell>
          <cell r="O85">
            <v>10011692.039999999</v>
          </cell>
          <cell r="R85">
            <v>0</v>
          </cell>
          <cell r="S85">
            <v>0</v>
          </cell>
          <cell r="T85">
            <v>0</v>
          </cell>
          <cell r="U85">
            <v>0</v>
          </cell>
          <cell r="V85">
            <v>30</v>
          </cell>
          <cell r="W85">
            <v>10011692.039999999</v>
          </cell>
        </row>
        <row r="86">
          <cell r="C86" t="str">
            <v>3.20.1.1.2.7</v>
          </cell>
          <cell r="D86" t="str">
            <v>Tubería de HD de 600 mm PN 10</v>
          </cell>
          <cell r="E86" t="str">
            <v>m</v>
          </cell>
          <cell r="F86">
            <v>12</v>
          </cell>
          <cell r="G86">
            <v>525000</v>
          </cell>
          <cell r="H86">
            <v>6300000</v>
          </cell>
          <cell r="I86">
            <v>0.40494493477556542</v>
          </cell>
          <cell r="J86">
            <v>12</v>
          </cell>
          <cell r="L86">
            <v>12</v>
          </cell>
          <cell r="M86">
            <v>6300000</v>
          </cell>
          <cell r="N86">
            <v>0</v>
          </cell>
          <cell r="O86">
            <v>6300000</v>
          </cell>
          <cell r="R86">
            <v>0</v>
          </cell>
          <cell r="S86">
            <v>0</v>
          </cell>
          <cell r="T86">
            <v>0</v>
          </cell>
          <cell r="U86">
            <v>0</v>
          </cell>
          <cell r="V86">
            <v>12</v>
          </cell>
          <cell r="W86">
            <v>6300000</v>
          </cell>
        </row>
        <row r="87">
          <cell r="C87" t="str">
            <v>3.20.1.1.4</v>
          </cell>
          <cell r="D87" t="str">
            <v>Suministro de tuberías de acueducto de polietileno para acometidas</v>
          </cell>
          <cell r="I87" t="str">
            <v/>
          </cell>
          <cell r="L87" t="str">
            <v/>
          </cell>
          <cell r="M87" t="str">
            <v/>
          </cell>
          <cell r="N87" t="str">
            <v/>
          </cell>
          <cell r="O87" t="str">
            <v/>
          </cell>
          <cell r="R87" t="str">
            <v/>
          </cell>
          <cell r="S87" t="str">
            <v/>
          </cell>
          <cell r="T87" t="str">
            <v/>
          </cell>
          <cell r="U87" t="str">
            <v/>
          </cell>
          <cell r="V87" t="str">
            <v/>
          </cell>
          <cell r="W87" t="str">
            <v/>
          </cell>
        </row>
        <row r="88">
          <cell r="C88" t="str">
            <v>3.20.1.1.4.3</v>
          </cell>
          <cell r="D88" t="str">
            <v>Tuberia de Polietileno Diametro 25 mm PN 10</v>
          </cell>
          <cell r="E88" t="str">
            <v>m</v>
          </cell>
          <cell r="F88">
            <v>25</v>
          </cell>
          <cell r="G88">
            <v>2200</v>
          </cell>
          <cell r="H88">
            <v>55000</v>
          </cell>
          <cell r="I88">
            <v>3.5352335575644599E-3</v>
          </cell>
          <cell r="J88">
            <v>25</v>
          </cell>
          <cell r="L88">
            <v>25</v>
          </cell>
          <cell r="M88">
            <v>55000</v>
          </cell>
          <cell r="N88">
            <v>0</v>
          </cell>
          <cell r="O88">
            <v>55000</v>
          </cell>
          <cell r="R88">
            <v>0</v>
          </cell>
          <cell r="S88">
            <v>0</v>
          </cell>
          <cell r="T88">
            <v>0</v>
          </cell>
          <cell r="U88">
            <v>0</v>
          </cell>
          <cell r="V88">
            <v>25</v>
          </cell>
          <cell r="W88">
            <v>55000</v>
          </cell>
        </row>
        <row r="89">
          <cell r="C89" t="str">
            <v>3.20.1.1.4.5</v>
          </cell>
          <cell r="D89" t="str">
            <v>Tuberia de Polietileno Diametro 63 mm PN 10</v>
          </cell>
          <cell r="E89" t="str">
            <v>m</v>
          </cell>
          <cell r="F89">
            <v>300</v>
          </cell>
          <cell r="G89">
            <v>7100</v>
          </cell>
          <cell r="H89">
            <v>2130000</v>
          </cell>
          <cell r="I89">
            <v>0.13690995413840545</v>
          </cell>
          <cell r="J89">
            <v>300</v>
          </cell>
          <cell r="L89">
            <v>300</v>
          </cell>
          <cell r="M89">
            <v>2130000</v>
          </cell>
          <cell r="N89">
            <v>0</v>
          </cell>
          <cell r="O89">
            <v>2130000</v>
          </cell>
          <cell r="R89">
            <v>0</v>
          </cell>
          <cell r="S89">
            <v>0</v>
          </cell>
          <cell r="T89">
            <v>0</v>
          </cell>
          <cell r="U89">
            <v>0</v>
          </cell>
          <cell r="V89">
            <v>300</v>
          </cell>
          <cell r="W89">
            <v>2130000</v>
          </cell>
        </row>
        <row r="90">
          <cell r="C90" t="str">
            <v>3.20.1.1.5</v>
          </cell>
          <cell r="D90" t="str">
            <v>Suministro de tuberías de acero sch40</v>
          </cell>
          <cell r="I90" t="str">
            <v/>
          </cell>
          <cell r="L90" t="str">
            <v/>
          </cell>
          <cell r="M90" t="str">
            <v/>
          </cell>
          <cell r="N90" t="str">
            <v/>
          </cell>
          <cell r="O90" t="str">
            <v/>
          </cell>
          <cell r="R90" t="str">
            <v/>
          </cell>
          <cell r="S90" t="str">
            <v/>
          </cell>
          <cell r="T90" t="str">
            <v/>
          </cell>
          <cell r="U90" t="str">
            <v/>
          </cell>
          <cell r="V90" t="str">
            <v/>
          </cell>
          <cell r="W90" t="str">
            <v/>
          </cell>
        </row>
        <row r="91">
          <cell r="C91" t="str">
            <v>3.20.1.1.5.1</v>
          </cell>
          <cell r="D91" t="str">
            <v>Tuberia de acero Diametro 50mm, sch40</v>
          </cell>
          <cell r="E91" t="str">
            <v>m</v>
          </cell>
          <cell r="F91">
            <v>3</v>
          </cell>
          <cell r="G91">
            <v>60000</v>
          </cell>
          <cell r="H91">
            <v>180000</v>
          </cell>
          <cell r="I91">
            <v>1.1569855279301869E-2</v>
          </cell>
          <cell r="J91">
            <v>3</v>
          </cell>
          <cell r="L91">
            <v>3</v>
          </cell>
          <cell r="M91">
            <v>180000</v>
          </cell>
          <cell r="N91">
            <v>0</v>
          </cell>
          <cell r="O91">
            <v>180000</v>
          </cell>
          <cell r="R91">
            <v>0</v>
          </cell>
          <cell r="S91">
            <v>0</v>
          </cell>
          <cell r="T91">
            <v>0</v>
          </cell>
          <cell r="U91">
            <v>0</v>
          </cell>
          <cell r="V91">
            <v>3</v>
          </cell>
          <cell r="W91">
            <v>180000</v>
          </cell>
        </row>
        <row r="92">
          <cell r="C92" t="str">
            <v>3.20.1.1.5.2</v>
          </cell>
          <cell r="D92" t="str">
            <v>Tuberia de acero Diametro 100mm, sch40</v>
          </cell>
          <cell r="E92" t="str">
            <v>m</v>
          </cell>
          <cell r="F92">
            <v>3</v>
          </cell>
          <cell r="G92">
            <v>70000</v>
          </cell>
          <cell r="H92">
            <v>210000</v>
          </cell>
          <cell r="I92">
            <v>1.3498164492518847E-2</v>
          </cell>
          <cell r="J92">
            <v>3</v>
          </cell>
          <cell r="L92">
            <v>3</v>
          </cell>
          <cell r="M92">
            <v>210000</v>
          </cell>
          <cell r="N92">
            <v>0</v>
          </cell>
          <cell r="O92">
            <v>210000</v>
          </cell>
          <cell r="R92">
            <v>0</v>
          </cell>
          <cell r="S92">
            <v>0</v>
          </cell>
          <cell r="T92">
            <v>0</v>
          </cell>
          <cell r="U92">
            <v>0</v>
          </cell>
          <cell r="V92">
            <v>3</v>
          </cell>
          <cell r="W92">
            <v>210000</v>
          </cell>
        </row>
        <row r="93">
          <cell r="C93" t="str">
            <v>3.20.1.1.5.3</v>
          </cell>
          <cell r="D93" t="str">
            <v>Tuberia de acero Diametro 150mm, sch40</v>
          </cell>
          <cell r="E93" t="str">
            <v>m</v>
          </cell>
          <cell r="F93">
            <v>30</v>
          </cell>
          <cell r="G93">
            <v>80000</v>
          </cell>
          <cell r="H93">
            <v>2400000</v>
          </cell>
          <cell r="I93">
            <v>0.15426473705735824</v>
          </cell>
          <cell r="J93">
            <v>30</v>
          </cell>
          <cell r="L93">
            <v>30</v>
          </cell>
          <cell r="M93">
            <v>2400000</v>
          </cell>
          <cell r="N93">
            <v>0</v>
          </cell>
          <cell r="O93">
            <v>2400000</v>
          </cell>
          <cell r="R93">
            <v>0</v>
          </cell>
          <cell r="S93">
            <v>0</v>
          </cell>
          <cell r="T93">
            <v>0</v>
          </cell>
          <cell r="U93">
            <v>0</v>
          </cell>
          <cell r="V93">
            <v>30</v>
          </cell>
          <cell r="W93">
            <v>2400000</v>
          </cell>
        </row>
        <row r="94">
          <cell r="C94" t="str">
            <v>3.20.1.2.1</v>
          </cell>
          <cell r="D94" t="str">
            <v>Suministro de válvula de compuerta brida x brida norma ISO PN 10</v>
          </cell>
          <cell r="I94" t="str">
            <v/>
          </cell>
          <cell r="L94" t="str">
            <v/>
          </cell>
          <cell r="M94" t="str">
            <v/>
          </cell>
          <cell r="N94" t="str">
            <v/>
          </cell>
          <cell r="O94" t="str">
            <v/>
          </cell>
          <cell r="R94" t="str">
            <v/>
          </cell>
          <cell r="S94" t="str">
            <v/>
          </cell>
          <cell r="T94" t="str">
            <v/>
          </cell>
          <cell r="U94" t="str">
            <v/>
          </cell>
          <cell r="V94" t="str">
            <v/>
          </cell>
          <cell r="W94" t="str">
            <v/>
          </cell>
        </row>
        <row r="95">
          <cell r="C95" t="str">
            <v>3.20.1.2.1.2</v>
          </cell>
          <cell r="D95" t="str">
            <v>d = 80 mm (3")</v>
          </cell>
          <cell r="E95" t="str">
            <v>un</v>
          </cell>
          <cell r="F95">
            <v>2</v>
          </cell>
          <cell r="G95">
            <v>375932.8</v>
          </cell>
          <cell r="H95">
            <v>751865.6</v>
          </cell>
          <cell r="I95">
            <v>4.8327645452697042E-2</v>
          </cell>
          <cell r="J95">
            <v>2</v>
          </cell>
          <cell r="L95">
            <v>2</v>
          </cell>
          <cell r="M95">
            <v>751865.6</v>
          </cell>
          <cell r="N95">
            <v>0</v>
          </cell>
          <cell r="O95">
            <v>751865.6</v>
          </cell>
          <cell r="R95">
            <v>0</v>
          </cell>
          <cell r="S95">
            <v>0</v>
          </cell>
          <cell r="T95">
            <v>0</v>
          </cell>
          <cell r="U95">
            <v>0</v>
          </cell>
          <cell r="V95">
            <v>2</v>
          </cell>
          <cell r="W95">
            <v>751865.6</v>
          </cell>
        </row>
        <row r="96">
          <cell r="C96" t="str">
            <v>3.20.1.2.1.3</v>
          </cell>
          <cell r="D96" t="str">
            <v>d = 100 mm (4")</v>
          </cell>
          <cell r="E96" t="str">
            <v>un</v>
          </cell>
          <cell r="F96">
            <v>6</v>
          </cell>
          <cell r="G96">
            <v>434118.40000000002</v>
          </cell>
          <cell r="H96">
            <v>2604710.4000000004</v>
          </cell>
          <cell r="I96">
            <v>0.16742290206940269</v>
          </cell>
          <cell r="J96">
            <v>6</v>
          </cell>
          <cell r="L96">
            <v>6</v>
          </cell>
          <cell r="M96">
            <v>2604710.4000000004</v>
          </cell>
          <cell r="N96">
            <v>0</v>
          </cell>
          <cell r="O96">
            <v>2604710.4000000004</v>
          </cell>
          <cell r="R96">
            <v>0</v>
          </cell>
          <cell r="S96">
            <v>0</v>
          </cell>
          <cell r="T96">
            <v>0</v>
          </cell>
          <cell r="U96">
            <v>0</v>
          </cell>
          <cell r="V96">
            <v>6</v>
          </cell>
          <cell r="W96">
            <v>2604710.4000000004</v>
          </cell>
        </row>
        <row r="97">
          <cell r="C97" t="str">
            <v>3.20.1.2.3</v>
          </cell>
          <cell r="D97" t="str">
            <v>Suministro de válvula de mariposa brida x brida norma ISO PN 16</v>
          </cell>
          <cell r="I97" t="str">
            <v/>
          </cell>
          <cell r="L97" t="str">
            <v/>
          </cell>
          <cell r="M97" t="str">
            <v/>
          </cell>
          <cell r="N97" t="str">
            <v/>
          </cell>
          <cell r="O97" t="str">
            <v/>
          </cell>
          <cell r="R97" t="str">
            <v/>
          </cell>
          <cell r="S97" t="str">
            <v/>
          </cell>
          <cell r="T97" t="str">
            <v/>
          </cell>
          <cell r="U97" t="str">
            <v/>
          </cell>
          <cell r="V97" t="str">
            <v/>
          </cell>
          <cell r="W97" t="str">
            <v/>
          </cell>
        </row>
        <row r="98">
          <cell r="C98" t="str">
            <v>3.20.1.2.3.4</v>
          </cell>
          <cell r="D98" t="str">
            <v>d = 400 mm (16")</v>
          </cell>
          <cell r="E98" t="str">
            <v>un</v>
          </cell>
          <cell r="F98">
            <v>9</v>
          </cell>
          <cell r="G98">
            <v>8619472.7999999989</v>
          </cell>
          <cell r="H98">
            <v>77575255.199999988</v>
          </cell>
          <cell r="I98">
            <v>4.986302643993942</v>
          </cell>
          <cell r="J98">
            <v>9</v>
          </cell>
          <cell r="L98">
            <v>9</v>
          </cell>
          <cell r="M98">
            <v>77575255.199999988</v>
          </cell>
          <cell r="N98">
            <v>0</v>
          </cell>
          <cell r="O98">
            <v>77575255.199999988</v>
          </cell>
          <cell r="R98">
            <v>0</v>
          </cell>
          <cell r="S98">
            <v>0</v>
          </cell>
          <cell r="T98">
            <v>0</v>
          </cell>
          <cell r="U98">
            <v>0</v>
          </cell>
          <cell r="V98">
            <v>9</v>
          </cell>
          <cell r="W98">
            <v>77575255.199999988</v>
          </cell>
        </row>
        <row r="99">
          <cell r="C99" t="str">
            <v>3.20.1.2.3.5</v>
          </cell>
          <cell r="D99" t="str">
            <v>d = 450 mm (18")</v>
          </cell>
          <cell r="E99" t="str">
            <v>un</v>
          </cell>
          <cell r="F99">
            <v>2</v>
          </cell>
          <cell r="G99">
            <v>11832881.6</v>
          </cell>
          <cell r="H99">
            <v>23665763.199999999</v>
          </cell>
          <cell r="I99">
            <v>1.5211636405457105</v>
          </cell>
          <cell r="J99">
            <v>2</v>
          </cell>
          <cell r="L99">
            <v>2</v>
          </cell>
          <cell r="M99">
            <v>23665763.199999999</v>
          </cell>
          <cell r="N99">
            <v>0</v>
          </cell>
          <cell r="O99">
            <v>23665763.199999999</v>
          </cell>
          <cell r="R99">
            <v>0</v>
          </cell>
          <cell r="S99">
            <v>0</v>
          </cell>
          <cell r="T99">
            <v>0</v>
          </cell>
          <cell r="U99">
            <v>0</v>
          </cell>
          <cell r="V99">
            <v>2</v>
          </cell>
          <cell r="W99">
            <v>23665763.199999999</v>
          </cell>
        </row>
        <row r="100">
          <cell r="C100" t="str">
            <v>3.20.1.2.3.7</v>
          </cell>
          <cell r="D100" t="str">
            <v>d = 600 mm (24")</v>
          </cell>
          <cell r="E100" t="str">
            <v>un</v>
          </cell>
          <cell r="F100">
            <v>8</v>
          </cell>
          <cell r="G100">
            <v>14335569.999999998</v>
          </cell>
          <cell r="H100">
            <v>114684559.99999999</v>
          </cell>
          <cell r="I100">
            <v>7.3715764553911765</v>
          </cell>
          <cell r="J100">
            <v>8</v>
          </cell>
          <cell r="L100">
            <v>8</v>
          </cell>
          <cell r="M100">
            <v>114684559.99999999</v>
          </cell>
          <cell r="N100">
            <v>0</v>
          </cell>
          <cell r="O100">
            <v>114684559.99999999</v>
          </cell>
          <cell r="R100">
            <v>0</v>
          </cell>
          <cell r="S100">
            <v>0</v>
          </cell>
          <cell r="T100">
            <v>0</v>
          </cell>
          <cell r="U100">
            <v>0</v>
          </cell>
          <cell r="V100">
            <v>8</v>
          </cell>
          <cell r="W100">
            <v>114684559.99999999</v>
          </cell>
        </row>
        <row r="101">
          <cell r="C101" t="str">
            <v>3.20.1.2.3.17</v>
          </cell>
          <cell r="D101" t="str">
            <v>d = 50 mm (2")</v>
          </cell>
          <cell r="E101" t="str">
            <v>un</v>
          </cell>
          <cell r="F101">
            <v>1</v>
          </cell>
          <cell r="G101">
            <v>375932.8</v>
          </cell>
          <cell r="H101">
            <v>375932.8</v>
          </cell>
          <cell r="I101">
            <v>2.4163822726348521E-2</v>
          </cell>
          <cell r="J101">
            <v>1</v>
          </cell>
          <cell r="L101">
            <v>1</v>
          </cell>
          <cell r="M101">
            <v>375932.8</v>
          </cell>
          <cell r="N101">
            <v>0</v>
          </cell>
          <cell r="O101">
            <v>375932.8</v>
          </cell>
          <cell r="R101">
            <v>0</v>
          </cell>
          <cell r="S101">
            <v>0</v>
          </cell>
          <cell r="T101">
            <v>0</v>
          </cell>
          <cell r="U101">
            <v>0</v>
          </cell>
          <cell r="V101">
            <v>1</v>
          </cell>
          <cell r="W101">
            <v>375932.8</v>
          </cell>
        </row>
        <row r="102">
          <cell r="C102" t="str">
            <v>3.20.1.2.3.19</v>
          </cell>
          <cell r="D102" t="str">
            <v>d = 150 mm (8")</v>
          </cell>
          <cell r="E102" t="str">
            <v>un</v>
          </cell>
          <cell r="F102">
            <v>4</v>
          </cell>
          <cell r="G102">
            <v>694608</v>
          </cell>
          <cell r="H102">
            <v>2778432</v>
          </cell>
          <cell r="I102">
            <v>0.17858920079656249</v>
          </cell>
          <cell r="J102">
            <v>4</v>
          </cell>
          <cell r="L102">
            <v>4</v>
          </cell>
          <cell r="M102">
            <v>2778432</v>
          </cell>
          <cell r="N102">
            <v>0</v>
          </cell>
          <cell r="O102">
            <v>2778432</v>
          </cell>
          <cell r="R102">
            <v>0</v>
          </cell>
          <cell r="S102">
            <v>0</v>
          </cell>
          <cell r="T102">
            <v>0</v>
          </cell>
          <cell r="U102">
            <v>0</v>
          </cell>
          <cell r="V102">
            <v>4</v>
          </cell>
          <cell r="W102">
            <v>2778432</v>
          </cell>
        </row>
        <row r="103">
          <cell r="C103" t="str">
            <v>3.20.1.2.4</v>
          </cell>
          <cell r="D103" t="str">
            <v>Suministro de hidrante tipo trafico norma ISO PN 10</v>
          </cell>
          <cell r="I103" t="str">
            <v/>
          </cell>
          <cell r="L103" t="str">
            <v/>
          </cell>
          <cell r="M103" t="str">
            <v/>
          </cell>
          <cell r="N103" t="str">
            <v/>
          </cell>
          <cell r="O103" t="str">
            <v/>
          </cell>
          <cell r="R103" t="str">
            <v/>
          </cell>
          <cell r="S103" t="str">
            <v/>
          </cell>
          <cell r="T103" t="str">
            <v/>
          </cell>
          <cell r="U103" t="str">
            <v/>
          </cell>
          <cell r="V103" t="str">
            <v/>
          </cell>
          <cell r="W103" t="str">
            <v/>
          </cell>
        </row>
        <row r="104">
          <cell r="C104" t="str">
            <v>3.20.1.2.4.2</v>
          </cell>
          <cell r="D104" t="str">
            <v>d = 100 mm (4")</v>
          </cell>
          <cell r="E104" t="str">
            <v>un</v>
          </cell>
          <cell r="F104">
            <v>1</v>
          </cell>
          <cell r="G104">
            <v>2095018</v>
          </cell>
          <cell r="H104">
            <v>2095018</v>
          </cell>
          <cell r="I104">
            <v>0.13466141704184689</v>
          </cell>
          <cell r="J104">
            <v>1</v>
          </cell>
          <cell r="L104">
            <v>1</v>
          </cell>
          <cell r="M104">
            <v>2095018</v>
          </cell>
          <cell r="N104">
            <v>0</v>
          </cell>
          <cell r="O104">
            <v>2095018</v>
          </cell>
          <cell r="R104">
            <v>0</v>
          </cell>
          <cell r="S104">
            <v>0</v>
          </cell>
          <cell r="T104">
            <v>0</v>
          </cell>
          <cell r="U104">
            <v>0</v>
          </cell>
          <cell r="V104">
            <v>1</v>
          </cell>
          <cell r="W104">
            <v>2095018</v>
          </cell>
        </row>
        <row r="105">
          <cell r="C105" t="str">
            <v>3.20.1.2.5</v>
          </cell>
          <cell r="D105" t="str">
            <v>Suministro de ventosa de acción simple norma ISO PN 10</v>
          </cell>
          <cell r="I105" t="str">
            <v/>
          </cell>
          <cell r="L105" t="str">
            <v/>
          </cell>
          <cell r="M105" t="str">
            <v/>
          </cell>
          <cell r="N105" t="str">
            <v/>
          </cell>
          <cell r="O105" t="str">
            <v/>
          </cell>
          <cell r="R105" t="str">
            <v/>
          </cell>
          <cell r="S105" t="str">
            <v/>
          </cell>
          <cell r="T105" t="str">
            <v/>
          </cell>
          <cell r="U105" t="str">
            <v/>
          </cell>
          <cell r="V105" t="str">
            <v/>
          </cell>
          <cell r="W105" t="str">
            <v/>
          </cell>
        </row>
        <row r="106">
          <cell r="C106" t="str">
            <v>3.20.1.2.5.1</v>
          </cell>
          <cell r="D106" t="str">
            <v>d = 50 mm (2")</v>
          </cell>
          <cell r="E106" t="str">
            <v>un</v>
          </cell>
          <cell r="F106">
            <v>2</v>
          </cell>
          <cell r="G106">
            <v>610972</v>
          </cell>
          <cell r="H106">
            <v>1221944</v>
          </cell>
          <cell r="I106">
            <v>7.8542862441173561E-2</v>
          </cell>
          <cell r="J106">
            <v>2</v>
          </cell>
          <cell r="L106">
            <v>2</v>
          </cell>
          <cell r="M106">
            <v>1221944</v>
          </cell>
          <cell r="N106">
            <v>0</v>
          </cell>
          <cell r="O106">
            <v>1221944</v>
          </cell>
          <cell r="R106">
            <v>0</v>
          </cell>
          <cell r="S106">
            <v>0</v>
          </cell>
          <cell r="T106">
            <v>0</v>
          </cell>
          <cell r="U106">
            <v>0</v>
          </cell>
          <cell r="V106">
            <v>2</v>
          </cell>
          <cell r="W106">
            <v>1221944</v>
          </cell>
        </row>
        <row r="107">
          <cell r="C107" t="str">
            <v>3.20.1.2.6</v>
          </cell>
          <cell r="D107" t="str">
            <v>Suministro de ventosa de doble acción norma ISO PN 10</v>
          </cell>
          <cell r="I107" t="str">
            <v/>
          </cell>
          <cell r="L107" t="str">
            <v/>
          </cell>
          <cell r="M107" t="str">
            <v/>
          </cell>
          <cell r="N107" t="str">
            <v/>
          </cell>
          <cell r="O107" t="str">
            <v/>
          </cell>
          <cell r="R107" t="str">
            <v/>
          </cell>
          <cell r="S107" t="str">
            <v/>
          </cell>
          <cell r="T107" t="str">
            <v/>
          </cell>
          <cell r="U107" t="str">
            <v/>
          </cell>
          <cell r="V107" t="str">
            <v/>
          </cell>
          <cell r="W107" t="str">
            <v/>
          </cell>
        </row>
        <row r="108">
          <cell r="C108" t="str">
            <v>3.20.1.2.6.1</v>
          </cell>
          <cell r="D108" t="str">
            <v>d = 50 mm (2")</v>
          </cell>
          <cell r="E108" t="str">
            <v>un</v>
          </cell>
          <cell r="F108">
            <v>1</v>
          </cell>
          <cell r="G108">
            <v>1519194</v>
          </cell>
          <cell r="H108">
            <v>1519194</v>
          </cell>
          <cell r="I108">
            <v>9.7649192895465128E-2</v>
          </cell>
          <cell r="J108">
            <v>1</v>
          </cell>
          <cell r="L108">
            <v>1</v>
          </cell>
          <cell r="M108">
            <v>1519194</v>
          </cell>
          <cell r="N108">
            <v>0</v>
          </cell>
          <cell r="O108">
            <v>1519194</v>
          </cell>
          <cell r="R108">
            <v>0</v>
          </cell>
          <cell r="S108">
            <v>0</v>
          </cell>
          <cell r="T108">
            <v>0</v>
          </cell>
          <cell r="U108">
            <v>0</v>
          </cell>
          <cell r="V108">
            <v>1</v>
          </cell>
          <cell r="W108">
            <v>1519194</v>
          </cell>
        </row>
        <row r="109">
          <cell r="C109" t="str">
            <v>3.20.1.2.15</v>
          </cell>
          <cell r="D109" t="str">
            <v>Suministro de brida ciega HD norma ISO PN 16</v>
          </cell>
          <cell r="I109" t="str">
            <v/>
          </cell>
          <cell r="L109" t="str">
            <v/>
          </cell>
          <cell r="M109" t="str">
            <v/>
          </cell>
          <cell r="N109" t="str">
            <v/>
          </cell>
          <cell r="O109" t="str">
            <v/>
          </cell>
          <cell r="R109" t="str">
            <v/>
          </cell>
          <cell r="S109" t="str">
            <v/>
          </cell>
          <cell r="T109" t="str">
            <v/>
          </cell>
          <cell r="U109" t="str">
            <v/>
          </cell>
          <cell r="V109" t="str">
            <v/>
          </cell>
          <cell r="W109" t="str">
            <v/>
          </cell>
        </row>
        <row r="110">
          <cell r="C110" t="str">
            <v>3.20.1.2.15.8</v>
          </cell>
          <cell r="D110" t="str">
            <v>d = 400 mm (16")</v>
          </cell>
          <cell r="E110" t="str">
            <v>un</v>
          </cell>
          <cell r="F110">
            <v>2</v>
          </cell>
          <cell r="G110">
            <v>535688</v>
          </cell>
          <cell r="H110">
            <v>1071376</v>
          </cell>
          <cell r="I110">
            <v>6.8864807053985108E-2</v>
          </cell>
          <cell r="J110">
            <v>2</v>
          </cell>
          <cell r="L110">
            <v>2</v>
          </cell>
          <cell r="M110">
            <v>1071376</v>
          </cell>
          <cell r="N110">
            <v>0</v>
          </cell>
          <cell r="O110">
            <v>1071376</v>
          </cell>
          <cell r="R110">
            <v>0</v>
          </cell>
          <cell r="S110">
            <v>0</v>
          </cell>
          <cell r="T110">
            <v>0</v>
          </cell>
          <cell r="U110">
            <v>0</v>
          </cell>
          <cell r="V110">
            <v>2</v>
          </cell>
          <cell r="W110">
            <v>1071376</v>
          </cell>
        </row>
        <row r="111">
          <cell r="C111" t="str">
            <v>3.20.1.2.15.9</v>
          </cell>
          <cell r="D111" t="str">
            <v>d = 450 mm (18")</v>
          </cell>
          <cell r="E111" t="str">
            <v>un</v>
          </cell>
          <cell r="F111">
            <v>1</v>
          </cell>
          <cell r="G111">
            <v>886124</v>
          </cell>
          <cell r="H111">
            <v>886124</v>
          </cell>
          <cell r="I111">
            <v>5.6957369108422716E-2</v>
          </cell>
          <cell r="J111">
            <v>1</v>
          </cell>
          <cell r="L111">
            <v>1</v>
          </cell>
          <cell r="M111">
            <v>886124</v>
          </cell>
          <cell r="N111">
            <v>0</v>
          </cell>
          <cell r="O111">
            <v>886124</v>
          </cell>
          <cell r="R111">
            <v>0</v>
          </cell>
          <cell r="S111">
            <v>0</v>
          </cell>
          <cell r="T111">
            <v>0</v>
          </cell>
          <cell r="U111">
            <v>0</v>
          </cell>
          <cell r="V111">
            <v>1</v>
          </cell>
          <cell r="W111">
            <v>886124</v>
          </cell>
        </row>
        <row r="112">
          <cell r="C112" t="str">
            <v>3.20.1.2.15.11</v>
          </cell>
          <cell r="D112" t="str">
            <v>d = 600 mm (24")</v>
          </cell>
          <cell r="E112" t="str">
            <v>un</v>
          </cell>
          <cell r="F112">
            <v>1</v>
          </cell>
          <cell r="G112">
            <v>1718134</v>
          </cell>
          <cell r="H112">
            <v>1718134</v>
          </cell>
          <cell r="I112">
            <v>0.11043645405804466</v>
          </cell>
          <cell r="J112">
            <v>1</v>
          </cell>
          <cell r="L112">
            <v>1</v>
          </cell>
          <cell r="M112">
            <v>1718134</v>
          </cell>
          <cell r="N112">
            <v>0</v>
          </cell>
          <cell r="O112">
            <v>1718134</v>
          </cell>
          <cell r="R112">
            <v>0</v>
          </cell>
          <cell r="S112">
            <v>0</v>
          </cell>
          <cell r="T112">
            <v>0</v>
          </cell>
          <cell r="U112">
            <v>0</v>
          </cell>
          <cell r="V112">
            <v>1</v>
          </cell>
          <cell r="W112">
            <v>1718134</v>
          </cell>
        </row>
        <row r="113">
          <cell r="C113" t="str">
            <v>3.20.1.2.17</v>
          </cell>
          <cell r="D113" t="str">
            <v>Unión de polipropileno para polietileno</v>
          </cell>
          <cell r="I113" t="str">
            <v/>
          </cell>
          <cell r="L113" t="str">
            <v/>
          </cell>
          <cell r="M113" t="str">
            <v/>
          </cell>
          <cell r="N113" t="str">
            <v/>
          </cell>
          <cell r="O113" t="str">
            <v/>
          </cell>
          <cell r="R113" t="str">
            <v/>
          </cell>
          <cell r="S113" t="str">
            <v/>
          </cell>
          <cell r="T113" t="str">
            <v/>
          </cell>
          <cell r="U113" t="str">
            <v/>
          </cell>
          <cell r="V113" t="str">
            <v/>
          </cell>
          <cell r="W113" t="str">
            <v/>
          </cell>
        </row>
        <row r="114">
          <cell r="C114" t="str">
            <v>3.20.1.2.17.3</v>
          </cell>
          <cell r="D114" t="str">
            <v>d= 25 mm</v>
          </cell>
          <cell r="E114" t="str">
            <v>un</v>
          </cell>
          <cell r="F114">
            <v>10</v>
          </cell>
          <cell r="G114">
            <v>16738.8</v>
          </cell>
          <cell r="H114">
            <v>167388</v>
          </cell>
          <cell r="I114">
            <v>1.0759194086065451E-2</v>
          </cell>
          <cell r="J114">
            <v>10</v>
          </cell>
          <cell r="L114">
            <v>10</v>
          </cell>
          <cell r="M114">
            <v>167388</v>
          </cell>
          <cell r="N114">
            <v>0</v>
          </cell>
          <cell r="O114">
            <v>167388</v>
          </cell>
          <cell r="R114">
            <v>0</v>
          </cell>
          <cell r="S114">
            <v>0</v>
          </cell>
          <cell r="T114">
            <v>0</v>
          </cell>
          <cell r="U114">
            <v>0</v>
          </cell>
          <cell r="V114">
            <v>10</v>
          </cell>
          <cell r="W114">
            <v>167388</v>
          </cell>
        </row>
        <row r="115">
          <cell r="C115" t="str">
            <v>3.20.1.2.18</v>
          </cell>
          <cell r="D115" t="str">
            <v>Suministro de unión de desmontaje Norma ISO PN 16</v>
          </cell>
          <cell r="I115" t="str">
            <v/>
          </cell>
          <cell r="L115" t="str">
            <v/>
          </cell>
          <cell r="M115" t="str">
            <v/>
          </cell>
          <cell r="N115" t="str">
            <v/>
          </cell>
          <cell r="O115" t="str">
            <v/>
          </cell>
          <cell r="R115" t="str">
            <v/>
          </cell>
          <cell r="S115" t="str">
            <v/>
          </cell>
          <cell r="T115" t="str">
            <v/>
          </cell>
          <cell r="U115" t="str">
            <v/>
          </cell>
          <cell r="V115" t="str">
            <v/>
          </cell>
          <cell r="W115" t="str">
            <v/>
          </cell>
        </row>
        <row r="116">
          <cell r="C116" t="str">
            <v>3.20.1.2.18.4</v>
          </cell>
          <cell r="D116" t="str">
            <v>d = 400 mm (16")</v>
          </cell>
          <cell r="E116" t="str">
            <v>un</v>
          </cell>
          <cell r="F116">
            <v>5</v>
          </cell>
          <cell r="G116">
            <v>1508000</v>
          </cell>
          <cell r="H116">
            <v>7540000</v>
          </cell>
          <cell r="I116">
            <v>0.48464838225520052</v>
          </cell>
          <cell r="J116">
            <v>5</v>
          </cell>
          <cell r="L116">
            <v>5</v>
          </cell>
          <cell r="M116">
            <v>7540000</v>
          </cell>
          <cell r="N116">
            <v>0</v>
          </cell>
          <cell r="O116">
            <v>7540000</v>
          </cell>
          <cell r="R116">
            <v>0</v>
          </cell>
          <cell r="S116">
            <v>0</v>
          </cell>
          <cell r="T116">
            <v>0</v>
          </cell>
          <cell r="U116">
            <v>0</v>
          </cell>
          <cell r="V116">
            <v>5</v>
          </cell>
          <cell r="W116">
            <v>7540000</v>
          </cell>
        </row>
        <row r="117">
          <cell r="C117" t="str">
            <v>3.20.1.2.18.5</v>
          </cell>
          <cell r="D117" t="str">
            <v>d = 450 mm (18")</v>
          </cell>
          <cell r="E117" t="str">
            <v>un</v>
          </cell>
          <cell r="F117">
            <v>2</v>
          </cell>
          <cell r="G117">
            <v>1740000</v>
          </cell>
          <cell r="H117">
            <v>3480000</v>
          </cell>
          <cell r="I117">
            <v>0.22368386873316948</v>
          </cell>
          <cell r="J117">
            <v>2</v>
          </cell>
          <cell r="L117">
            <v>2</v>
          </cell>
          <cell r="M117">
            <v>3480000</v>
          </cell>
          <cell r="N117">
            <v>0</v>
          </cell>
          <cell r="O117">
            <v>3480000</v>
          </cell>
          <cell r="R117">
            <v>0</v>
          </cell>
          <cell r="S117">
            <v>0</v>
          </cell>
          <cell r="T117">
            <v>0</v>
          </cell>
          <cell r="U117">
            <v>0</v>
          </cell>
          <cell r="V117">
            <v>2</v>
          </cell>
          <cell r="W117">
            <v>3480000</v>
          </cell>
        </row>
        <row r="118">
          <cell r="C118" t="str">
            <v>3.20.1.2.18.7</v>
          </cell>
          <cell r="D118" t="str">
            <v>d = 600 mm (24")</v>
          </cell>
          <cell r="E118" t="str">
            <v>un</v>
          </cell>
          <cell r="F118">
            <v>4</v>
          </cell>
          <cell r="G118">
            <v>2578912</v>
          </cell>
          <cell r="H118">
            <v>10315648</v>
          </cell>
          <cell r="I118">
            <v>0.66305863595677639</v>
          </cell>
          <cell r="J118">
            <v>4</v>
          </cell>
          <cell r="L118">
            <v>4</v>
          </cell>
          <cell r="M118">
            <v>10315648</v>
          </cell>
          <cell r="N118">
            <v>0</v>
          </cell>
          <cell r="O118">
            <v>10315648</v>
          </cell>
          <cell r="R118">
            <v>0</v>
          </cell>
          <cell r="S118">
            <v>0</v>
          </cell>
          <cell r="T118">
            <v>0</v>
          </cell>
          <cell r="U118">
            <v>0</v>
          </cell>
          <cell r="V118">
            <v>4</v>
          </cell>
          <cell r="W118">
            <v>10315648</v>
          </cell>
        </row>
        <row r="119">
          <cell r="C119" t="str">
            <v>3.20.1.2.18.17</v>
          </cell>
          <cell r="D119" t="str">
            <v>d = 150 mm (6")</v>
          </cell>
          <cell r="E119" t="str">
            <v>un</v>
          </cell>
          <cell r="F119">
            <v>4</v>
          </cell>
          <cell r="G119">
            <v>406000</v>
          </cell>
          <cell r="H119">
            <v>1624000</v>
          </cell>
          <cell r="I119">
            <v>0.10438580540881241</v>
          </cell>
          <cell r="J119">
            <v>4</v>
          </cell>
          <cell r="L119">
            <v>4</v>
          </cell>
          <cell r="M119">
            <v>1624000</v>
          </cell>
          <cell r="N119">
            <v>0</v>
          </cell>
          <cell r="O119">
            <v>1624000</v>
          </cell>
          <cell r="R119">
            <v>0</v>
          </cell>
          <cell r="S119">
            <v>0</v>
          </cell>
          <cell r="T119">
            <v>0</v>
          </cell>
          <cell r="U119">
            <v>0</v>
          </cell>
          <cell r="V119">
            <v>4</v>
          </cell>
          <cell r="W119">
            <v>1624000</v>
          </cell>
        </row>
        <row r="120">
          <cell r="C120" t="str">
            <v>3.20.1.2.20</v>
          </cell>
          <cell r="D120" t="str">
            <v>Adaptador porta brida de polietileno con brida suelta de acero</v>
          </cell>
          <cell r="I120" t="str">
            <v/>
          </cell>
          <cell r="L120" t="str">
            <v/>
          </cell>
          <cell r="M120" t="str">
            <v/>
          </cell>
          <cell r="N120" t="str">
            <v/>
          </cell>
          <cell r="O120" t="str">
            <v/>
          </cell>
          <cell r="R120" t="str">
            <v/>
          </cell>
          <cell r="S120" t="str">
            <v/>
          </cell>
          <cell r="T120" t="str">
            <v/>
          </cell>
          <cell r="U120" t="str">
            <v/>
          </cell>
          <cell r="V120" t="str">
            <v/>
          </cell>
          <cell r="W120" t="str">
            <v/>
          </cell>
        </row>
        <row r="121">
          <cell r="C121" t="str">
            <v>3.20.1.2.20.1</v>
          </cell>
          <cell r="D121" t="str">
            <v>d = 90 mm (3")</v>
          </cell>
          <cell r="E121" t="str">
            <v>un</v>
          </cell>
          <cell r="F121">
            <v>4</v>
          </cell>
          <cell r="G121">
            <v>76560</v>
          </cell>
          <cell r="H121">
            <v>306240</v>
          </cell>
          <cell r="I121">
            <v>1.9684180448518915E-2</v>
          </cell>
          <cell r="J121">
            <v>4</v>
          </cell>
          <cell r="L121">
            <v>4</v>
          </cell>
          <cell r="M121">
            <v>306240</v>
          </cell>
          <cell r="N121">
            <v>0</v>
          </cell>
          <cell r="O121">
            <v>306240</v>
          </cell>
          <cell r="R121">
            <v>0</v>
          </cell>
          <cell r="S121">
            <v>0</v>
          </cell>
          <cell r="T121">
            <v>0</v>
          </cell>
          <cell r="U121">
            <v>0</v>
          </cell>
          <cell r="V121">
            <v>4</v>
          </cell>
          <cell r="W121">
            <v>306240</v>
          </cell>
        </row>
        <row r="122">
          <cell r="C122" t="str">
            <v>3.20.1.2.20.2</v>
          </cell>
          <cell r="D122" t="str">
            <v>d = 110 mm (4")</v>
          </cell>
          <cell r="E122" t="str">
            <v>un</v>
          </cell>
          <cell r="F122">
            <v>6</v>
          </cell>
          <cell r="G122">
            <v>89320</v>
          </cell>
          <cell r="H122">
            <v>535920</v>
          </cell>
          <cell r="I122">
            <v>3.4447315784908096E-2</v>
          </cell>
          <cell r="J122">
            <v>6</v>
          </cell>
          <cell r="L122">
            <v>6</v>
          </cell>
          <cell r="M122">
            <v>535920</v>
          </cell>
          <cell r="N122">
            <v>0</v>
          </cell>
          <cell r="O122">
            <v>535920</v>
          </cell>
          <cell r="R122">
            <v>0</v>
          </cell>
          <cell r="S122">
            <v>0</v>
          </cell>
          <cell r="T122">
            <v>0</v>
          </cell>
          <cell r="U122">
            <v>0</v>
          </cell>
          <cell r="V122">
            <v>6</v>
          </cell>
          <cell r="W122">
            <v>535920</v>
          </cell>
        </row>
        <row r="123">
          <cell r="C123" t="str">
            <v>3.20.1.2.30</v>
          </cell>
          <cell r="D123" t="str">
            <v>Codo 90° BxB HD Norma ISO PN 10</v>
          </cell>
          <cell r="I123" t="str">
            <v/>
          </cell>
          <cell r="L123" t="str">
            <v/>
          </cell>
          <cell r="M123" t="str">
            <v/>
          </cell>
          <cell r="N123" t="str">
            <v/>
          </cell>
          <cell r="O123" t="str">
            <v/>
          </cell>
          <cell r="R123" t="str">
            <v/>
          </cell>
          <cell r="S123" t="str">
            <v/>
          </cell>
          <cell r="T123" t="str">
            <v/>
          </cell>
          <cell r="U123" t="str">
            <v/>
          </cell>
          <cell r="V123" t="str">
            <v/>
          </cell>
          <cell r="W123" t="str">
            <v/>
          </cell>
        </row>
        <row r="124">
          <cell r="C124" t="str">
            <v>3.20.1.2.30.2</v>
          </cell>
          <cell r="D124" t="str">
            <v>d = 300 mm (12")</v>
          </cell>
          <cell r="E124" t="str">
            <v>un</v>
          </cell>
          <cell r="F124">
            <v>2</v>
          </cell>
          <cell r="G124">
            <v>2713124</v>
          </cell>
          <cell r="H124">
            <v>5426248</v>
          </cell>
          <cell r="I124">
            <v>0.34878280038667336</v>
          </cell>
          <cell r="J124">
            <v>2</v>
          </cell>
          <cell r="L124">
            <v>2</v>
          </cell>
          <cell r="M124">
            <v>5426248</v>
          </cell>
          <cell r="N124">
            <v>0</v>
          </cell>
          <cell r="O124">
            <v>5426248</v>
          </cell>
          <cell r="R124">
            <v>0</v>
          </cell>
          <cell r="S124">
            <v>0</v>
          </cell>
          <cell r="T124">
            <v>0</v>
          </cell>
          <cell r="U124">
            <v>0</v>
          </cell>
          <cell r="V124">
            <v>2</v>
          </cell>
          <cell r="W124">
            <v>5426248</v>
          </cell>
        </row>
        <row r="125">
          <cell r="C125" t="str">
            <v>3.20.1.2.30.4</v>
          </cell>
          <cell r="D125" t="str">
            <v>d = 400 mm (16")</v>
          </cell>
          <cell r="E125" t="str">
            <v>un</v>
          </cell>
          <cell r="F125">
            <v>4</v>
          </cell>
          <cell r="G125">
            <v>2835446</v>
          </cell>
          <cell r="H125">
            <v>11341784</v>
          </cell>
          <cell r="I125">
            <v>0.7290155527172304</v>
          </cell>
          <cell r="J125">
            <v>4</v>
          </cell>
          <cell r="L125">
            <v>4</v>
          </cell>
          <cell r="M125">
            <v>11341784</v>
          </cell>
          <cell r="N125">
            <v>0</v>
          </cell>
          <cell r="O125">
            <v>11341784</v>
          </cell>
          <cell r="R125">
            <v>0</v>
          </cell>
          <cell r="S125">
            <v>0</v>
          </cell>
          <cell r="T125">
            <v>0</v>
          </cell>
          <cell r="U125">
            <v>0</v>
          </cell>
          <cell r="V125">
            <v>4</v>
          </cell>
          <cell r="W125">
            <v>11341784</v>
          </cell>
        </row>
        <row r="126">
          <cell r="C126" t="str">
            <v>3.20.1.2.30.5</v>
          </cell>
          <cell r="D126" t="str">
            <v>d = 450 mm (18")</v>
          </cell>
          <cell r="E126" t="str">
            <v>un</v>
          </cell>
          <cell r="F126">
            <v>5</v>
          </cell>
          <cell r="G126">
            <v>3400772</v>
          </cell>
          <cell r="H126">
            <v>17003860</v>
          </cell>
          <cell r="I126">
            <v>1.0929566632750549</v>
          </cell>
          <cell r="J126">
            <v>5</v>
          </cell>
          <cell r="L126">
            <v>5</v>
          </cell>
          <cell r="M126">
            <v>17003860</v>
          </cell>
          <cell r="N126">
            <v>0</v>
          </cell>
          <cell r="O126">
            <v>17003860</v>
          </cell>
          <cell r="R126">
            <v>0</v>
          </cell>
          <cell r="S126">
            <v>0</v>
          </cell>
          <cell r="T126">
            <v>0</v>
          </cell>
          <cell r="U126">
            <v>0</v>
          </cell>
          <cell r="V126">
            <v>5</v>
          </cell>
          <cell r="W126">
            <v>17003860</v>
          </cell>
        </row>
        <row r="127">
          <cell r="C127" t="str">
            <v>3.20.1.2.30.7</v>
          </cell>
          <cell r="D127" t="str">
            <v>d = 600 mm (24")</v>
          </cell>
          <cell r="E127" t="str">
            <v>un</v>
          </cell>
          <cell r="F127">
            <v>10</v>
          </cell>
          <cell r="G127">
            <v>6148000</v>
          </cell>
          <cell r="H127">
            <v>61480000</v>
          </cell>
          <cell r="I127">
            <v>3.9517483476193274</v>
          </cell>
          <cell r="J127">
            <v>10</v>
          </cell>
          <cell r="L127">
            <v>10</v>
          </cell>
          <cell r="M127">
            <v>61480000</v>
          </cell>
          <cell r="N127">
            <v>0</v>
          </cell>
          <cell r="O127">
            <v>61480000</v>
          </cell>
          <cell r="R127">
            <v>0</v>
          </cell>
          <cell r="S127">
            <v>0</v>
          </cell>
          <cell r="T127">
            <v>0</v>
          </cell>
          <cell r="U127">
            <v>0</v>
          </cell>
          <cell r="V127">
            <v>10</v>
          </cell>
          <cell r="W127">
            <v>61480000</v>
          </cell>
        </row>
        <row r="128">
          <cell r="C128" t="str">
            <v>3.20.1.2.32</v>
          </cell>
          <cell r="D128" t="str">
            <v>Codo 45° BxB HD. Norma ISO. PN 10</v>
          </cell>
          <cell r="I128" t="str">
            <v/>
          </cell>
          <cell r="L128" t="str">
            <v/>
          </cell>
          <cell r="M128" t="str">
            <v/>
          </cell>
          <cell r="N128" t="str">
            <v/>
          </cell>
          <cell r="O128" t="str">
            <v/>
          </cell>
          <cell r="R128" t="str">
            <v/>
          </cell>
          <cell r="S128" t="str">
            <v/>
          </cell>
          <cell r="T128" t="str">
            <v/>
          </cell>
          <cell r="U128" t="str">
            <v/>
          </cell>
          <cell r="V128" t="str">
            <v/>
          </cell>
          <cell r="W128" t="str">
            <v/>
          </cell>
        </row>
        <row r="129">
          <cell r="C129" t="str">
            <v>3.20.1.2.32.4</v>
          </cell>
          <cell r="D129" t="str">
            <v>d = 400 mm (16”)</v>
          </cell>
          <cell r="E129" t="str">
            <v>un</v>
          </cell>
          <cell r="F129">
            <v>2</v>
          </cell>
          <cell r="G129">
            <v>2600000</v>
          </cell>
          <cell r="H129">
            <v>5200000</v>
          </cell>
          <cell r="I129">
            <v>0.33424026362427622</v>
          </cell>
          <cell r="J129">
            <v>2</v>
          </cell>
          <cell r="L129">
            <v>2</v>
          </cell>
          <cell r="M129">
            <v>5200000</v>
          </cell>
          <cell r="N129">
            <v>0</v>
          </cell>
          <cell r="O129">
            <v>5200000</v>
          </cell>
          <cell r="R129">
            <v>0</v>
          </cell>
          <cell r="S129">
            <v>0</v>
          </cell>
          <cell r="T129">
            <v>0</v>
          </cell>
          <cell r="U129">
            <v>0</v>
          </cell>
          <cell r="V129">
            <v>2</v>
          </cell>
          <cell r="W129">
            <v>5200000</v>
          </cell>
        </row>
        <row r="130">
          <cell r="C130" t="str">
            <v>3.20.1.2.32.21</v>
          </cell>
          <cell r="D130" t="str">
            <v>d = 80 mm (3”)</v>
          </cell>
          <cell r="E130" t="str">
            <v>un</v>
          </cell>
          <cell r="F130">
            <v>20</v>
          </cell>
          <cell r="G130">
            <v>161240</v>
          </cell>
          <cell r="H130">
            <v>3224800</v>
          </cell>
          <cell r="I130">
            <v>0.20728038502607038</v>
          </cell>
          <cell r="J130">
            <v>20</v>
          </cell>
          <cell r="L130">
            <v>20</v>
          </cell>
          <cell r="M130">
            <v>3224800</v>
          </cell>
          <cell r="N130">
            <v>0</v>
          </cell>
          <cell r="O130">
            <v>3224800</v>
          </cell>
          <cell r="R130">
            <v>0</v>
          </cell>
          <cell r="S130">
            <v>0</v>
          </cell>
          <cell r="T130">
            <v>0</v>
          </cell>
          <cell r="U130">
            <v>0</v>
          </cell>
          <cell r="V130">
            <v>20</v>
          </cell>
          <cell r="W130">
            <v>3224800</v>
          </cell>
        </row>
        <row r="131">
          <cell r="C131" t="str">
            <v>3.20.1.2.40</v>
          </cell>
          <cell r="D131" t="str">
            <v>Codo 45 ° JA x JA HD. Norma ISO PN 10</v>
          </cell>
          <cell r="I131" t="str">
            <v/>
          </cell>
          <cell r="L131" t="str">
            <v/>
          </cell>
          <cell r="M131" t="str">
            <v/>
          </cell>
          <cell r="N131" t="str">
            <v/>
          </cell>
          <cell r="O131" t="str">
            <v/>
          </cell>
          <cell r="R131" t="str">
            <v/>
          </cell>
          <cell r="S131" t="str">
            <v/>
          </cell>
          <cell r="T131" t="str">
            <v/>
          </cell>
          <cell r="U131" t="str">
            <v/>
          </cell>
          <cell r="V131" t="str">
            <v/>
          </cell>
          <cell r="W131" t="str">
            <v/>
          </cell>
        </row>
        <row r="132">
          <cell r="C132" t="str">
            <v>3.20.1.2.40.5</v>
          </cell>
          <cell r="D132" t="str">
            <v>d = 450 mm (18”)</v>
          </cell>
          <cell r="E132" t="str">
            <v>un</v>
          </cell>
          <cell r="F132">
            <v>1</v>
          </cell>
          <cell r="G132">
            <v>2161767.88</v>
          </cell>
          <cell r="H132">
            <v>2161767.88</v>
          </cell>
          <cell r="I132">
            <v>0.13895189732801783</v>
          </cell>
          <cell r="J132">
            <v>1</v>
          </cell>
          <cell r="L132">
            <v>1</v>
          </cell>
          <cell r="M132">
            <v>2161767.88</v>
          </cell>
          <cell r="N132">
            <v>0</v>
          </cell>
          <cell r="O132">
            <v>2161767.88</v>
          </cell>
          <cell r="R132">
            <v>0</v>
          </cell>
          <cell r="S132">
            <v>0</v>
          </cell>
          <cell r="T132">
            <v>0</v>
          </cell>
          <cell r="U132">
            <v>0</v>
          </cell>
          <cell r="V132">
            <v>1</v>
          </cell>
          <cell r="W132">
            <v>2161767.88</v>
          </cell>
        </row>
        <row r="133">
          <cell r="C133" t="str">
            <v>3.20.1.2.54</v>
          </cell>
          <cell r="D133" t="str">
            <v>Unión Brida Enchufe. Norma ISO. PN 10</v>
          </cell>
          <cell r="I133" t="str">
            <v/>
          </cell>
          <cell r="L133" t="str">
            <v/>
          </cell>
          <cell r="M133" t="str">
            <v/>
          </cell>
          <cell r="N133" t="str">
            <v/>
          </cell>
          <cell r="O133" t="str">
            <v/>
          </cell>
          <cell r="R133" t="str">
            <v/>
          </cell>
          <cell r="S133" t="str">
            <v/>
          </cell>
          <cell r="T133" t="str">
            <v/>
          </cell>
          <cell r="U133" t="str">
            <v/>
          </cell>
          <cell r="V133" t="str">
            <v/>
          </cell>
          <cell r="W133" t="str">
            <v/>
          </cell>
        </row>
        <row r="134">
          <cell r="C134" t="str">
            <v>3.20.1.2.54.4</v>
          </cell>
          <cell r="D134" t="str">
            <v>d = 400 mm (16”)</v>
          </cell>
          <cell r="E134" t="str">
            <v>un</v>
          </cell>
          <cell r="F134">
            <v>2</v>
          </cell>
          <cell r="G134">
            <v>928000</v>
          </cell>
          <cell r="H134">
            <v>1856000</v>
          </cell>
          <cell r="I134">
            <v>0.11929806332435704</v>
          </cell>
          <cell r="J134">
            <v>2</v>
          </cell>
          <cell r="L134">
            <v>2</v>
          </cell>
          <cell r="M134">
            <v>1856000</v>
          </cell>
          <cell r="N134">
            <v>0</v>
          </cell>
          <cell r="O134">
            <v>1856000</v>
          </cell>
          <cell r="R134">
            <v>0</v>
          </cell>
          <cell r="S134">
            <v>0</v>
          </cell>
          <cell r="T134">
            <v>0</v>
          </cell>
          <cell r="U134">
            <v>0</v>
          </cell>
          <cell r="V134">
            <v>2</v>
          </cell>
          <cell r="W134">
            <v>1856000</v>
          </cell>
        </row>
        <row r="135">
          <cell r="C135" t="str">
            <v>3.20.1.2.54.5</v>
          </cell>
          <cell r="D135" t="str">
            <v>d = 450 mm (18”)</v>
          </cell>
          <cell r="E135" t="str">
            <v>un</v>
          </cell>
          <cell r="F135">
            <v>2</v>
          </cell>
          <cell r="G135">
            <v>1044000</v>
          </cell>
          <cell r="H135">
            <v>2088000</v>
          </cell>
          <cell r="I135">
            <v>0.13421032123990168</v>
          </cell>
          <cell r="J135">
            <v>2</v>
          </cell>
          <cell r="L135">
            <v>2</v>
          </cell>
          <cell r="M135">
            <v>2088000</v>
          </cell>
          <cell r="N135">
            <v>0</v>
          </cell>
          <cell r="O135">
            <v>2088000</v>
          </cell>
          <cell r="R135">
            <v>0</v>
          </cell>
          <cell r="S135">
            <v>0</v>
          </cell>
          <cell r="T135">
            <v>0</v>
          </cell>
          <cell r="U135">
            <v>0</v>
          </cell>
          <cell r="V135">
            <v>2</v>
          </cell>
          <cell r="W135">
            <v>2088000</v>
          </cell>
        </row>
        <row r="136">
          <cell r="C136" t="str">
            <v>3.20.1.2.54.7</v>
          </cell>
          <cell r="D136" t="str">
            <v>d = 600 mm (24”)</v>
          </cell>
          <cell r="E136" t="str">
            <v>un</v>
          </cell>
          <cell r="F136">
            <v>4</v>
          </cell>
          <cell r="G136">
            <v>1624000</v>
          </cell>
          <cell r="H136">
            <v>6496000</v>
          </cell>
          <cell r="I136">
            <v>0.41754322163524965</v>
          </cell>
          <cell r="J136">
            <v>4</v>
          </cell>
          <cell r="L136">
            <v>4</v>
          </cell>
          <cell r="M136">
            <v>6496000</v>
          </cell>
          <cell r="N136">
            <v>0</v>
          </cell>
          <cell r="O136">
            <v>6496000</v>
          </cell>
          <cell r="R136">
            <v>0</v>
          </cell>
          <cell r="S136">
            <v>0</v>
          </cell>
          <cell r="T136">
            <v>0</v>
          </cell>
          <cell r="U136">
            <v>0</v>
          </cell>
          <cell r="V136">
            <v>4</v>
          </cell>
          <cell r="W136">
            <v>6496000</v>
          </cell>
        </row>
        <row r="137">
          <cell r="C137" t="str">
            <v>3.20.1.2.56</v>
          </cell>
          <cell r="D137" t="str">
            <v>Pasamuro HD. Norma ISO. PN 10, L &lt;= 1 m</v>
          </cell>
          <cell r="I137" t="str">
            <v/>
          </cell>
          <cell r="L137" t="str">
            <v/>
          </cell>
          <cell r="M137" t="str">
            <v/>
          </cell>
          <cell r="N137" t="str">
            <v/>
          </cell>
          <cell r="O137" t="str">
            <v/>
          </cell>
          <cell r="R137" t="str">
            <v/>
          </cell>
          <cell r="S137" t="str">
            <v/>
          </cell>
          <cell r="T137" t="str">
            <v/>
          </cell>
          <cell r="U137" t="str">
            <v/>
          </cell>
          <cell r="V137" t="str">
            <v/>
          </cell>
          <cell r="W137" t="str">
            <v/>
          </cell>
        </row>
        <row r="138">
          <cell r="C138" t="str">
            <v>3.20.1.2.56.1</v>
          </cell>
          <cell r="D138" t="str">
            <v>d = 250 mm (12”), B*E, L=0.72m</v>
          </cell>
          <cell r="E138" t="str">
            <v>un</v>
          </cell>
          <cell r="F138">
            <v>2</v>
          </cell>
          <cell r="G138">
            <v>1624000</v>
          </cell>
          <cell r="H138">
            <v>3248000</v>
          </cell>
          <cell r="I138">
            <v>0.20877161081762483</v>
          </cell>
          <cell r="J138">
            <v>2</v>
          </cell>
          <cell r="L138">
            <v>2</v>
          </cell>
          <cell r="M138">
            <v>3248000</v>
          </cell>
          <cell r="N138">
            <v>0</v>
          </cell>
          <cell r="O138">
            <v>3248000</v>
          </cell>
          <cell r="R138">
            <v>0</v>
          </cell>
          <cell r="S138">
            <v>0</v>
          </cell>
          <cell r="T138">
            <v>0</v>
          </cell>
          <cell r="U138">
            <v>0</v>
          </cell>
          <cell r="V138">
            <v>2</v>
          </cell>
          <cell r="W138">
            <v>3248000</v>
          </cell>
        </row>
        <row r="139">
          <cell r="C139" t="str">
            <v>3.20.1.2.56.2</v>
          </cell>
          <cell r="D139" t="str">
            <v>d = 300 mm (12”), B*E, L=0.55m</v>
          </cell>
          <cell r="E139" t="str">
            <v>un</v>
          </cell>
          <cell r="F139">
            <v>2</v>
          </cell>
          <cell r="G139">
            <v>1460556</v>
          </cell>
          <cell r="H139">
            <v>2921112</v>
          </cell>
          <cell r="I139">
            <v>0.18776023941462244</v>
          </cell>
          <cell r="J139">
            <v>2</v>
          </cell>
          <cell r="L139">
            <v>2</v>
          </cell>
          <cell r="M139">
            <v>2921112</v>
          </cell>
          <cell r="N139">
            <v>0</v>
          </cell>
          <cell r="O139">
            <v>2921112</v>
          </cell>
          <cell r="R139">
            <v>0</v>
          </cell>
          <cell r="S139">
            <v>0</v>
          </cell>
          <cell r="T139">
            <v>0</v>
          </cell>
          <cell r="U139">
            <v>0</v>
          </cell>
          <cell r="V139">
            <v>2</v>
          </cell>
          <cell r="W139">
            <v>2921112</v>
          </cell>
        </row>
        <row r="140">
          <cell r="C140" t="str">
            <v>3.20.1.2.56.7</v>
          </cell>
          <cell r="D140" t="str">
            <v>d = 600 mm (24”), B*Esp, L=0.55m</v>
          </cell>
          <cell r="E140" t="str">
            <v>un</v>
          </cell>
          <cell r="F140">
            <v>8</v>
          </cell>
          <cell r="G140">
            <v>2114100</v>
          </cell>
          <cell r="H140">
            <v>16912800</v>
          </cell>
          <cell r="I140">
            <v>1.0871036020432034</v>
          </cell>
          <cell r="J140">
            <v>8</v>
          </cell>
          <cell r="L140">
            <v>8</v>
          </cell>
          <cell r="M140">
            <v>16912800</v>
          </cell>
          <cell r="N140">
            <v>0</v>
          </cell>
          <cell r="O140">
            <v>16912800</v>
          </cell>
          <cell r="R140">
            <v>0</v>
          </cell>
          <cell r="S140">
            <v>0</v>
          </cell>
          <cell r="T140">
            <v>0</v>
          </cell>
          <cell r="U140">
            <v>0</v>
          </cell>
          <cell r="V140">
            <v>8</v>
          </cell>
          <cell r="W140">
            <v>16912800</v>
          </cell>
        </row>
        <row r="141">
          <cell r="C141" t="str">
            <v>3.20.1.2.56.21</v>
          </cell>
          <cell r="D141" t="str">
            <v>d = 80 mm (3”), B*E, L=0.53m</v>
          </cell>
          <cell r="E141" t="str">
            <v>un</v>
          </cell>
          <cell r="F141">
            <v>20</v>
          </cell>
          <cell r="G141">
            <v>173280.8</v>
          </cell>
          <cell r="H141">
            <v>3465616</v>
          </cell>
          <cell r="I141">
            <v>0.22275930874240571</v>
          </cell>
          <cell r="J141">
            <v>20</v>
          </cell>
          <cell r="L141">
            <v>20</v>
          </cell>
          <cell r="M141">
            <v>3465616</v>
          </cell>
          <cell r="N141">
            <v>0</v>
          </cell>
          <cell r="O141">
            <v>3465616</v>
          </cell>
          <cell r="R141">
            <v>0</v>
          </cell>
          <cell r="S141">
            <v>0</v>
          </cell>
          <cell r="T141">
            <v>0</v>
          </cell>
          <cell r="U141">
            <v>0</v>
          </cell>
          <cell r="V141">
            <v>20</v>
          </cell>
          <cell r="W141">
            <v>3465616</v>
          </cell>
        </row>
        <row r="142">
          <cell r="C142" t="str">
            <v>3.20.1.2.56.22</v>
          </cell>
          <cell r="D142" t="str">
            <v>d = 150 mm (6”), B*E, L=0.55m</v>
          </cell>
          <cell r="E142" t="str">
            <v>un</v>
          </cell>
          <cell r="F142">
            <v>8</v>
          </cell>
          <cell r="G142">
            <v>387730</v>
          </cell>
          <cell r="H142">
            <v>3101840</v>
          </cell>
          <cell r="I142">
            <v>0.1993768883308317</v>
          </cell>
          <cell r="J142">
            <v>8</v>
          </cell>
          <cell r="L142">
            <v>8</v>
          </cell>
          <cell r="M142">
            <v>3101840</v>
          </cell>
          <cell r="N142">
            <v>0</v>
          </cell>
          <cell r="O142">
            <v>3101840</v>
          </cell>
          <cell r="R142">
            <v>0</v>
          </cell>
          <cell r="S142">
            <v>0</v>
          </cell>
          <cell r="T142">
            <v>0</v>
          </cell>
          <cell r="U142">
            <v>0</v>
          </cell>
          <cell r="V142">
            <v>8</v>
          </cell>
          <cell r="W142">
            <v>3101840</v>
          </cell>
        </row>
        <row r="143">
          <cell r="C143" t="str">
            <v>3.20.1.2.56.24</v>
          </cell>
          <cell r="D143" t="str">
            <v>d = 400 mm (16”), B*Esp, L=0.50m</v>
          </cell>
          <cell r="E143" t="str">
            <v>un</v>
          </cell>
          <cell r="F143">
            <v>4</v>
          </cell>
          <cell r="G143">
            <v>1368220</v>
          </cell>
          <cell r="H143">
            <v>5472880</v>
          </cell>
          <cell r="I143">
            <v>0.35178016422769781</v>
          </cell>
          <cell r="J143">
            <v>4</v>
          </cell>
          <cell r="L143">
            <v>4</v>
          </cell>
          <cell r="M143">
            <v>5472880</v>
          </cell>
          <cell r="N143">
            <v>0</v>
          </cell>
          <cell r="O143">
            <v>5472880</v>
          </cell>
          <cell r="R143">
            <v>0</v>
          </cell>
          <cell r="S143">
            <v>0</v>
          </cell>
          <cell r="T143">
            <v>0</v>
          </cell>
          <cell r="U143">
            <v>0</v>
          </cell>
          <cell r="V143">
            <v>4</v>
          </cell>
          <cell r="W143">
            <v>5472880</v>
          </cell>
        </row>
        <row r="144">
          <cell r="C144" t="str">
            <v>3.20.1.2.56.25</v>
          </cell>
          <cell r="D144" t="str">
            <v>d = 400 mm (16”), B*Esp, L=0.85m</v>
          </cell>
          <cell r="E144" t="str">
            <v>un</v>
          </cell>
          <cell r="F144">
            <v>1</v>
          </cell>
          <cell r="G144">
            <v>1251756</v>
          </cell>
          <cell r="H144">
            <v>1251756</v>
          </cell>
          <cell r="I144">
            <v>8.0459087583321057E-2</v>
          </cell>
          <cell r="J144">
            <v>1</v>
          </cell>
          <cell r="L144">
            <v>1</v>
          </cell>
          <cell r="M144">
            <v>1251756</v>
          </cell>
          <cell r="N144">
            <v>0</v>
          </cell>
          <cell r="O144">
            <v>1251756</v>
          </cell>
          <cell r="R144">
            <v>0</v>
          </cell>
          <cell r="S144">
            <v>0</v>
          </cell>
          <cell r="T144">
            <v>0</v>
          </cell>
          <cell r="U144">
            <v>0</v>
          </cell>
          <cell r="V144">
            <v>1</v>
          </cell>
          <cell r="W144">
            <v>1251756</v>
          </cell>
        </row>
        <row r="145">
          <cell r="C145" t="str">
            <v>3.20.1.2.58</v>
          </cell>
          <cell r="D145" t="str">
            <v>Reducción B x B HD. Norma ISO. PN 10</v>
          </cell>
          <cell r="I145" t="str">
            <v/>
          </cell>
          <cell r="L145" t="str">
            <v/>
          </cell>
          <cell r="M145" t="str">
            <v/>
          </cell>
          <cell r="N145" t="str">
            <v/>
          </cell>
          <cell r="O145" t="str">
            <v/>
          </cell>
          <cell r="R145" t="str">
            <v/>
          </cell>
          <cell r="S145" t="str">
            <v/>
          </cell>
          <cell r="T145" t="str">
            <v/>
          </cell>
          <cell r="U145" t="str">
            <v/>
          </cell>
          <cell r="V145" t="str">
            <v/>
          </cell>
          <cell r="W145" t="str">
            <v/>
          </cell>
        </row>
        <row r="146">
          <cell r="C146" t="str">
            <v>3.20.1.2.58.19</v>
          </cell>
          <cell r="D146" t="str">
            <v>d = 600 x 450 mm</v>
          </cell>
          <cell r="E146" t="str">
            <v>un</v>
          </cell>
          <cell r="F146">
            <v>1</v>
          </cell>
          <cell r="G146">
            <v>4408000</v>
          </cell>
          <cell r="H146">
            <v>4408000</v>
          </cell>
          <cell r="I146">
            <v>0.28333290039534798</v>
          </cell>
          <cell r="J146">
            <v>1</v>
          </cell>
          <cell r="L146">
            <v>1</v>
          </cell>
          <cell r="M146">
            <v>4408000</v>
          </cell>
          <cell r="N146">
            <v>0</v>
          </cell>
          <cell r="O146">
            <v>4408000</v>
          </cell>
          <cell r="R146">
            <v>0</v>
          </cell>
          <cell r="S146">
            <v>0</v>
          </cell>
          <cell r="T146">
            <v>0</v>
          </cell>
          <cell r="U146">
            <v>0</v>
          </cell>
          <cell r="V146">
            <v>1</v>
          </cell>
          <cell r="W146">
            <v>4408000</v>
          </cell>
        </row>
        <row r="147">
          <cell r="C147" t="str">
            <v>3.20.1.2.58.31</v>
          </cell>
          <cell r="D147" t="str">
            <v>d = 600 x 400 mm Exéntrica</v>
          </cell>
          <cell r="E147" t="str">
            <v>un</v>
          </cell>
          <cell r="F147">
            <v>4</v>
          </cell>
          <cell r="G147">
            <v>4800000</v>
          </cell>
          <cell r="H147">
            <v>19200000</v>
          </cell>
          <cell r="I147">
            <v>1.2341178964588659</v>
          </cell>
          <cell r="J147">
            <v>4</v>
          </cell>
          <cell r="L147">
            <v>4</v>
          </cell>
          <cell r="M147">
            <v>19200000</v>
          </cell>
          <cell r="N147">
            <v>0</v>
          </cell>
          <cell r="O147">
            <v>19200000</v>
          </cell>
          <cell r="R147">
            <v>0</v>
          </cell>
          <cell r="S147">
            <v>0</v>
          </cell>
          <cell r="T147">
            <v>0</v>
          </cell>
          <cell r="U147">
            <v>0</v>
          </cell>
          <cell r="V147">
            <v>4</v>
          </cell>
          <cell r="W147">
            <v>19200000</v>
          </cell>
        </row>
        <row r="148">
          <cell r="C148" t="str">
            <v>3.20.1.2.62</v>
          </cell>
          <cell r="D148" t="str">
            <v>Suministro de Tee B x B x B HD. Norma ISO. PN 10</v>
          </cell>
          <cell r="I148" t="str">
            <v/>
          </cell>
          <cell r="L148" t="str">
            <v/>
          </cell>
          <cell r="M148" t="str">
            <v/>
          </cell>
          <cell r="N148" t="str">
            <v/>
          </cell>
          <cell r="O148" t="str">
            <v/>
          </cell>
          <cell r="R148" t="str">
            <v/>
          </cell>
          <cell r="S148" t="str">
            <v/>
          </cell>
          <cell r="T148" t="str">
            <v/>
          </cell>
          <cell r="U148" t="str">
            <v/>
          </cell>
          <cell r="V148" t="str">
            <v/>
          </cell>
          <cell r="W148" t="str">
            <v/>
          </cell>
        </row>
        <row r="149">
          <cell r="C149" t="str">
            <v>3.20.1.2.62.21</v>
          </cell>
          <cell r="D149" t="str">
            <v>Tee 400 x 400 x 400 mm</v>
          </cell>
          <cell r="E149" t="str">
            <v>un</v>
          </cell>
          <cell r="F149">
            <v>4</v>
          </cell>
          <cell r="G149">
            <v>3211228</v>
          </cell>
          <cell r="H149">
            <v>12844912</v>
          </cell>
          <cell r="I149">
            <v>0.82563207175204401</v>
          </cell>
          <cell r="J149">
            <v>4</v>
          </cell>
          <cell r="L149">
            <v>4</v>
          </cell>
          <cell r="M149">
            <v>12844912</v>
          </cell>
          <cell r="N149">
            <v>0</v>
          </cell>
          <cell r="O149">
            <v>12844912</v>
          </cell>
          <cell r="R149">
            <v>0</v>
          </cell>
          <cell r="S149">
            <v>0</v>
          </cell>
          <cell r="T149">
            <v>0</v>
          </cell>
          <cell r="U149">
            <v>0</v>
          </cell>
          <cell r="V149">
            <v>4</v>
          </cell>
          <cell r="W149">
            <v>12844912</v>
          </cell>
        </row>
        <row r="150">
          <cell r="C150" t="str">
            <v>3.20.1.2.62.28</v>
          </cell>
          <cell r="D150" t="str">
            <v>Tee 450 x 450 x 450 mm</v>
          </cell>
          <cell r="E150" t="str">
            <v>un</v>
          </cell>
          <cell r="F150">
            <v>2</v>
          </cell>
          <cell r="G150">
            <v>5171686</v>
          </cell>
          <cell r="H150">
            <v>10343372</v>
          </cell>
          <cell r="I150">
            <v>0.66484065077768406</v>
          </cell>
          <cell r="J150">
            <v>2</v>
          </cell>
          <cell r="L150">
            <v>2</v>
          </cell>
          <cell r="M150">
            <v>10343372</v>
          </cell>
          <cell r="N150">
            <v>0</v>
          </cell>
          <cell r="O150">
            <v>10343372</v>
          </cell>
          <cell r="R150">
            <v>0</v>
          </cell>
          <cell r="S150">
            <v>0</v>
          </cell>
          <cell r="T150">
            <v>0</v>
          </cell>
          <cell r="U150">
            <v>0</v>
          </cell>
          <cell r="V150">
            <v>2</v>
          </cell>
          <cell r="W150">
            <v>10343372</v>
          </cell>
        </row>
        <row r="151">
          <cell r="C151" t="str">
            <v>3.20.1.2.62.39</v>
          </cell>
          <cell r="D151" t="str">
            <v>Tee 600 x 600 x 400 mm</v>
          </cell>
          <cell r="E151" t="str">
            <v>un</v>
          </cell>
          <cell r="F151">
            <v>2</v>
          </cell>
          <cell r="G151">
            <v>7550903.9999999991</v>
          </cell>
          <cell r="H151">
            <v>15101807.999999998</v>
          </cell>
          <cell r="I151">
            <v>0.97069851675446206</v>
          </cell>
          <cell r="J151">
            <v>2</v>
          </cell>
          <cell r="L151">
            <v>2</v>
          </cell>
          <cell r="M151">
            <v>15101807.999999998</v>
          </cell>
          <cell r="N151">
            <v>0</v>
          </cell>
          <cell r="O151">
            <v>15101807.999999998</v>
          </cell>
          <cell r="R151">
            <v>0</v>
          </cell>
          <cell r="S151">
            <v>0</v>
          </cell>
          <cell r="T151">
            <v>0</v>
          </cell>
          <cell r="U151">
            <v>0</v>
          </cell>
          <cell r="V151">
            <v>2</v>
          </cell>
          <cell r="W151">
            <v>15101807.999999998</v>
          </cell>
        </row>
        <row r="152">
          <cell r="C152" t="str">
            <v>3.20.1.2.62.40</v>
          </cell>
          <cell r="D152" t="str">
            <v>Tee 600 x 600 x 600 mm</v>
          </cell>
          <cell r="E152" t="str">
            <v>un</v>
          </cell>
          <cell r="F152">
            <v>5</v>
          </cell>
          <cell r="G152">
            <v>10542834</v>
          </cell>
          <cell r="H152">
            <v>52714170</v>
          </cell>
          <cell r="I152">
            <v>3.3883073226028673</v>
          </cell>
          <cell r="J152">
            <v>5</v>
          </cell>
          <cell r="L152">
            <v>5</v>
          </cell>
          <cell r="M152">
            <v>52714170</v>
          </cell>
          <cell r="N152">
            <v>0</v>
          </cell>
          <cell r="O152">
            <v>52714170</v>
          </cell>
          <cell r="R152">
            <v>0</v>
          </cell>
          <cell r="S152">
            <v>0</v>
          </cell>
          <cell r="T152">
            <v>0</v>
          </cell>
          <cell r="U152">
            <v>0</v>
          </cell>
          <cell r="V152">
            <v>5</v>
          </cell>
          <cell r="W152">
            <v>52714170</v>
          </cell>
        </row>
        <row r="153">
          <cell r="C153" t="str">
            <v>3.20.1.2.67</v>
          </cell>
          <cell r="D153" t="str">
            <v>Suministro de Niples bridados HD (Brida, espigo y lisos)</v>
          </cell>
          <cell r="I153" t="str">
            <v/>
          </cell>
          <cell r="L153" t="str">
            <v/>
          </cell>
          <cell r="M153" t="str">
            <v/>
          </cell>
          <cell r="N153" t="str">
            <v/>
          </cell>
          <cell r="O153" t="str">
            <v/>
          </cell>
          <cell r="R153" t="str">
            <v/>
          </cell>
          <cell r="S153" t="str">
            <v/>
          </cell>
          <cell r="T153" t="str">
            <v/>
          </cell>
          <cell r="U153" t="str">
            <v/>
          </cell>
          <cell r="V153" t="str">
            <v/>
          </cell>
          <cell r="W153" t="str">
            <v/>
          </cell>
        </row>
        <row r="154">
          <cell r="C154" t="str">
            <v>3.20.1.2.67.1</v>
          </cell>
          <cell r="D154" t="str">
            <v>L &lt;= 1 m</v>
          </cell>
          <cell r="I154" t="str">
            <v/>
          </cell>
          <cell r="L154" t="str">
            <v/>
          </cell>
          <cell r="M154" t="str">
            <v/>
          </cell>
          <cell r="N154" t="str">
            <v/>
          </cell>
          <cell r="O154" t="str">
            <v/>
          </cell>
          <cell r="R154" t="str">
            <v/>
          </cell>
          <cell r="S154" t="str">
            <v/>
          </cell>
          <cell r="T154" t="str">
            <v/>
          </cell>
          <cell r="U154" t="str">
            <v/>
          </cell>
          <cell r="V154" t="str">
            <v/>
          </cell>
          <cell r="W154" t="str">
            <v/>
          </cell>
        </row>
        <row r="155">
          <cell r="C155" t="str">
            <v>3.20.1.2.67.1.4</v>
          </cell>
          <cell r="D155" t="str">
            <v>Niple HD, 450mm, Brida*Brida, L=0.78m</v>
          </cell>
          <cell r="E155" t="str">
            <v>un</v>
          </cell>
          <cell r="F155">
            <v>2</v>
          </cell>
          <cell r="G155">
            <v>1856000</v>
          </cell>
          <cell r="H155">
            <v>3712000</v>
          </cell>
          <cell r="I155">
            <v>0.23859612664871407</v>
          </cell>
          <cell r="J155">
            <v>2</v>
          </cell>
          <cell r="L155">
            <v>2</v>
          </cell>
          <cell r="M155">
            <v>3712000</v>
          </cell>
          <cell r="N155">
            <v>0</v>
          </cell>
          <cell r="O155">
            <v>3712000</v>
          </cell>
          <cell r="R155">
            <v>0</v>
          </cell>
          <cell r="S155">
            <v>0</v>
          </cell>
          <cell r="T155">
            <v>0</v>
          </cell>
          <cell r="U155">
            <v>0</v>
          </cell>
          <cell r="V155">
            <v>2</v>
          </cell>
          <cell r="W155">
            <v>3712000</v>
          </cell>
        </row>
        <row r="156">
          <cell r="C156" t="str">
            <v>3.20.1.2.67.1.5</v>
          </cell>
          <cell r="D156" t="str">
            <v>Niple HD, 600mm, Brida*Brida, L=0.64m</v>
          </cell>
          <cell r="E156" t="str">
            <v>un</v>
          </cell>
          <cell r="F156">
            <v>4</v>
          </cell>
          <cell r="G156">
            <v>2784000</v>
          </cell>
          <cell r="H156">
            <v>11136000</v>
          </cell>
          <cell r="I156">
            <v>0.71578837994614231</v>
          </cell>
          <cell r="J156">
            <v>4</v>
          </cell>
          <cell r="L156">
            <v>4</v>
          </cell>
          <cell r="M156">
            <v>11136000</v>
          </cell>
          <cell r="N156">
            <v>0</v>
          </cell>
          <cell r="O156">
            <v>11136000</v>
          </cell>
          <cell r="R156">
            <v>0</v>
          </cell>
          <cell r="S156">
            <v>0</v>
          </cell>
          <cell r="T156">
            <v>0</v>
          </cell>
          <cell r="U156">
            <v>0</v>
          </cell>
          <cell r="V156">
            <v>4</v>
          </cell>
          <cell r="W156">
            <v>11136000</v>
          </cell>
        </row>
        <row r="157">
          <cell r="C157" t="str">
            <v>3.20.1.2.67.1.6</v>
          </cell>
          <cell r="D157" t="str">
            <v>Niple HD, 600mm, Brida*Brida, L=0.81m</v>
          </cell>
          <cell r="E157" t="str">
            <v>un</v>
          </cell>
          <cell r="F157">
            <v>1</v>
          </cell>
          <cell r="G157">
            <v>2784000</v>
          </cell>
          <cell r="H157">
            <v>2784000</v>
          </cell>
          <cell r="I157">
            <v>0.17894709498653558</v>
          </cell>
          <cell r="J157">
            <v>1</v>
          </cell>
          <cell r="L157">
            <v>1</v>
          </cell>
          <cell r="M157">
            <v>2784000</v>
          </cell>
          <cell r="N157">
            <v>0</v>
          </cell>
          <cell r="O157">
            <v>2784000</v>
          </cell>
          <cell r="R157">
            <v>0</v>
          </cell>
          <cell r="S157">
            <v>0</v>
          </cell>
          <cell r="T157">
            <v>0</v>
          </cell>
          <cell r="U157">
            <v>0</v>
          </cell>
          <cell r="V157">
            <v>1</v>
          </cell>
          <cell r="W157">
            <v>2784000</v>
          </cell>
        </row>
        <row r="158">
          <cell r="C158" t="str">
            <v>3.20.1.2.67.2</v>
          </cell>
          <cell r="D158" t="str">
            <v>1 m &lt; L &lt;= 2 m</v>
          </cell>
          <cell r="E158" t="str">
            <v>un</v>
          </cell>
          <cell r="I158">
            <v>0</v>
          </cell>
          <cell r="M158">
            <v>0</v>
          </cell>
          <cell r="N158">
            <v>0</v>
          </cell>
          <cell r="R158">
            <v>0</v>
          </cell>
          <cell r="S158">
            <v>0</v>
          </cell>
          <cell r="T158">
            <v>0</v>
          </cell>
          <cell r="U158">
            <v>0</v>
          </cell>
          <cell r="V158">
            <v>0</v>
          </cell>
          <cell r="W158">
            <v>0</v>
          </cell>
        </row>
        <row r="159">
          <cell r="C159" t="str">
            <v>3.20.1.2.67.2.1</v>
          </cell>
          <cell r="D159" t="str">
            <v>Niple HD, 400mm, Brida*Brida, L=1.40m</v>
          </cell>
          <cell r="E159" t="str">
            <v>un</v>
          </cell>
          <cell r="F159">
            <v>1</v>
          </cell>
          <cell r="G159">
            <v>1879200</v>
          </cell>
          <cell r="H159">
            <v>1879200</v>
          </cell>
          <cell r="I159">
            <v>0.12078928911591151</v>
          </cell>
          <cell r="J159">
            <v>1</v>
          </cell>
          <cell r="L159">
            <v>1</v>
          </cell>
          <cell r="M159">
            <v>1879200</v>
          </cell>
          <cell r="N159">
            <v>0</v>
          </cell>
          <cell r="O159">
            <v>1879200</v>
          </cell>
          <cell r="R159">
            <v>0</v>
          </cell>
          <cell r="S159">
            <v>0</v>
          </cell>
          <cell r="T159">
            <v>0</v>
          </cell>
          <cell r="U159">
            <v>0</v>
          </cell>
          <cell r="V159">
            <v>1</v>
          </cell>
          <cell r="W159">
            <v>1879200</v>
          </cell>
        </row>
        <row r="160">
          <cell r="C160" t="str">
            <v>3.20.1.2.67.2.2</v>
          </cell>
          <cell r="D160" t="str">
            <v>Niple HD, 600mm, Brida*Brida, L=1.63m</v>
          </cell>
          <cell r="E160" t="str">
            <v>un</v>
          </cell>
          <cell r="F160">
            <v>1</v>
          </cell>
          <cell r="G160">
            <v>2401200</v>
          </cell>
          <cell r="H160">
            <v>2401200</v>
          </cell>
          <cell r="I160">
            <v>0.15434186942588693</v>
          </cell>
          <cell r="J160">
            <v>1</v>
          </cell>
          <cell r="L160">
            <v>1</v>
          </cell>
          <cell r="M160">
            <v>2401200</v>
          </cell>
          <cell r="N160">
            <v>0</v>
          </cell>
          <cell r="O160">
            <v>2401200</v>
          </cell>
          <cell r="R160">
            <v>0</v>
          </cell>
          <cell r="S160">
            <v>0</v>
          </cell>
          <cell r="T160">
            <v>0</v>
          </cell>
          <cell r="U160">
            <v>0</v>
          </cell>
          <cell r="V160">
            <v>1</v>
          </cell>
          <cell r="W160">
            <v>2401200</v>
          </cell>
        </row>
        <row r="161">
          <cell r="C161" t="str">
            <v>3.20.1.2.67.4</v>
          </cell>
          <cell r="D161" t="str">
            <v>3 m &lt; L &lt;= 4 m</v>
          </cell>
          <cell r="E161" t="str">
            <v>un</v>
          </cell>
          <cell r="I161">
            <v>0</v>
          </cell>
          <cell r="M161">
            <v>0</v>
          </cell>
          <cell r="N161">
            <v>0</v>
          </cell>
          <cell r="R161">
            <v>0</v>
          </cell>
          <cell r="S161">
            <v>0</v>
          </cell>
          <cell r="T161">
            <v>0</v>
          </cell>
          <cell r="U161">
            <v>0</v>
          </cell>
          <cell r="V161">
            <v>0</v>
          </cell>
          <cell r="W161">
            <v>0</v>
          </cell>
        </row>
        <row r="162">
          <cell r="C162" t="str">
            <v>3.20.1.2.67.4.6</v>
          </cell>
          <cell r="D162" t="str">
            <v>Niple HD, 450mm, Brida*Brida, L=3.50m</v>
          </cell>
          <cell r="E162" t="str">
            <v>un</v>
          </cell>
          <cell r="F162">
            <v>1</v>
          </cell>
          <cell r="G162">
            <v>2557800</v>
          </cell>
          <cell r="H162">
            <v>2557800</v>
          </cell>
          <cell r="I162">
            <v>0.16440764351887954</v>
          </cell>
          <cell r="J162">
            <v>1</v>
          </cell>
          <cell r="L162">
            <v>1</v>
          </cell>
          <cell r="M162">
            <v>2557800</v>
          </cell>
          <cell r="N162">
            <v>0</v>
          </cell>
          <cell r="O162">
            <v>2557800</v>
          </cell>
          <cell r="R162">
            <v>0</v>
          </cell>
          <cell r="S162">
            <v>0</v>
          </cell>
          <cell r="T162">
            <v>0</v>
          </cell>
          <cell r="U162">
            <v>0</v>
          </cell>
          <cell r="V162">
            <v>1</v>
          </cell>
          <cell r="W162">
            <v>2557800</v>
          </cell>
        </row>
        <row r="163">
          <cell r="C163" t="str">
            <v>3.20.1.2.67.4.7</v>
          </cell>
          <cell r="D163" t="str">
            <v>Niple HD, 450mm, Brida*Brida, L=3.06m</v>
          </cell>
          <cell r="E163" t="str">
            <v>un</v>
          </cell>
          <cell r="F163">
            <v>1</v>
          </cell>
          <cell r="G163">
            <v>2557800</v>
          </cell>
          <cell r="H163">
            <v>2557800</v>
          </cell>
          <cell r="I163">
            <v>0.16440764351887954</v>
          </cell>
          <cell r="J163">
            <v>1</v>
          </cell>
          <cell r="L163">
            <v>1</v>
          </cell>
          <cell r="M163">
            <v>2557800</v>
          </cell>
          <cell r="N163">
            <v>0</v>
          </cell>
          <cell r="O163">
            <v>2557800</v>
          </cell>
          <cell r="R163">
            <v>0</v>
          </cell>
          <cell r="S163">
            <v>0</v>
          </cell>
          <cell r="T163">
            <v>0</v>
          </cell>
          <cell r="U163">
            <v>0</v>
          </cell>
          <cell r="V163">
            <v>1</v>
          </cell>
          <cell r="W163">
            <v>2557800</v>
          </cell>
        </row>
        <row r="164">
          <cell r="C164" t="str">
            <v>3.20.1.2.67.4.8</v>
          </cell>
          <cell r="D164" t="str">
            <v>Niple HD, 450mm, Brida*Brida, L=3.40m</v>
          </cell>
          <cell r="E164" t="str">
            <v>un</v>
          </cell>
          <cell r="F164">
            <v>1</v>
          </cell>
          <cell r="G164">
            <v>2557800</v>
          </cell>
          <cell r="H164">
            <v>2557800</v>
          </cell>
          <cell r="I164">
            <v>0.16440764351887954</v>
          </cell>
          <cell r="J164">
            <v>1</v>
          </cell>
          <cell r="L164">
            <v>1</v>
          </cell>
          <cell r="M164">
            <v>2557800</v>
          </cell>
          <cell r="N164">
            <v>0</v>
          </cell>
          <cell r="O164">
            <v>2557800</v>
          </cell>
          <cell r="R164">
            <v>0</v>
          </cell>
          <cell r="S164">
            <v>0</v>
          </cell>
          <cell r="T164">
            <v>0</v>
          </cell>
          <cell r="U164">
            <v>0</v>
          </cell>
          <cell r="V164">
            <v>1</v>
          </cell>
          <cell r="W164">
            <v>2557800</v>
          </cell>
        </row>
        <row r="165">
          <cell r="C165" t="str">
            <v>3.20.1.2.67.5</v>
          </cell>
          <cell r="D165" t="str">
            <v>4 m &lt; L &lt;= 5 m</v>
          </cell>
          <cell r="I165" t="str">
            <v/>
          </cell>
          <cell r="L165" t="str">
            <v/>
          </cell>
          <cell r="M165" t="str">
            <v/>
          </cell>
          <cell r="N165" t="str">
            <v/>
          </cell>
          <cell r="O165" t="str">
            <v/>
          </cell>
          <cell r="R165" t="str">
            <v/>
          </cell>
          <cell r="S165" t="str">
            <v/>
          </cell>
          <cell r="T165" t="str">
            <v/>
          </cell>
          <cell r="U165" t="str">
            <v/>
          </cell>
          <cell r="V165" t="str">
            <v/>
          </cell>
          <cell r="W165" t="str">
            <v/>
          </cell>
        </row>
        <row r="166">
          <cell r="C166" t="str">
            <v>3.20.1.2.67.5.5</v>
          </cell>
          <cell r="D166" t="str">
            <v>Niple HD, 400mm, Brida*Brida, L=4.36m</v>
          </cell>
          <cell r="E166" t="str">
            <v>un</v>
          </cell>
          <cell r="F166">
            <v>2</v>
          </cell>
          <cell r="G166">
            <v>2505600</v>
          </cell>
          <cell r="H166">
            <v>5011200</v>
          </cell>
          <cell r="I166">
            <v>0.32210477097576401</v>
          </cell>
          <cell r="J166">
            <v>2</v>
          </cell>
          <cell r="L166">
            <v>2</v>
          </cell>
          <cell r="M166">
            <v>5011200</v>
          </cell>
          <cell r="N166">
            <v>0</v>
          </cell>
          <cell r="O166">
            <v>5011200</v>
          </cell>
          <cell r="R166">
            <v>0</v>
          </cell>
          <cell r="S166">
            <v>0</v>
          </cell>
          <cell r="T166">
            <v>0</v>
          </cell>
          <cell r="U166">
            <v>0</v>
          </cell>
          <cell r="V166">
            <v>2</v>
          </cell>
          <cell r="W166">
            <v>5011200</v>
          </cell>
        </row>
        <row r="167">
          <cell r="C167" t="str">
            <v>3.20.1.2.67.5.6</v>
          </cell>
          <cell r="D167" t="str">
            <v>Niple HD, 450mm, Brida*Brida, L=4.12m</v>
          </cell>
          <cell r="E167" t="str">
            <v>un</v>
          </cell>
          <cell r="F167">
            <v>1</v>
          </cell>
          <cell r="G167">
            <v>2818800</v>
          </cell>
          <cell r="H167">
            <v>2818800</v>
          </cell>
          <cell r="I167">
            <v>0.18118393367386729</v>
          </cell>
          <cell r="J167">
            <v>1</v>
          </cell>
          <cell r="L167">
            <v>1</v>
          </cell>
          <cell r="M167">
            <v>2818800</v>
          </cell>
          <cell r="N167">
            <v>0</v>
          </cell>
          <cell r="O167">
            <v>2818800</v>
          </cell>
          <cell r="R167">
            <v>0</v>
          </cell>
          <cell r="S167">
            <v>0</v>
          </cell>
          <cell r="T167">
            <v>0</v>
          </cell>
          <cell r="U167">
            <v>0</v>
          </cell>
          <cell r="V167">
            <v>1</v>
          </cell>
          <cell r="W167">
            <v>2818800</v>
          </cell>
        </row>
        <row r="168">
          <cell r="C168" t="str">
            <v>3.20.1.2.67.6</v>
          </cell>
          <cell r="D168" t="str">
            <v>5m &lt; L &lt;= 6 m</v>
          </cell>
          <cell r="E168" t="str">
            <v>un</v>
          </cell>
          <cell r="I168">
            <v>0</v>
          </cell>
          <cell r="M168">
            <v>0</v>
          </cell>
          <cell r="N168">
            <v>0</v>
          </cell>
          <cell r="R168">
            <v>0</v>
          </cell>
          <cell r="S168">
            <v>0</v>
          </cell>
          <cell r="T168">
            <v>0</v>
          </cell>
          <cell r="U168">
            <v>0</v>
          </cell>
          <cell r="V168">
            <v>0</v>
          </cell>
          <cell r="W168">
            <v>0</v>
          </cell>
        </row>
        <row r="169">
          <cell r="C169" t="str">
            <v>3.20.1.2.67.6.4</v>
          </cell>
          <cell r="D169" t="str">
            <v>Niple HD, 400mm, Brida*espigo, L=6.0m</v>
          </cell>
          <cell r="E169" t="str">
            <v>un</v>
          </cell>
          <cell r="F169">
            <v>2</v>
          </cell>
          <cell r="G169">
            <v>3017160</v>
          </cell>
          <cell r="H169">
            <v>6034320</v>
          </cell>
          <cell r="I169">
            <v>0.38786782838331585</v>
          </cell>
          <cell r="J169">
            <v>2</v>
          </cell>
          <cell r="L169">
            <v>2</v>
          </cell>
          <cell r="M169">
            <v>6034320</v>
          </cell>
          <cell r="N169">
            <v>0</v>
          </cell>
          <cell r="O169">
            <v>6034320</v>
          </cell>
          <cell r="R169">
            <v>0</v>
          </cell>
          <cell r="S169">
            <v>0</v>
          </cell>
          <cell r="T169">
            <v>0</v>
          </cell>
          <cell r="U169">
            <v>0</v>
          </cell>
          <cell r="V169">
            <v>2</v>
          </cell>
          <cell r="W169">
            <v>6034320</v>
          </cell>
        </row>
        <row r="170">
          <cell r="C170" t="str">
            <v>3.20.1.2.67.6.8</v>
          </cell>
          <cell r="D170" t="str">
            <v>Niple HD, 600mm, Brida*espigo, L=5.7m</v>
          </cell>
          <cell r="E170" t="str">
            <v>un</v>
          </cell>
          <cell r="F170">
            <v>1</v>
          </cell>
          <cell r="G170">
            <v>4687560</v>
          </cell>
          <cell r="H170">
            <v>4687560</v>
          </cell>
          <cell r="I170">
            <v>0.30130217118357927</v>
          </cell>
          <cell r="J170">
            <v>1</v>
          </cell>
          <cell r="L170">
            <v>1</v>
          </cell>
          <cell r="M170">
            <v>4687560</v>
          </cell>
          <cell r="N170">
            <v>0</v>
          </cell>
          <cell r="O170">
            <v>4687560</v>
          </cell>
          <cell r="R170">
            <v>0</v>
          </cell>
          <cell r="S170">
            <v>0</v>
          </cell>
          <cell r="T170">
            <v>0</v>
          </cell>
          <cell r="U170">
            <v>0</v>
          </cell>
          <cell r="V170">
            <v>1</v>
          </cell>
          <cell r="W170">
            <v>4687560</v>
          </cell>
        </row>
        <row r="171">
          <cell r="C171" t="str">
            <v>3.20.1.2.85</v>
          </cell>
          <cell r="D171" t="str">
            <v>Suministro de cruces (Brida, espigo y lisos)</v>
          </cell>
          <cell r="I171" t="str">
            <v/>
          </cell>
          <cell r="L171" t="str">
            <v/>
          </cell>
          <cell r="M171" t="str">
            <v/>
          </cell>
          <cell r="N171" t="str">
            <v/>
          </cell>
          <cell r="O171" t="str">
            <v/>
          </cell>
          <cell r="R171" t="str">
            <v/>
          </cell>
          <cell r="S171" t="str">
            <v/>
          </cell>
          <cell r="T171" t="str">
            <v/>
          </cell>
          <cell r="U171" t="str">
            <v/>
          </cell>
          <cell r="V171" t="str">
            <v/>
          </cell>
          <cell r="W171" t="str">
            <v/>
          </cell>
        </row>
        <row r="172">
          <cell r="C172" t="str">
            <v>3.20.1.2.85.1</v>
          </cell>
          <cell r="D172" t="str">
            <v>Cruz Ø600*600mm, HD, bridada, norma ISO, PN10</v>
          </cell>
          <cell r="E172" t="str">
            <v>un</v>
          </cell>
          <cell r="F172">
            <v>1</v>
          </cell>
          <cell r="G172">
            <v>14151999.999999998</v>
          </cell>
          <cell r="H172">
            <v>14151999.999999998</v>
          </cell>
          <cell r="I172">
            <v>0.90964773284822242</v>
          </cell>
          <cell r="J172">
            <v>1</v>
          </cell>
          <cell r="L172">
            <v>1</v>
          </cell>
          <cell r="M172">
            <v>14151999.999999998</v>
          </cell>
          <cell r="N172">
            <v>0</v>
          </cell>
          <cell r="O172">
            <v>14151999.999999998</v>
          </cell>
          <cell r="R172">
            <v>0</v>
          </cell>
          <cell r="S172">
            <v>0</v>
          </cell>
          <cell r="T172">
            <v>0</v>
          </cell>
          <cell r="U172">
            <v>0</v>
          </cell>
          <cell r="V172">
            <v>1</v>
          </cell>
          <cell r="W172">
            <v>14151999.999999998</v>
          </cell>
        </row>
        <row r="173">
          <cell r="C173" t="str">
            <v>3.20.1.2.68</v>
          </cell>
          <cell r="D173" t="str">
            <v>Suministro de Codos de polietileno PE 100 PN 10 a tope</v>
          </cell>
          <cell r="I173" t="str">
            <v/>
          </cell>
          <cell r="L173" t="str">
            <v/>
          </cell>
          <cell r="M173" t="str">
            <v/>
          </cell>
          <cell r="N173" t="str">
            <v/>
          </cell>
          <cell r="O173" t="str">
            <v/>
          </cell>
          <cell r="R173" t="str">
            <v/>
          </cell>
          <cell r="S173" t="str">
            <v/>
          </cell>
          <cell r="T173" t="str">
            <v/>
          </cell>
          <cell r="U173" t="str">
            <v/>
          </cell>
          <cell r="V173" t="str">
            <v/>
          </cell>
          <cell r="W173" t="str">
            <v/>
          </cell>
        </row>
        <row r="174">
          <cell r="C174" t="str">
            <v>3.20.1.2.68.10</v>
          </cell>
          <cell r="D174" t="str">
            <v>Codo de Polietileno 90mm X 90°</v>
          </cell>
          <cell r="E174" t="str">
            <v>un</v>
          </cell>
          <cell r="F174">
            <v>5</v>
          </cell>
          <cell r="G174">
            <v>35960</v>
          </cell>
          <cell r="H174">
            <v>179800</v>
          </cell>
          <cell r="I174">
            <v>1.1556999884547088E-2</v>
          </cell>
          <cell r="J174">
            <v>5</v>
          </cell>
          <cell r="L174">
            <v>5</v>
          </cell>
          <cell r="M174">
            <v>179800</v>
          </cell>
          <cell r="N174">
            <v>0</v>
          </cell>
          <cell r="O174">
            <v>179800</v>
          </cell>
          <cell r="R174">
            <v>0</v>
          </cell>
          <cell r="S174">
            <v>0</v>
          </cell>
          <cell r="T174">
            <v>0</v>
          </cell>
          <cell r="U174">
            <v>0</v>
          </cell>
          <cell r="V174">
            <v>5</v>
          </cell>
          <cell r="W174">
            <v>179800</v>
          </cell>
        </row>
        <row r="175">
          <cell r="C175" t="str">
            <v>3.20.1.2.68.12</v>
          </cell>
          <cell r="D175" t="str">
            <v>Codo de Polietileno 63mm X 90°</v>
          </cell>
          <cell r="E175" t="str">
            <v>un</v>
          </cell>
          <cell r="F175">
            <v>4</v>
          </cell>
          <cell r="G175">
            <v>37120</v>
          </cell>
          <cell r="H175">
            <v>148480</v>
          </cell>
          <cell r="I175">
            <v>9.5438450659485648E-3</v>
          </cell>
          <cell r="J175">
            <v>4</v>
          </cell>
          <cell r="L175">
            <v>4</v>
          </cell>
          <cell r="M175">
            <v>148480</v>
          </cell>
          <cell r="N175">
            <v>0</v>
          </cell>
          <cell r="O175">
            <v>148480</v>
          </cell>
          <cell r="R175">
            <v>0</v>
          </cell>
          <cell r="S175">
            <v>0</v>
          </cell>
          <cell r="T175">
            <v>0</v>
          </cell>
          <cell r="U175">
            <v>0</v>
          </cell>
          <cell r="V175">
            <v>4</v>
          </cell>
          <cell r="W175">
            <v>148480</v>
          </cell>
        </row>
        <row r="176">
          <cell r="C176" t="str">
            <v>3.20.1.2.69</v>
          </cell>
          <cell r="D176" t="str">
            <v>Suministro de Tees de polietileno PE 100 PN 10 a tope</v>
          </cell>
          <cell r="I176" t="str">
            <v/>
          </cell>
          <cell r="L176" t="str">
            <v/>
          </cell>
          <cell r="M176" t="str">
            <v/>
          </cell>
          <cell r="N176" t="str">
            <v/>
          </cell>
          <cell r="O176" t="str">
            <v/>
          </cell>
          <cell r="R176" t="str">
            <v/>
          </cell>
          <cell r="S176" t="str">
            <v/>
          </cell>
          <cell r="T176" t="str">
            <v/>
          </cell>
          <cell r="U176" t="str">
            <v/>
          </cell>
          <cell r="V176" t="str">
            <v/>
          </cell>
          <cell r="W176" t="str">
            <v/>
          </cell>
        </row>
        <row r="177">
          <cell r="C177" t="str">
            <v>3.20.1.2.69.13</v>
          </cell>
          <cell r="D177" t="str">
            <v>Tee de Polietileno 110mm X110mm X110mm</v>
          </cell>
          <cell r="E177" t="str">
            <v>un</v>
          </cell>
          <cell r="F177">
            <v>3</v>
          </cell>
          <cell r="G177">
            <v>63800</v>
          </cell>
          <cell r="H177">
            <v>191400</v>
          </cell>
          <cell r="I177">
            <v>1.230261278032432E-2</v>
          </cell>
          <cell r="J177">
            <v>3</v>
          </cell>
          <cell r="L177">
            <v>3</v>
          </cell>
          <cell r="M177">
            <v>191400</v>
          </cell>
          <cell r="N177">
            <v>0</v>
          </cell>
          <cell r="O177">
            <v>191400</v>
          </cell>
          <cell r="R177">
            <v>0</v>
          </cell>
          <cell r="S177">
            <v>0</v>
          </cell>
          <cell r="T177">
            <v>0</v>
          </cell>
          <cell r="U177">
            <v>0</v>
          </cell>
          <cell r="V177">
            <v>3</v>
          </cell>
          <cell r="W177">
            <v>191400</v>
          </cell>
        </row>
        <row r="178">
          <cell r="C178" t="str">
            <v>3.20.1.2.74</v>
          </cell>
          <cell r="D178" t="str">
            <v>Suministro de Silletas para acometidas de polietileno</v>
          </cell>
          <cell r="I178" t="str">
            <v/>
          </cell>
          <cell r="L178" t="str">
            <v/>
          </cell>
          <cell r="M178" t="str">
            <v/>
          </cell>
          <cell r="N178" t="str">
            <v/>
          </cell>
          <cell r="O178" t="str">
            <v/>
          </cell>
          <cell r="R178" t="str">
            <v/>
          </cell>
          <cell r="S178" t="str">
            <v/>
          </cell>
          <cell r="T178" t="str">
            <v/>
          </cell>
          <cell r="U178" t="str">
            <v/>
          </cell>
          <cell r="V178" t="str">
            <v/>
          </cell>
          <cell r="W178" t="str">
            <v/>
          </cell>
        </row>
        <row r="179">
          <cell r="C179" t="str">
            <v>3.20.1.2.74.7</v>
          </cell>
          <cell r="D179" t="str">
            <v>Silleta de Polietileno 110mm X 25mm Para Union por Termofusion</v>
          </cell>
          <cell r="E179" t="str">
            <v>un</v>
          </cell>
          <cell r="F179">
            <v>1</v>
          </cell>
          <cell r="G179">
            <v>14800</v>
          </cell>
          <cell r="H179">
            <v>14800</v>
          </cell>
          <cell r="I179">
            <v>9.5129921185370923E-4</v>
          </cell>
          <cell r="J179">
            <v>1</v>
          </cell>
          <cell r="L179">
            <v>1</v>
          </cell>
          <cell r="M179">
            <v>14800</v>
          </cell>
          <cell r="N179">
            <v>0</v>
          </cell>
          <cell r="O179">
            <v>14800</v>
          </cell>
          <cell r="R179">
            <v>0</v>
          </cell>
          <cell r="S179">
            <v>0</v>
          </cell>
          <cell r="T179">
            <v>0</v>
          </cell>
          <cell r="U179">
            <v>0</v>
          </cell>
          <cell r="V179">
            <v>1</v>
          </cell>
          <cell r="W179">
            <v>14800</v>
          </cell>
        </row>
        <row r="180">
          <cell r="C180" t="str">
            <v>3.20.1.2.78</v>
          </cell>
          <cell r="D180" t="str">
            <v>Suministro de Adaptador Macho de Polietileno para acometidas</v>
          </cell>
          <cell r="I180" t="str">
            <v/>
          </cell>
          <cell r="L180" t="str">
            <v/>
          </cell>
          <cell r="M180" t="str">
            <v/>
          </cell>
          <cell r="N180" t="str">
            <v/>
          </cell>
          <cell r="O180" t="str">
            <v/>
          </cell>
          <cell r="R180" t="str">
            <v/>
          </cell>
          <cell r="S180" t="str">
            <v/>
          </cell>
          <cell r="T180" t="str">
            <v/>
          </cell>
          <cell r="U180" t="str">
            <v/>
          </cell>
          <cell r="V180" t="str">
            <v/>
          </cell>
          <cell r="W180" t="str">
            <v/>
          </cell>
        </row>
        <row r="181">
          <cell r="C181" t="str">
            <v>3.20.1.2.78.1</v>
          </cell>
          <cell r="D181" t="str">
            <v>Suministro de Adaptador Macho de Polietileno de 16 mm Para Union Mecanica</v>
          </cell>
          <cell r="E181" t="str">
            <v>un</v>
          </cell>
          <cell r="F181">
            <v>4</v>
          </cell>
          <cell r="G181">
            <v>2300</v>
          </cell>
          <cell r="H181">
            <v>9200</v>
          </cell>
          <cell r="I181">
            <v>5.9134815871987329E-4</v>
          </cell>
          <cell r="J181">
            <v>4</v>
          </cell>
          <cell r="L181">
            <v>4</v>
          </cell>
          <cell r="M181">
            <v>9200</v>
          </cell>
          <cell r="N181">
            <v>0</v>
          </cell>
          <cell r="O181">
            <v>9200</v>
          </cell>
          <cell r="R181">
            <v>0</v>
          </cell>
          <cell r="S181">
            <v>0</v>
          </cell>
          <cell r="T181">
            <v>0</v>
          </cell>
          <cell r="U181">
            <v>0</v>
          </cell>
          <cell r="V181">
            <v>4</v>
          </cell>
          <cell r="W181">
            <v>9200</v>
          </cell>
        </row>
        <row r="182">
          <cell r="C182" t="str">
            <v>3.20.1.2.79</v>
          </cell>
          <cell r="D182" t="str">
            <v>Suministro de Adaptador Macho de Laton para acometidas</v>
          </cell>
          <cell r="I182" t="str">
            <v/>
          </cell>
          <cell r="L182" t="str">
            <v/>
          </cell>
          <cell r="M182" t="str">
            <v/>
          </cell>
          <cell r="N182" t="str">
            <v/>
          </cell>
          <cell r="O182" t="str">
            <v/>
          </cell>
          <cell r="R182" t="str">
            <v/>
          </cell>
          <cell r="S182" t="str">
            <v/>
          </cell>
          <cell r="T182" t="str">
            <v/>
          </cell>
          <cell r="U182" t="str">
            <v/>
          </cell>
          <cell r="V182" t="str">
            <v/>
          </cell>
          <cell r="W182" t="str">
            <v/>
          </cell>
        </row>
        <row r="183">
          <cell r="C183" t="str">
            <v>3.20.1.2.79.3</v>
          </cell>
          <cell r="D183" t="str">
            <v>Suministro de Adaptador Macho de Laton de 25 mm Para Union Mecanica</v>
          </cell>
          <cell r="E183" t="str">
            <v>un</v>
          </cell>
          <cell r="F183">
            <v>5</v>
          </cell>
          <cell r="G183">
            <v>2300</v>
          </cell>
          <cell r="H183">
            <v>11500</v>
          </cell>
          <cell r="I183">
            <v>7.3918519839984154E-4</v>
          </cell>
          <cell r="J183">
            <v>5</v>
          </cell>
          <cell r="L183">
            <v>5</v>
          </cell>
          <cell r="M183">
            <v>11500</v>
          </cell>
          <cell r="N183">
            <v>0</v>
          </cell>
          <cell r="O183">
            <v>11500</v>
          </cell>
          <cell r="R183">
            <v>0</v>
          </cell>
          <cell r="S183">
            <v>0</v>
          </cell>
          <cell r="T183">
            <v>0</v>
          </cell>
          <cell r="U183">
            <v>0</v>
          </cell>
          <cell r="V183">
            <v>5</v>
          </cell>
          <cell r="W183">
            <v>11500</v>
          </cell>
        </row>
        <row r="184">
          <cell r="C184" t="str">
            <v>3.20.1.2.82.3</v>
          </cell>
          <cell r="D184" t="str">
            <v>Suministro de Adaptador Hembra de Laton de 25 mm</v>
          </cell>
          <cell r="E184" t="str">
            <v>un</v>
          </cell>
          <cell r="F184">
            <v>5</v>
          </cell>
          <cell r="G184">
            <v>2300</v>
          </cell>
          <cell r="H184">
            <v>11500</v>
          </cell>
          <cell r="I184">
            <v>7.3918519839984154E-4</v>
          </cell>
          <cell r="J184">
            <v>5</v>
          </cell>
          <cell r="L184">
            <v>5</v>
          </cell>
          <cell r="M184">
            <v>11500</v>
          </cell>
          <cell r="N184">
            <v>0</v>
          </cell>
          <cell r="O184">
            <v>11500</v>
          </cell>
          <cell r="R184">
            <v>0</v>
          </cell>
          <cell r="S184">
            <v>0</v>
          </cell>
          <cell r="T184">
            <v>0</v>
          </cell>
          <cell r="U184">
            <v>0</v>
          </cell>
          <cell r="V184">
            <v>5</v>
          </cell>
          <cell r="W184">
            <v>11500</v>
          </cell>
        </row>
        <row r="185">
          <cell r="C185" t="str">
            <v>3.20.1.2.84</v>
          </cell>
          <cell r="D185" t="str">
            <v>Suministro de Valvula de cierre rapido para acometidas</v>
          </cell>
          <cell r="I185" t="str">
            <v/>
          </cell>
          <cell r="L185" t="str">
            <v/>
          </cell>
          <cell r="M185" t="str">
            <v/>
          </cell>
          <cell r="N185" t="str">
            <v/>
          </cell>
          <cell r="O185" t="str">
            <v/>
          </cell>
          <cell r="R185" t="str">
            <v/>
          </cell>
          <cell r="S185" t="str">
            <v/>
          </cell>
          <cell r="T185" t="str">
            <v/>
          </cell>
          <cell r="U185" t="str">
            <v/>
          </cell>
          <cell r="V185" t="str">
            <v/>
          </cell>
          <cell r="W185" t="str">
            <v/>
          </cell>
        </row>
        <row r="186">
          <cell r="C186" t="str">
            <v>3.20.1.2.84.1</v>
          </cell>
          <cell r="D186" t="str">
            <v>Suministro de Valvula de cierre rapido de 16 mm</v>
          </cell>
          <cell r="E186" t="str">
            <v>un</v>
          </cell>
          <cell r="F186">
            <v>1</v>
          </cell>
          <cell r="G186">
            <v>13900</v>
          </cell>
          <cell r="H186">
            <v>13900</v>
          </cell>
          <cell r="I186">
            <v>8.9344993545719992E-4</v>
          </cell>
          <cell r="J186">
            <v>1</v>
          </cell>
          <cell r="L186">
            <v>1</v>
          </cell>
          <cell r="M186">
            <v>13900</v>
          </cell>
          <cell r="N186">
            <v>0</v>
          </cell>
          <cell r="O186">
            <v>13900</v>
          </cell>
          <cell r="R186">
            <v>0</v>
          </cell>
          <cell r="S186">
            <v>0</v>
          </cell>
          <cell r="T186">
            <v>0</v>
          </cell>
          <cell r="U186">
            <v>0</v>
          </cell>
          <cell r="V186">
            <v>1</v>
          </cell>
          <cell r="W186">
            <v>13900</v>
          </cell>
        </row>
        <row r="187">
          <cell r="C187" t="str">
            <v>3.20.1.2.84.3</v>
          </cell>
          <cell r="D187" t="str">
            <v>Suministro de Valvula de cierre rapido de 25 mm</v>
          </cell>
          <cell r="E187" t="str">
            <v>un</v>
          </cell>
          <cell r="F187">
            <v>2</v>
          </cell>
          <cell r="G187">
            <v>16700</v>
          </cell>
          <cell r="H187">
            <v>33400</v>
          </cell>
          <cell r="I187">
            <v>2.146850924048236E-3</v>
          </cell>
          <cell r="J187">
            <v>2</v>
          </cell>
          <cell r="L187">
            <v>2</v>
          </cell>
          <cell r="M187">
            <v>33400</v>
          </cell>
          <cell r="N187">
            <v>0</v>
          </cell>
          <cell r="O187">
            <v>33400</v>
          </cell>
          <cell r="R187">
            <v>0</v>
          </cell>
          <cell r="S187">
            <v>0</v>
          </cell>
          <cell r="T187">
            <v>0</v>
          </cell>
          <cell r="U187">
            <v>0</v>
          </cell>
          <cell r="V187">
            <v>2</v>
          </cell>
          <cell r="W187">
            <v>33400</v>
          </cell>
        </row>
        <row r="188">
          <cell r="C188" t="str">
            <v>3.20.1.2.84.4</v>
          </cell>
          <cell r="D188" t="str">
            <v>Suministro de Valvula de cierre rapido de 32 mm</v>
          </cell>
          <cell r="E188" t="str">
            <v>un</v>
          </cell>
          <cell r="F188">
            <v>1</v>
          </cell>
          <cell r="G188">
            <v>17400</v>
          </cell>
          <cell r="H188">
            <v>17400</v>
          </cell>
          <cell r="I188">
            <v>1.1184193436658474E-3</v>
          </cell>
          <cell r="J188">
            <v>1</v>
          </cell>
          <cell r="L188">
            <v>1</v>
          </cell>
          <cell r="M188">
            <v>17400</v>
          </cell>
          <cell r="N188">
            <v>0</v>
          </cell>
          <cell r="O188">
            <v>17400</v>
          </cell>
          <cell r="R188">
            <v>0</v>
          </cell>
          <cell r="S188">
            <v>0</v>
          </cell>
          <cell r="T188">
            <v>0</v>
          </cell>
          <cell r="U188">
            <v>0</v>
          </cell>
          <cell r="V188">
            <v>1</v>
          </cell>
          <cell r="W188">
            <v>17400</v>
          </cell>
        </row>
        <row r="189">
          <cell r="C189" t="str">
            <v>3.20.1.2.85</v>
          </cell>
          <cell r="D189" t="str">
            <v>Suministro de accesorios de acero sch40</v>
          </cell>
          <cell r="I189" t="str">
            <v/>
          </cell>
          <cell r="L189" t="str">
            <v/>
          </cell>
          <cell r="M189" t="str">
            <v/>
          </cell>
          <cell r="N189" t="str">
            <v/>
          </cell>
          <cell r="O189" t="str">
            <v/>
          </cell>
          <cell r="R189" t="str">
            <v/>
          </cell>
          <cell r="S189" t="str">
            <v/>
          </cell>
          <cell r="T189" t="str">
            <v/>
          </cell>
          <cell r="U189" t="str">
            <v/>
          </cell>
          <cell r="V189" t="str">
            <v/>
          </cell>
          <cell r="W189" t="str">
            <v/>
          </cell>
        </row>
        <row r="190">
          <cell r="C190" t="str">
            <v>3.20.1.2.85.3</v>
          </cell>
          <cell r="D190" t="str">
            <v>Codo 90º, Ø90mm, Acero galvanizado, unión roscada</v>
          </cell>
          <cell r="E190" t="str">
            <v>un</v>
          </cell>
          <cell r="F190">
            <v>3</v>
          </cell>
          <cell r="G190">
            <v>232000</v>
          </cell>
          <cell r="H190">
            <v>696000</v>
          </cell>
          <cell r="I190">
            <v>4.4736773746633894E-2</v>
          </cell>
          <cell r="J190">
            <v>3</v>
          </cell>
          <cell r="L190">
            <v>3</v>
          </cell>
          <cell r="M190">
            <v>696000</v>
          </cell>
          <cell r="N190">
            <v>0</v>
          </cell>
          <cell r="O190">
            <v>696000</v>
          </cell>
          <cell r="R190">
            <v>0</v>
          </cell>
          <cell r="S190">
            <v>0</v>
          </cell>
          <cell r="T190">
            <v>0</v>
          </cell>
          <cell r="U190">
            <v>0</v>
          </cell>
          <cell r="V190">
            <v>3</v>
          </cell>
          <cell r="W190">
            <v>696000</v>
          </cell>
        </row>
        <row r="191">
          <cell r="C191" t="str">
            <v>3.20.1.2.85.4</v>
          </cell>
          <cell r="D191" t="str">
            <v>Codo 90º, Ø100mm, Acero</v>
          </cell>
          <cell r="E191" t="str">
            <v>un</v>
          </cell>
          <cell r="F191">
            <v>4</v>
          </cell>
          <cell r="G191">
            <v>266800</v>
          </cell>
          <cell r="H191">
            <v>1067200</v>
          </cell>
          <cell r="I191">
            <v>6.8596386411505297E-2</v>
          </cell>
          <cell r="J191">
            <v>4</v>
          </cell>
          <cell r="L191">
            <v>4</v>
          </cell>
          <cell r="M191">
            <v>1067200</v>
          </cell>
          <cell r="N191">
            <v>0</v>
          </cell>
          <cell r="O191">
            <v>1067200</v>
          </cell>
          <cell r="R191">
            <v>0</v>
          </cell>
          <cell r="S191">
            <v>0</v>
          </cell>
          <cell r="T191">
            <v>0</v>
          </cell>
          <cell r="U191">
            <v>0</v>
          </cell>
          <cell r="V191">
            <v>4</v>
          </cell>
          <cell r="W191">
            <v>1067200</v>
          </cell>
        </row>
        <row r="192">
          <cell r="C192" t="str">
            <v>3.20.1.2.85.5</v>
          </cell>
          <cell r="D192" t="str">
            <v>Codo 90º, Ø150mm, Acero</v>
          </cell>
          <cell r="E192" t="str">
            <v>un</v>
          </cell>
          <cell r="F192">
            <v>14</v>
          </cell>
          <cell r="G192">
            <v>264480</v>
          </cell>
          <cell r="H192">
            <v>3702720</v>
          </cell>
          <cell r="I192">
            <v>0.23799963633209228</v>
          </cell>
          <cell r="J192">
            <v>14</v>
          </cell>
          <cell r="L192">
            <v>14</v>
          </cell>
          <cell r="M192">
            <v>3702720</v>
          </cell>
          <cell r="N192">
            <v>0</v>
          </cell>
          <cell r="O192">
            <v>3702720</v>
          </cell>
          <cell r="R192">
            <v>0</v>
          </cell>
          <cell r="S192">
            <v>0</v>
          </cell>
          <cell r="T192">
            <v>0</v>
          </cell>
          <cell r="U192">
            <v>0</v>
          </cell>
          <cell r="V192">
            <v>14</v>
          </cell>
          <cell r="W192">
            <v>3702720</v>
          </cell>
        </row>
        <row r="193">
          <cell r="C193" t="str">
            <v>3.20.1.2.85.15</v>
          </cell>
          <cell r="D193" t="str">
            <v>Tee, Ø150 x 150mm, BxB</v>
          </cell>
          <cell r="E193" t="str">
            <v>un</v>
          </cell>
          <cell r="F193">
            <v>3</v>
          </cell>
          <cell r="G193">
            <v>361920</v>
          </cell>
          <cell r="H193">
            <v>1085760</v>
          </cell>
          <cell r="I193">
            <v>6.9789367044748876E-2</v>
          </cell>
          <cell r="J193">
            <v>3</v>
          </cell>
          <cell r="L193">
            <v>3</v>
          </cell>
          <cell r="M193">
            <v>1085760</v>
          </cell>
          <cell r="N193">
            <v>0</v>
          </cell>
          <cell r="O193">
            <v>1085760</v>
          </cell>
          <cell r="R193">
            <v>0</v>
          </cell>
          <cell r="S193">
            <v>0</v>
          </cell>
          <cell r="T193">
            <v>0</v>
          </cell>
          <cell r="U193">
            <v>0</v>
          </cell>
          <cell r="V193">
            <v>3</v>
          </cell>
          <cell r="W193">
            <v>1085760</v>
          </cell>
        </row>
        <row r="194">
          <cell r="C194" t="str">
            <v>3.20.1.2.85.16</v>
          </cell>
          <cell r="D194" t="str">
            <v>Tee, Ø150 x 250mm, BxB</v>
          </cell>
          <cell r="E194" t="str">
            <v>un</v>
          </cell>
          <cell r="F194">
            <v>2</v>
          </cell>
          <cell r="G194">
            <v>617120</v>
          </cell>
          <cell r="H194">
            <v>1234240</v>
          </cell>
          <cell r="I194">
            <v>7.9333212110697438E-2</v>
          </cell>
          <cell r="J194">
            <v>2</v>
          </cell>
          <cell r="L194">
            <v>2</v>
          </cell>
          <cell r="M194">
            <v>1234240</v>
          </cell>
          <cell r="N194">
            <v>0</v>
          </cell>
          <cell r="O194">
            <v>1234240</v>
          </cell>
          <cell r="R194">
            <v>0</v>
          </cell>
          <cell r="S194">
            <v>0</v>
          </cell>
          <cell r="T194">
            <v>0</v>
          </cell>
          <cell r="U194">
            <v>0</v>
          </cell>
          <cell r="V194">
            <v>2</v>
          </cell>
          <cell r="W194">
            <v>1234240</v>
          </cell>
        </row>
        <row r="195">
          <cell r="C195" t="str">
            <v>3.20.1.2.85.20</v>
          </cell>
          <cell r="D195" t="str">
            <v>Bridas Ø50mm, Acero, norma ISO</v>
          </cell>
          <cell r="E195" t="str">
            <v>un</v>
          </cell>
          <cell r="F195">
            <v>4</v>
          </cell>
          <cell r="G195">
            <v>46400</v>
          </cell>
          <cell r="H195">
            <v>185600</v>
          </cell>
          <cell r="I195">
            <v>1.1929806332435705E-2</v>
          </cell>
          <cell r="J195">
            <v>4</v>
          </cell>
          <cell r="L195">
            <v>4</v>
          </cell>
          <cell r="M195">
            <v>185600</v>
          </cell>
          <cell r="N195">
            <v>0</v>
          </cell>
          <cell r="O195">
            <v>185600</v>
          </cell>
          <cell r="R195">
            <v>0</v>
          </cell>
          <cell r="S195">
            <v>0</v>
          </cell>
          <cell r="T195">
            <v>0</v>
          </cell>
          <cell r="U195">
            <v>0</v>
          </cell>
          <cell r="V195">
            <v>4</v>
          </cell>
          <cell r="W195">
            <v>185600</v>
          </cell>
        </row>
        <row r="196">
          <cell r="C196" t="str">
            <v>3.20.1.2.85.21</v>
          </cell>
          <cell r="D196" t="str">
            <v>Bridas Ø100mm, Acero, norma ISO</v>
          </cell>
          <cell r="E196" t="str">
            <v>un</v>
          </cell>
          <cell r="F196">
            <v>6</v>
          </cell>
          <cell r="G196">
            <v>75400</v>
          </cell>
          <cell r="H196">
            <v>452400</v>
          </cell>
          <cell r="I196">
            <v>2.9078902935312033E-2</v>
          </cell>
          <cell r="J196">
            <v>6</v>
          </cell>
          <cell r="L196">
            <v>6</v>
          </cell>
          <cell r="M196">
            <v>452400</v>
          </cell>
          <cell r="N196">
            <v>0</v>
          </cell>
          <cell r="O196">
            <v>452400</v>
          </cell>
          <cell r="R196">
            <v>0</v>
          </cell>
          <cell r="S196">
            <v>0</v>
          </cell>
          <cell r="T196">
            <v>0</v>
          </cell>
          <cell r="U196">
            <v>0</v>
          </cell>
          <cell r="V196">
            <v>6</v>
          </cell>
          <cell r="W196">
            <v>452400</v>
          </cell>
        </row>
        <row r="197">
          <cell r="C197" t="str">
            <v>3.20.1.2.85.22</v>
          </cell>
          <cell r="D197" t="str">
            <v>Bridas Ø150mm, Acero, norma ISO</v>
          </cell>
          <cell r="E197" t="str">
            <v>un</v>
          </cell>
          <cell r="F197">
            <v>18</v>
          </cell>
          <cell r="G197">
            <v>92800</v>
          </cell>
          <cell r="H197">
            <v>1670400</v>
          </cell>
          <cell r="I197">
            <v>0.10736825699192135</v>
          </cell>
          <cell r="J197">
            <v>18</v>
          </cell>
          <cell r="L197">
            <v>18</v>
          </cell>
          <cell r="M197">
            <v>1670400</v>
          </cell>
          <cell r="N197">
            <v>0</v>
          </cell>
          <cell r="O197">
            <v>1670400</v>
          </cell>
          <cell r="R197">
            <v>0</v>
          </cell>
          <cell r="S197">
            <v>0</v>
          </cell>
          <cell r="T197">
            <v>0</v>
          </cell>
          <cell r="U197">
            <v>0</v>
          </cell>
          <cell r="V197">
            <v>18</v>
          </cell>
          <cell r="W197">
            <v>1670400</v>
          </cell>
        </row>
        <row r="198">
          <cell r="C198" t="str">
            <v>3.20.1.2.85.27</v>
          </cell>
          <cell r="D198" t="str">
            <v>Unión universal roscada en acero galvanizadoØ 80mm</v>
          </cell>
          <cell r="E198" t="str">
            <v>un</v>
          </cell>
          <cell r="F198">
            <v>1</v>
          </cell>
          <cell r="G198">
            <v>54520</v>
          </cell>
          <cell r="H198">
            <v>54520</v>
          </cell>
          <cell r="I198">
            <v>3.5043806101529885E-3</v>
          </cell>
          <cell r="J198">
            <v>1</v>
          </cell>
          <cell r="L198">
            <v>1</v>
          </cell>
          <cell r="M198">
            <v>54520</v>
          </cell>
          <cell r="N198">
            <v>0</v>
          </cell>
          <cell r="O198">
            <v>54520</v>
          </cell>
          <cell r="R198">
            <v>0</v>
          </cell>
          <cell r="S198">
            <v>0</v>
          </cell>
          <cell r="T198">
            <v>0</v>
          </cell>
          <cell r="U198">
            <v>0</v>
          </cell>
          <cell r="V198">
            <v>1</v>
          </cell>
          <cell r="W198">
            <v>54520</v>
          </cell>
        </row>
        <row r="199">
          <cell r="C199" t="str">
            <v>3.20.1.2.86</v>
          </cell>
          <cell r="D199" t="str">
            <v>Suministro de válvula cheque</v>
          </cell>
          <cell r="I199" t="str">
            <v/>
          </cell>
          <cell r="L199" t="str">
            <v/>
          </cell>
          <cell r="M199" t="str">
            <v/>
          </cell>
          <cell r="N199" t="str">
            <v/>
          </cell>
          <cell r="O199" t="str">
            <v/>
          </cell>
          <cell r="R199" t="str">
            <v/>
          </cell>
          <cell r="S199" t="str">
            <v/>
          </cell>
          <cell r="T199" t="str">
            <v/>
          </cell>
          <cell r="U199" t="str">
            <v/>
          </cell>
          <cell r="V199" t="str">
            <v/>
          </cell>
          <cell r="W199" t="str">
            <v/>
          </cell>
        </row>
        <row r="200">
          <cell r="C200" t="str">
            <v>3.20.1.2.86.6</v>
          </cell>
          <cell r="D200" t="str">
            <v>Válvula cheque horizontal de clapetas Ø450mm, acero, bridada</v>
          </cell>
          <cell r="E200" t="str">
            <v>un</v>
          </cell>
          <cell r="F200">
            <v>2</v>
          </cell>
          <cell r="G200">
            <v>17737560</v>
          </cell>
          <cell r="H200">
            <v>35475120</v>
          </cell>
          <cell r="I200">
            <v>2.2802333578659297</v>
          </cell>
          <cell r="J200">
            <v>2</v>
          </cell>
          <cell r="L200">
            <v>2</v>
          </cell>
          <cell r="M200">
            <v>35475120</v>
          </cell>
          <cell r="N200">
            <v>0</v>
          </cell>
          <cell r="O200">
            <v>35475120</v>
          </cell>
          <cell r="R200">
            <v>0</v>
          </cell>
          <cell r="S200">
            <v>0</v>
          </cell>
          <cell r="T200">
            <v>0</v>
          </cell>
          <cell r="U200">
            <v>0</v>
          </cell>
          <cell r="V200">
            <v>2</v>
          </cell>
          <cell r="W200">
            <v>35475120</v>
          </cell>
        </row>
        <row r="201">
          <cell r="C201" t="str">
            <v>3.20.2</v>
          </cell>
          <cell r="D201" t="str">
            <v>TUBERIAS Y ELEMENTOS DE ALCANTARILLADO</v>
          </cell>
          <cell r="I201" t="str">
            <v/>
          </cell>
          <cell r="L201" t="str">
            <v/>
          </cell>
          <cell r="M201" t="str">
            <v/>
          </cell>
          <cell r="N201" t="str">
            <v/>
          </cell>
          <cell r="O201" t="str">
            <v/>
          </cell>
          <cell r="R201" t="str">
            <v/>
          </cell>
          <cell r="S201" t="str">
            <v/>
          </cell>
          <cell r="T201" t="str">
            <v/>
          </cell>
          <cell r="U201" t="str">
            <v/>
          </cell>
          <cell r="V201" t="str">
            <v/>
          </cell>
          <cell r="W201" t="str">
            <v/>
          </cell>
        </row>
        <row r="202">
          <cell r="C202" t="str">
            <v>3.20.2.1</v>
          </cell>
          <cell r="D202" t="str">
            <v>Tuberías de alcantarillado</v>
          </cell>
          <cell r="I202" t="str">
            <v/>
          </cell>
          <cell r="L202" t="str">
            <v/>
          </cell>
          <cell r="M202" t="str">
            <v/>
          </cell>
          <cell r="N202" t="str">
            <v/>
          </cell>
          <cell r="O202" t="str">
            <v/>
          </cell>
          <cell r="R202" t="str">
            <v/>
          </cell>
          <cell r="S202" t="str">
            <v/>
          </cell>
          <cell r="T202" t="str">
            <v/>
          </cell>
          <cell r="U202" t="str">
            <v/>
          </cell>
          <cell r="V202" t="str">
            <v/>
          </cell>
          <cell r="W202" t="str">
            <v/>
          </cell>
        </row>
        <row r="203">
          <cell r="C203" t="str">
            <v>3.20.2.1.1</v>
          </cell>
          <cell r="D203" t="str">
            <v>Suministro de tuberías de alcantarillado de PVC de superficie interna y externa lisa</v>
          </cell>
          <cell r="I203" t="str">
            <v/>
          </cell>
          <cell r="L203" t="str">
            <v/>
          </cell>
          <cell r="M203" t="str">
            <v/>
          </cell>
          <cell r="N203" t="str">
            <v/>
          </cell>
          <cell r="O203" t="str">
            <v/>
          </cell>
          <cell r="R203" t="str">
            <v/>
          </cell>
          <cell r="S203" t="str">
            <v/>
          </cell>
          <cell r="T203" t="str">
            <v/>
          </cell>
          <cell r="U203" t="str">
            <v/>
          </cell>
          <cell r="V203" t="str">
            <v/>
          </cell>
          <cell r="W203" t="str">
            <v/>
          </cell>
        </row>
        <row r="204">
          <cell r="C204" t="str">
            <v>3.20.2.1.1.1</v>
          </cell>
          <cell r="D204" t="str">
            <v>Tubería de PVC de 160 mm (6")</v>
          </cell>
          <cell r="E204" t="str">
            <v>m</v>
          </cell>
          <cell r="F204">
            <v>48</v>
          </cell>
          <cell r="G204">
            <v>33200</v>
          </cell>
          <cell r="H204">
            <v>1593600</v>
          </cell>
          <cell r="I204">
            <v>0.10243178540608588</v>
          </cell>
          <cell r="J204">
            <v>48</v>
          </cell>
          <cell r="L204">
            <v>48</v>
          </cell>
          <cell r="M204">
            <v>1593600</v>
          </cell>
          <cell r="N204">
            <v>0</v>
          </cell>
          <cell r="O204">
            <v>1593600</v>
          </cell>
          <cell r="R204">
            <v>0</v>
          </cell>
          <cell r="S204">
            <v>0</v>
          </cell>
          <cell r="T204">
            <v>0</v>
          </cell>
          <cell r="U204">
            <v>0</v>
          </cell>
          <cell r="V204">
            <v>48</v>
          </cell>
          <cell r="W204">
            <v>1593600</v>
          </cell>
        </row>
        <row r="205">
          <cell r="C205" t="str">
            <v>3.20.2.1.6</v>
          </cell>
          <cell r="D205" t="str">
            <v>Suministro de Tuberías de alcantarillado de Concreto reforzado</v>
          </cell>
          <cell r="I205" t="str">
            <v/>
          </cell>
          <cell r="L205" t="str">
            <v/>
          </cell>
          <cell r="M205" t="str">
            <v/>
          </cell>
          <cell r="N205" t="str">
            <v/>
          </cell>
          <cell r="O205" t="str">
            <v/>
          </cell>
          <cell r="R205" t="str">
            <v/>
          </cell>
          <cell r="S205" t="str">
            <v/>
          </cell>
          <cell r="T205" t="str">
            <v/>
          </cell>
          <cell r="U205" t="str">
            <v/>
          </cell>
          <cell r="V205" t="str">
            <v/>
          </cell>
          <cell r="W205" t="str">
            <v/>
          </cell>
        </row>
        <row r="206">
          <cell r="C206" t="str">
            <v>3.20.2.1.6.1</v>
          </cell>
          <cell r="D206" t="str">
            <v>Tubería de Concreto C.R 600 mm (24") clase II</v>
          </cell>
          <cell r="E206" t="str">
            <v>m</v>
          </cell>
          <cell r="F206">
            <v>220</v>
          </cell>
          <cell r="G206">
            <v>320000</v>
          </cell>
          <cell r="H206">
            <v>70400000</v>
          </cell>
          <cell r="I206">
            <v>4.5250989536825088</v>
          </cell>
          <cell r="J206">
            <v>220</v>
          </cell>
          <cell r="K206">
            <v>345</v>
          </cell>
          <cell r="L206">
            <v>565</v>
          </cell>
          <cell r="M206">
            <v>70400000</v>
          </cell>
          <cell r="N206">
            <v>110400000</v>
          </cell>
          <cell r="O206">
            <v>180800000</v>
          </cell>
          <cell r="R206">
            <v>0</v>
          </cell>
          <cell r="S206">
            <v>0</v>
          </cell>
          <cell r="T206">
            <v>0</v>
          </cell>
          <cell r="U206">
            <v>0</v>
          </cell>
          <cell r="V206">
            <v>565</v>
          </cell>
          <cell r="W206">
            <v>180800000</v>
          </cell>
        </row>
        <row r="207">
          <cell r="C207" t="str">
            <v>3.20.2.4.2</v>
          </cell>
          <cell r="D207" t="str">
            <v>Válvula de Guillotina</v>
          </cell>
          <cell r="H207">
            <v>0</v>
          </cell>
          <cell r="I207" t="str">
            <v/>
          </cell>
          <cell r="L207" t="str">
            <v/>
          </cell>
          <cell r="M207" t="str">
            <v/>
          </cell>
          <cell r="N207" t="str">
            <v/>
          </cell>
          <cell r="O207" t="str">
            <v/>
          </cell>
          <cell r="R207" t="str">
            <v/>
          </cell>
          <cell r="S207" t="str">
            <v/>
          </cell>
          <cell r="T207" t="str">
            <v/>
          </cell>
          <cell r="U207" t="str">
            <v/>
          </cell>
          <cell r="V207" t="str">
            <v/>
          </cell>
          <cell r="W207" t="str">
            <v/>
          </cell>
        </row>
        <row r="208">
          <cell r="C208" t="str">
            <v>3.20.2.4.2.8</v>
          </cell>
          <cell r="D208" t="str">
            <v>Válvula de guillotina Ø 250 mm bridada</v>
          </cell>
          <cell r="E208" t="str">
            <v>un</v>
          </cell>
          <cell r="F208">
            <v>2</v>
          </cell>
          <cell r="G208">
            <v>6264000</v>
          </cell>
          <cell r="H208">
            <v>12528000</v>
          </cell>
          <cell r="I208">
            <v>0.80526192743940994</v>
          </cell>
          <cell r="J208">
            <v>2</v>
          </cell>
          <cell r="L208">
            <v>2</v>
          </cell>
          <cell r="M208">
            <v>12528000</v>
          </cell>
          <cell r="N208">
            <v>0</v>
          </cell>
          <cell r="O208">
            <v>12528000</v>
          </cell>
          <cell r="R208">
            <v>0</v>
          </cell>
          <cell r="S208">
            <v>0</v>
          </cell>
          <cell r="T208">
            <v>0</v>
          </cell>
          <cell r="U208">
            <v>0</v>
          </cell>
          <cell r="V208">
            <v>2</v>
          </cell>
          <cell r="W208">
            <v>12528000</v>
          </cell>
        </row>
        <row r="209">
          <cell r="C209">
            <v>3.21</v>
          </cell>
          <cell r="D209" t="str">
            <v>SUMINISTRO DE EQUIPOS MECÁNICOS Y ELÉCTROMECÁNICOS</v>
          </cell>
          <cell r="I209" t="str">
            <v/>
          </cell>
          <cell r="L209" t="str">
            <v/>
          </cell>
          <cell r="M209" t="str">
            <v/>
          </cell>
          <cell r="N209" t="str">
            <v/>
          </cell>
          <cell r="O209" t="str">
            <v/>
          </cell>
          <cell r="R209" t="str">
            <v/>
          </cell>
          <cell r="S209" t="str">
            <v/>
          </cell>
          <cell r="T209" t="str">
            <v/>
          </cell>
          <cell r="U209" t="str">
            <v/>
          </cell>
          <cell r="V209" t="str">
            <v/>
          </cell>
          <cell r="W209" t="str">
            <v/>
          </cell>
        </row>
        <row r="210">
          <cell r="C210" t="str">
            <v>3.21.2</v>
          </cell>
          <cell r="D210" t="str">
            <v>Bombas centrífugas verticales multietapas</v>
          </cell>
          <cell r="I210" t="str">
            <v/>
          </cell>
          <cell r="L210" t="str">
            <v/>
          </cell>
          <cell r="M210" t="str">
            <v/>
          </cell>
          <cell r="N210" t="str">
            <v/>
          </cell>
          <cell r="O210" t="str">
            <v/>
          </cell>
          <cell r="R210" t="str">
            <v/>
          </cell>
          <cell r="S210" t="str">
            <v/>
          </cell>
          <cell r="T210" t="str">
            <v/>
          </cell>
          <cell r="U210" t="str">
            <v/>
          </cell>
          <cell r="V210" t="str">
            <v/>
          </cell>
          <cell r="W210" t="str">
            <v/>
          </cell>
        </row>
        <row r="211">
          <cell r="C211" t="str">
            <v>3.21.2.1</v>
          </cell>
          <cell r="D211" t="str">
            <v>Suministro de bomba vertical para agua potable para lavado de filtros, Qn=243LPS y Hn=7.2m, tipo vertical, 1800RPM, 460 voltios, 60 ciclos. Diferencia de nivel entre techo tanque a piso tanque =3.7m más 1.4m para cárcamo de succión</v>
          </cell>
          <cell r="E211" t="str">
            <v>un</v>
          </cell>
          <cell r="F211">
            <v>2</v>
          </cell>
          <cell r="G211">
            <v>89093800</v>
          </cell>
          <cell r="H211">
            <v>178187600</v>
          </cell>
          <cell r="I211">
            <v>11.453359692034054</v>
          </cell>
          <cell r="J211">
            <v>2</v>
          </cell>
          <cell r="L211">
            <v>2</v>
          </cell>
          <cell r="M211">
            <v>178187600</v>
          </cell>
          <cell r="N211">
            <v>0</v>
          </cell>
          <cell r="O211">
            <v>178187600</v>
          </cell>
          <cell r="R211">
            <v>0</v>
          </cell>
          <cell r="S211">
            <v>0</v>
          </cell>
          <cell r="T211">
            <v>0</v>
          </cell>
          <cell r="U211">
            <v>0</v>
          </cell>
          <cell r="V211">
            <v>2</v>
          </cell>
          <cell r="W211">
            <v>178187600</v>
          </cell>
        </row>
        <row r="212">
          <cell r="C212" t="str">
            <v>3.21.3</v>
          </cell>
          <cell r="D212" t="str">
            <v>Suministro de bomba sumergible</v>
          </cell>
          <cell r="I212" t="str">
            <v/>
          </cell>
          <cell r="L212" t="str">
            <v/>
          </cell>
          <cell r="M212" t="str">
            <v/>
          </cell>
          <cell r="N212" t="str">
            <v/>
          </cell>
          <cell r="O212" t="str">
            <v/>
          </cell>
          <cell r="R212" t="str">
            <v/>
          </cell>
          <cell r="S212" t="str">
            <v/>
          </cell>
          <cell r="T212" t="str">
            <v/>
          </cell>
          <cell r="U212" t="str">
            <v/>
          </cell>
          <cell r="V212" t="str">
            <v/>
          </cell>
          <cell r="W212" t="str">
            <v/>
          </cell>
        </row>
        <row r="213">
          <cell r="C213" t="str">
            <v>3.21.3.1</v>
          </cell>
          <cell r="D213" t="str">
            <v>Bomba tipo sumergible para manejo de lodos de los sedimentadores. Caudal nominal 8 lps, presión 37 m.c.a, 3500 RPM, 220 V, 60 Hz, trifásica</v>
          </cell>
          <cell r="E213" t="str">
            <v>un</v>
          </cell>
          <cell r="F213">
            <v>1</v>
          </cell>
          <cell r="G213">
            <v>1480000</v>
          </cell>
          <cell r="H213">
            <v>1480000</v>
          </cell>
          <cell r="I213">
            <v>9.5129921185370919E-2</v>
          </cell>
          <cell r="J213">
            <v>1</v>
          </cell>
          <cell r="L213">
            <v>1</v>
          </cell>
          <cell r="M213">
            <v>1480000</v>
          </cell>
          <cell r="N213">
            <v>0</v>
          </cell>
          <cell r="O213">
            <v>1480000</v>
          </cell>
          <cell r="R213">
            <v>0</v>
          </cell>
          <cell r="S213">
            <v>0</v>
          </cell>
          <cell r="T213">
            <v>0</v>
          </cell>
          <cell r="U213">
            <v>0</v>
          </cell>
          <cell r="V213">
            <v>1</v>
          </cell>
          <cell r="W213">
            <v>1480000</v>
          </cell>
        </row>
        <row r="214">
          <cell r="C214" t="str">
            <v>3.21.4</v>
          </cell>
          <cell r="D214" t="str">
            <v>Suministro de actuadores electromecánicos</v>
          </cell>
          <cell r="I214" t="str">
            <v/>
          </cell>
          <cell r="L214" t="str">
            <v/>
          </cell>
          <cell r="M214" t="str">
            <v/>
          </cell>
          <cell r="N214" t="str">
            <v/>
          </cell>
          <cell r="O214" t="str">
            <v/>
          </cell>
          <cell r="R214" t="str">
            <v/>
          </cell>
          <cell r="S214" t="str">
            <v/>
          </cell>
          <cell r="T214" t="str">
            <v/>
          </cell>
          <cell r="U214" t="str">
            <v/>
          </cell>
          <cell r="V214" t="str">
            <v/>
          </cell>
          <cell r="W214" t="str">
            <v/>
          </cell>
        </row>
        <row r="215">
          <cell r="C215" t="str">
            <v>3.21.4.1</v>
          </cell>
          <cell r="D215" t="str">
            <v>Actuador eléctrico para válvula Ø150 - Ø200mm, tiempo de maniobra 28 seg, velocidad de salida 11 rpm</v>
          </cell>
          <cell r="E215" t="str">
            <v>un</v>
          </cell>
          <cell r="F215">
            <v>4</v>
          </cell>
          <cell r="G215">
            <v>9200000</v>
          </cell>
          <cell r="H215">
            <v>36800000</v>
          </cell>
          <cell r="I215">
            <v>2.3653926348794934</v>
          </cell>
          <cell r="J215">
            <v>4</v>
          </cell>
          <cell r="L215">
            <v>4</v>
          </cell>
          <cell r="M215">
            <v>36800000</v>
          </cell>
          <cell r="N215">
            <v>0</v>
          </cell>
          <cell r="O215">
            <v>36800000</v>
          </cell>
          <cell r="R215">
            <v>0</v>
          </cell>
          <cell r="S215">
            <v>0</v>
          </cell>
          <cell r="T215">
            <v>0</v>
          </cell>
          <cell r="U215">
            <v>0</v>
          </cell>
          <cell r="V215">
            <v>4</v>
          </cell>
          <cell r="W215">
            <v>36800000</v>
          </cell>
        </row>
        <row r="216">
          <cell r="C216" t="str">
            <v>3.21.5</v>
          </cell>
          <cell r="D216" t="str">
            <v>Suministro de equipos eléctromecánicos para tratamiento de agua potable</v>
          </cell>
          <cell r="I216" t="str">
            <v/>
          </cell>
          <cell r="L216" t="str">
            <v/>
          </cell>
          <cell r="M216" t="str">
            <v/>
          </cell>
          <cell r="N216" t="str">
            <v/>
          </cell>
          <cell r="O216" t="str">
            <v/>
          </cell>
          <cell r="R216" t="str">
            <v/>
          </cell>
          <cell r="S216" t="str">
            <v/>
          </cell>
          <cell r="T216" t="str">
            <v/>
          </cell>
          <cell r="U216" t="str">
            <v/>
          </cell>
          <cell r="V216" t="str">
            <v/>
          </cell>
          <cell r="W216" t="str">
            <v/>
          </cell>
        </row>
        <row r="217">
          <cell r="C217" t="str">
            <v>3.21.5.1</v>
          </cell>
          <cell r="D217" t="str">
            <v xml:space="preserve">Equipos de floculación mecánica tipo vertical. Se incluye motorreductor con velocidad variable de 1 a 10 rpm, motor eléctrico, potencia en eje de salida de 1 HP, estructuras en acero galvanizado, paletas en fibra de vidrio, sistema de control eléctrico y </v>
          </cell>
          <cell r="E217" t="str">
            <v>un</v>
          </cell>
          <cell r="F217">
            <v>6</v>
          </cell>
          <cell r="G217">
            <v>13000000</v>
          </cell>
          <cell r="H217">
            <v>78000000</v>
          </cell>
          <cell r="I217">
            <v>5.0136039543641431</v>
          </cell>
          <cell r="J217">
            <v>6</v>
          </cell>
          <cell r="L217">
            <v>6</v>
          </cell>
          <cell r="M217">
            <v>78000000</v>
          </cell>
          <cell r="N217">
            <v>0</v>
          </cell>
          <cell r="O217">
            <v>78000000</v>
          </cell>
          <cell r="R217">
            <v>0</v>
          </cell>
          <cell r="S217">
            <v>0</v>
          </cell>
          <cell r="T217">
            <v>0</v>
          </cell>
          <cell r="U217">
            <v>0</v>
          </cell>
          <cell r="V217">
            <v>6</v>
          </cell>
          <cell r="W217">
            <v>78000000</v>
          </cell>
        </row>
        <row r="218">
          <cell r="C218" t="str">
            <v>3.21.5.2</v>
          </cell>
          <cell r="D218" t="str">
            <v>Soplador de aire para lavado de filtros, 1055 CFM, presión mínima 5.4 psi. Incluye motor 50 HP, 230-460V, 60Hz, trifasico, base en acero, filtros de aire, silenciador, válvula cheque.</v>
          </cell>
          <cell r="E218" t="str">
            <v>un</v>
          </cell>
          <cell r="F218">
            <v>1</v>
          </cell>
          <cell r="G218">
            <v>50571939.999999993</v>
          </cell>
          <cell r="H218">
            <v>50571939.999999993</v>
          </cell>
          <cell r="I218">
            <v>3.2506112610752069</v>
          </cell>
          <cell r="J218">
            <v>1</v>
          </cell>
          <cell r="L218">
            <v>1</v>
          </cell>
          <cell r="M218">
            <v>50571939.999999993</v>
          </cell>
          <cell r="N218">
            <v>0</v>
          </cell>
          <cell r="O218">
            <v>50571939.999999993</v>
          </cell>
          <cell r="R218">
            <v>0</v>
          </cell>
          <cell r="S218">
            <v>0</v>
          </cell>
          <cell r="T218">
            <v>0</v>
          </cell>
          <cell r="U218">
            <v>0</v>
          </cell>
          <cell r="V218">
            <v>1</v>
          </cell>
          <cell r="W218">
            <v>50571939.999999993</v>
          </cell>
        </row>
        <row r="219">
          <cell r="C219" t="str">
            <v>3.21.5.3</v>
          </cell>
          <cell r="D219" t="str">
            <v>Válvula solenoide para operación de válvula de membrana</v>
          </cell>
          <cell r="E219" t="str">
            <v>un</v>
          </cell>
          <cell r="F219">
            <v>2</v>
          </cell>
          <cell r="G219">
            <v>540000</v>
          </cell>
          <cell r="H219">
            <v>1080000</v>
          </cell>
          <cell r="I219">
            <v>6.9419131675811221E-2</v>
          </cell>
          <cell r="J219">
            <v>2</v>
          </cell>
          <cell r="L219">
            <v>2</v>
          </cell>
          <cell r="M219">
            <v>1080000</v>
          </cell>
          <cell r="N219">
            <v>0</v>
          </cell>
          <cell r="O219">
            <v>1080000</v>
          </cell>
          <cell r="R219">
            <v>0</v>
          </cell>
          <cell r="S219">
            <v>0</v>
          </cell>
          <cell r="T219">
            <v>0</v>
          </cell>
          <cell r="U219">
            <v>0</v>
          </cell>
          <cell r="V219">
            <v>2</v>
          </cell>
          <cell r="W219">
            <v>1080000</v>
          </cell>
        </row>
        <row r="220">
          <cell r="C220" t="str">
            <v>3,22</v>
          </cell>
          <cell r="D220" t="str">
            <v>SUMINISTRO DE ELEMENTOS VARIOS</v>
          </cell>
          <cell r="I220" t="str">
            <v/>
          </cell>
          <cell r="L220" t="str">
            <v/>
          </cell>
          <cell r="M220" t="str">
            <v/>
          </cell>
          <cell r="N220" t="str">
            <v/>
          </cell>
          <cell r="O220" t="str">
            <v/>
          </cell>
          <cell r="R220" t="str">
            <v/>
          </cell>
          <cell r="S220" t="str">
            <v/>
          </cell>
          <cell r="T220" t="str">
            <v/>
          </cell>
          <cell r="U220" t="str">
            <v/>
          </cell>
          <cell r="V220" t="str">
            <v/>
          </cell>
          <cell r="W220" t="str">
            <v/>
          </cell>
        </row>
        <row r="221">
          <cell r="C221" t="str">
            <v>3.22.1</v>
          </cell>
          <cell r="D221" t="str">
            <v>Arena de cuarzo para filtro, peso específico=2.60 a 2.65, Te = 0.9mm, Cu = 1.55 a 1.6, dureza 7</v>
          </cell>
          <cell r="E221" t="str">
            <v>m3</v>
          </cell>
          <cell r="F221">
            <v>80</v>
          </cell>
          <cell r="G221">
            <v>280720</v>
          </cell>
          <cell r="H221">
            <v>22457600</v>
          </cell>
          <cell r="I221">
            <v>1.4435065662247202</v>
          </cell>
          <cell r="J221">
            <v>80</v>
          </cell>
          <cell r="L221">
            <v>80</v>
          </cell>
          <cell r="M221">
            <v>22457600</v>
          </cell>
          <cell r="N221">
            <v>0</v>
          </cell>
          <cell r="O221">
            <v>22457600</v>
          </cell>
          <cell r="R221">
            <v>0</v>
          </cell>
          <cell r="S221">
            <v>0</v>
          </cell>
          <cell r="T221">
            <v>0</v>
          </cell>
          <cell r="U221">
            <v>0</v>
          </cell>
          <cell r="V221">
            <v>80</v>
          </cell>
          <cell r="W221">
            <v>22457600</v>
          </cell>
        </row>
        <row r="222">
          <cell r="C222" t="str">
            <v>3.22.2</v>
          </cell>
          <cell r="D222" t="str">
            <v>Grava de canto rodado para soporte de filtro. Granulometría de acuerdo aplanos y especificaciones</v>
          </cell>
          <cell r="E222" t="str">
            <v>m3</v>
          </cell>
          <cell r="F222">
            <v>12</v>
          </cell>
          <cell r="G222">
            <v>220000</v>
          </cell>
          <cell r="H222">
            <v>2640000</v>
          </cell>
          <cell r="I222">
            <v>0.16969121076309407</v>
          </cell>
          <cell r="J222">
            <v>12</v>
          </cell>
          <cell r="L222">
            <v>12</v>
          </cell>
          <cell r="M222">
            <v>2640000</v>
          </cell>
          <cell r="N222">
            <v>0</v>
          </cell>
          <cell r="O222">
            <v>2640000</v>
          </cell>
          <cell r="R222">
            <v>0</v>
          </cell>
          <cell r="S222">
            <v>0</v>
          </cell>
          <cell r="T222">
            <v>0</v>
          </cell>
          <cell r="U222">
            <v>0</v>
          </cell>
          <cell r="V222">
            <v>12</v>
          </cell>
          <cell r="W222">
            <v>2640000</v>
          </cell>
        </row>
        <row r="223">
          <cell r="C223" t="str">
            <v>3.22.3</v>
          </cell>
          <cell r="D223" t="str">
            <v>Canaletas de fibra de vidrio para agua de lavado de filtros, L=2.85m</v>
          </cell>
          <cell r="E223" t="str">
            <v>un</v>
          </cell>
          <cell r="F223">
            <v>16</v>
          </cell>
          <cell r="G223">
            <v>1450000</v>
          </cell>
          <cell r="H223">
            <v>23200000</v>
          </cell>
          <cell r="I223">
            <v>1.4912257915544631</v>
          </cell>
          <cell r="J223">
            <v>16</v>
          </cell>
          <cell r="L223">
            <v>16</v>
          </cell>
          <cell r="M223">
            <v>23200000</v>
          </cell>
          <cell r="N223">
            <v>0</v>
          </cell>
          <cell r="O223">
            <v>23200000</v>
          </cell>
          <cell r="R223">
            <v>0</v>
          </cell>
          <cell r="S223">
            <v>0</v>
          </cell>
          <cell r="T223">
            <v>0</v>
          </cell>
          <cell r="U223">
            <v>0</v>
          </cell>
          <cell r="V223">
            <v>16</v>
          </cell>
          <cell r="W223">
            <v>23200000</v>
          </cell>
        </row>
        <row r="224">
          <cell r="C224" t="str">
            <v>3.22.4</v>
          </cell>
          <cell r="D224" t="str">
            <v>Canaleta Parshall en fibra de vidrio, ancho de garganta W= 0.46m</v>
          </cell>
          <cell r="E224" t="str">
            <v>un</v>
          </cell>
          <cell r="F224">
            <v>1</v>
          </cell>
          <cell r="G224">
            <v>15000000</v>
          </cell>
          <cell r="H224">
            <v>15000000</v>
          </cell>
          <cell r="I224">
            <v>0.96415460660848906</v>
          </cell>
          <cell r="J224">
            <v>1</v>
          </cell>
          <cell r="L224">
            <v>1</v>
          </cell>
          <cell r="M224">
            <v>15000000</v>
          </cell>
          <cell r="N224">
            <v>0</v>
          </cell>
          <cell r="O224">
            <v>15000000</v>
          </cell>
          <cell r="R224">
            <v>0</v>
          </cell>
          <cell r="S224">
            <v>0</v>
          </cell>
          <cell r="T224">
            <v>0</v>
          </cell>
          <cell r="U224">
            <v>0</v>
          </cell>
          <cell r="V224">
            <v>1</v>
          </cell>
          <cell r="W224">
            <v>15000000</v>
          </cell>
        </row>
        <row r="225">
          <cell r="C225" t="str">
            <v>3.22.5</v>
          </cell>
          <cell r="D225" t="str">
            <v>Columna de maniobra para manejo de válvulas, incluye vástago de Ø50mm con longitud entre 1.0 - 3.0m metros</v>
          </cell>
          <cell r="E225" t="str">
            <v>un</v>
          </cell>
          <cell r="F225">
            <v>10</v>
          </cell>
          <cell r="G225">
            <v>1800000</v>
          </cell>
          <cell r="H225">
            <v>18000000</v>
          </cell>
          <cell r="I225">
            <v>1.1569855279301868</v>
          </cell>
          <cell r="J225">
            <v>10</v>
          </cell>
          <cell r="L225">
            <v>10</v>
          </cell>
          <cell r="M225">
            <v>18000000</v>
          </cell>
          <cell r="N225">
            <v>0</v>
          </cell>
          <cell r="O225">
            <v>18000000</v>
          </cell>
          <cell r="R225">
            <v>0</v>
          </cell>
          <cell r="S225">
            <v>0</v>
          </cell>
          <cell r="T225">
            <v>0</v>
          </cell>
          <cell r="U225">
            <v>0</v>
          </cell>
          <cell r="V225">
            <v>10</v>
          </cell>
          <cell r="W225">
            <v>18000000</v>
          </cell>
        </row>
        <row r="226">
          <cell r="C226" t="str">
            <v>3.22.6</v>
          </cell>
          <cell r="D226" t="str">
            <v>Columna de maniobra para manejo de válvulas, incluye vástago de Ø50mm, con longitud entre 3.0 - 6.0m metros</v>
          </cell>
          <cell r="E226" t="str">
            <v>un</v>
          </cell>
          <cell r="F226">
            <v>14</v>
          </cell>
          <cell r="G226">
            <v>1983600</v>
          </cell>
          <cell r="H226">
            <v>27770400</v>
          </cell>
          <cell r="I226">
            <v>1.7849972724906924</v>
          </cell>
          <cell r="J226">
            <v>14</v>
          </cell>
          <cell r="L226">
            <v>14</v>
          </cell>
          <cell r="M226">
            <v>27770400</v>
          </cell>
          <cell r="N226">
            <v>0</v>
          </cell>
          <cell r="O226">
            <v>27770400</v>
          </cell>
          <cell r="R226">
            <v>0</v>
          </cell>
          <cell r="S226">
            <v>0</v>
          </cell>
          <cell r="T226">
            <v>0</v>
          </cell>
          <cell r="U226">
            <v>0</v>
          </cell>
          <cell r="V226">
            <v>14</v>
          </cell>
          <cell r="W226">
            <v>27770400</v>
          </cell>
        </row>
        <row r="227">
          <cell r="C227" t="str">
            <v>3.22.7</v>
          </cell>
          <cell r="D227" t="str">
            <v>Falso fondo de polietileno, para lavado de filtros con aire-agua, sin capa porosa sintética de soporte de lecho, altura bloque h=305mm, ancho=279mm, largo=1220mm</v>
          </cell>
          <cell r="E227" t="str">
            <v>un</v>
          </cell>
          <cell r="F227">
            <v>128</v>
          </cell>
          <cell r="G227">
            <v>1920000</v>
          </cell>
          <cell r="H227">
            <v>245760000</v>
          </cell>
          <cell r="I227">
            <v>15.796709074673485</v>
          </cell>
          <cell r="J227">
            <v>128</v>
          </cell>
          <cell r="K227">
            <v>-128</v>
          </cell>
          <cell r="L227">
            <v>0</v>
          </cell>
          <cell r="M227">
            <v>245760000</v>
          </cell>
          <cell r="N227">
            <v>-245760000</v>
          </cell>
          <cell r="O227">
            <v>0</v>
          </cell>
          <cell r="R227">
            <v>0</v>
          </cell>
          <cell r="S227">
            <v>0</v>
          </cell>
          <cell r="T227">
            <v>0</v>
          </cell>
          <cell r="U227">
            <v>0</v>
          </cell>
          <cell r="V227">
            <v>0</v>
          </cell>
          <cell r="W227">
            <v>0</v>
          </cell>
        </row>
        <row r="228">
          <cell r="D228" t="str">
            <v>Falso fondo de polietileno, para lavado de filtros con aire-agua, sin capa porosa sintética de soporte de lecho, altura bloque h=305mm, ancho=279mm, largo=1220mm</v>
          </cell>
          <cell r="E228" t="str">
            <v>m2</v>
          </cell>
          <cell r="G228">
            <v>4068295</v>
          </cell>
          <cell r="H228">
            <v>0</v>
          </cell>
          <cell r="K228">
            <v>76.8</v>
          </cell>
          <cell r="L228">
            <v>76.8</v>
          </cell>
          <cell r="M228">
            <v>0</v>
          </cell>
          <cell r="N228">
            <v>312445056</v>
          </cell>
          <cell r="O228">
            <v>312445056</v>
          </cell>
          <cell r="S228">
            <v>0</v>
          </cell>
          <cell r="T228">
            <v>0</v>
          </cell>
        </row>
        <row r="229">
          <cell r="C229" t="str">
            <v>3.22.8</v>
          </cell>
          <cell r="D229" t="str">
            <v>Peldaños HD para escalera gato, ancho=0.4m</v>
          </cell>
          <cell r="E229" t="str">
            <v>un</v>
          </cell>
          <cell r="F229">
            <v>130</v>
          </cell>
          <cell r="G229">
            <v>40000</v>
          </cell>
          <cell r="H229">
            <v>5200000</v>
          </cell>
          <cell r="I229">
            <v>0.33424026362427622</v>
          </cell>
          <cell r="J229">
            <v>130</v>
          </cell>
          <cell r="L229">
            <v>130</v>
          </cell>
          <cell r="M229">
            <v>5200000</v>
          </cell>
          <cell r="N229">
            <v>0</v>
          </cell>
          <cell r="O229">
            <v>5200000</v>
          </cell>
          <cell r="R229">
            <v>0</v>
          </cell>
          <cell r="S229">
            <v>0</v>
          </cell>
          <cell r="T229">
            <v>0</v>
          </cell>
          <cell r="U229">
            <v>0</v>
          </cell>
          <cell r="V229">
            <v>130</v>
          </cell>
          <cell r="W229">
            <v>5200000</v>
          </cell>
        </row>
        <row r="230">
          <cell r="C230" t="str">
            <v>3.22.9</v>
          </cell>
          <cell r="D230" t="str">
            <v>Suministro tapas y aro construidas en hierro dúctil, con bisagras, dimensiones Ø0.6m y aro, para instalar en losas de concreto</v>
          </cell>
          <cell r="E230" t="str">
            <v>un</v>
          </cell>
          <cell r="F230">
            <v>12</v>
          </cell>
          <cell r="G230">
            <v>500000</v>
          </cell>
          <cell r="H230">
            <v>6000000</v>
          </cell>
          <cell r="I230">
            <v>0.38566184264339565</v>
          </cell>
          <cell r="J230">
            <v>12</v>
          </cell>
          <cell r="L230">
            <v>12</v>
          </cell>
          <cell r="M230">
            <v>6000000</v>
          </cell>
          <cell r="N230">
            <v>0</v>
          </cell>
          <cell r="O230">
            <v>6000000</v>
          </cell>
          <cell r="R230">
            <v>0</v>
          </cell>
          <cell r="S230">
            <v>0</v>
          </cell>
          <cell r="T230">
            <v>0</v>
          </cell>
          <cell r="U230">
            <v>0</v>
          </cell>
          <cell r="V230">
            <v>12</v>
          </cell>
          <cell r="W230">
            <v>6000000</v>
          </cell>
        </row>
        <row r="231">
          <cell r="C231" t="str">
            <v>3.22.10</v>
          </cell>
          <cell r="D231" t="str">
            <v>Vincha de empalme en acero para tubería Ø600mm HD con salida bridada Ø50mm</v>
          </cell>
          <cell r="E231" t="str">
            <v>un</v>
          </cell>
          <cell r="F231">
            <v>1</v>
          </cell>
          <cell r="G231">
            <v>180000</v>
          </cell>
          <cell r="H231">
            <v>180000</v>
          </cell>
          <cell r="I231">
            <v>1.1569855279301869E-2</v>
          </cell>
          <cell r="J231">
            <v>1</v>
          </cell>
          <cell r="L231">
            <v>1</v>
          </cell>
          <cell r="M231">
            <v>180000</v>
          </cell>
          <cell r="N231">
            <v>0</v>
          </cell>
          <cell r="O231">
            <v>180000</v>
          </cell>
          <cell r="R231">
            <v>0</v>
          </cell>
          <cell r="S231">
            <v>0</v>
          </cell>
          <cell r="T231">
            <v>0</v>
          </cell>
          <cell r="U231">
            <v>0</v>
          </cell>
          <cell r="V231">
            <v>1</v>
          </cell>
          <cell r="W231">
            <v>180000</v>
          </cell>
        </row>
        <row r="232">
          <cell r="C232" t="str">
            <v>3.22.11</v>
          </cell>
          <cell r="D232" t="str">
            <v>Compuerta en acero para canales y con guías para empotrar en muro. Ancho 0.8m, altura de compuerta 0.85m, altura de fondo canal a nivel de pasillo 0.85m, con actuador manual volanta de manejo</v>
          </cell>
          <cell r="E232" t="str">
            <v>un</v>
          </cell>
          <cell r="F232">
            <v>2</v>
          </cell>
          <cell r="G232">
            <v>7539999.9999999991</v>
          </cell>
          <cell r="H232">
            <v>15079999.999999998</v>
          </cell>
          <cell r="I232">
            <v>0.96929676451040092</v>
          </cell>
          <cell r="J232">
            <v>2</v>
          </cell>
          <cell r="L232">
            <v>2</v>
          </cell>
          <cell r="M232">
            <v>15079999.999999998</v>
          </cell>
          <cell r="N232">
            <v>0</v>
          </cell>
          <cell r="O232">
            <v>15079999.999999998</v>
          </cell>
          <cell r="R232">
            <v>0</v>
          </cell>
          <cell r="S232">
            <v>0</v>
          </cell>
          <cell r="T232">
            <v>0</v>
          </cell>
          <cell r="U232">
            <v>0</v>
          </cell>
          <cell r="V232">
            <v>2</v>
          </cell>
          <cell r="W232">
            <v>15079999.999999998</v>
          </cell>
        </row>
        <row r="233">
          <cell r="C233" t="str">
            <v>3.22.12</v>
          </cell>
          <cell r="D233" t="str">
            <v>Losetas de concreto reforado para sedimentadores, dimensiones de cada loseta 0.69*0.3m espesor de 0.1m. Incluye pintura del acero de refuerzo con anticorrosivo</v>
          </cell>
          <cell r="E233" t="str">
            <v>un</v>
          </cell>
          <cell r="F233">
            <v>52</v>
          </cell>
          <cell r="G233">
            <v>32000</v>
          </cell>
          <cell r="H233">
            <v>1664000</v>
          </cell>
          <cell r="I233">
            <v>0.10695688435976838</v>
          </cell>
          <cell r="J233">
            <v>52</v>
          </cell>
          <cell r="L233">
            <v>52</v>
          </cell>
          <cell r="M233">
            <v>1664000</v>
          </cell>
          <cell r="N233">
            <v>0</v>
          </cell>
          <cell r="O233">
            <v>1664000</v>
          </cell>
          <cell r="R233">
            <v>0</v>
          </cell>
          <cell r="S233">
            <v>0</v>
          </cell>
          <cell r="T233">
            <v>0</v>
          </cell>
          <cell r="U233">
            <v>0</v>
          </cell>
          <cell r="V233">
            <v>52</v>
          </cell>
          <cell r="W233">
            <v>1664000</v>
          </cell>
        </row>
        <row r="234">
          <cell r="C234" t="str">
            <v>3.22.13</v>
          </cell>
          <cell r="D234" t="str">
            <v>Válvula de Ø300mm de membrana de polietileno salidas bridadas y sistema para operar con agua a presión</v>
          </cell>
          <cell r="E234" t="str">
            <v>un</v>
          </cell>
          <cell r="F234">
            <v>2</v>
          </cell>
          <cell r="G234">
            <v>13500000</v>
          </cell>
          <cell r="H234">
            <v>27000000</v>
          </cell>
          <cell r="I234">
            <v>1.7354782918952802</v>
          </cell>
          <cell r="J234">
            <v>2</v>
          </cell>
          <cell r="L234">
            <v>2</v>
          </cell>
          <cell r="M234">
            <v>27000000</v>
          </cell>
          <cell r="N234">
            <v>0</v>
          </cell>
          <cell r="O234">
            <v>27000000</v>
          </cell>
          <cell r="R234">
            <v>0</v>
          </cell>
          <cell r="S234">
            <v>0</v>
          </cell>
          <cell r="T234">
            <v>0</v>
          </cell>
          <cell r="U234">
            <v>0</v>
          </cell>
          <cell r="V234">
            <v>2</v>
          </cell>
          <cell r="W234">
            <v>27000000</v>
          </cell>
        </row>
        <row r="235">
          <cell r="C235" t="str">
            <v>3.22.14</v>
          </cell>
          <cell r="D235" t="str">
            <v>Tanque de polietileno para poza séptica y filtro de piedra, Volumen de 1m3</v>
          </cell>
          <cell r="E235" t="str">
            <v>un</v>
          </cell>
          <cell r="F235">
            <v>2</v>
          </cell>
          <cell r="G235">
            <v>280000</v>
          </cell>
          <cell r="H235">
            <v>560000</v>
          </cell>
          <cell r="I235">
            <v>3.5995105313383596E-2</v>
          </cell>
          <cell r="J235">
            <v>2</v>
          </cell>
          <cell r="L235">
            <v>2</v>
          </cell>
          <cell r="M235">
            <v>560000</v>
          </cell>
          <cell r="N235">
            <v>0</v>
          </cell>
          <cell r="O235">
            <v>560000</v>
          </cell>
          <cell r="R235">
            <v>0</v>
          </cell>
          <cell r="S235">
            <v>0</v>
          </cell>
          <cell r="T235">
            <v>0</v>
          </cell>
          <cell r="U235">
            <v>0</v>
          </cell>
          <cell r="V235">
            <v>2</v>
          </cell>
          <cell r="W235">
            <v>560000</v>
          </cell>
        </row>
        <row r="236">
          <cell r="C236" t="str">
            <v>3.22.15</v>
          </cell>
          <cell r="D236" t="str">
            <v>Láminas de asbesto cemento para sedimentadores, dimensiones 1.2*2.4*0.01m</v>
          </cell>
          <cell r="E236" t="str">
            <v>un</v>
          </cell>
          <cell r="F236">
            <v>528</v>
          </cell>
          <cell r="G236">
            <v>50000</v>
          </cell>
          <cell r="H236">
            <v>26400000</v>
          </cell>
          <cell r="I236">
            <v>1.6969121076309408</v>
          </cell>
          <cell r="J236">
            <v>528</v>
          </cell>
          <cell r="L236">
            <v>528</v>
          </cell>
          <cell r="M236">
            <v>26400000</v>
          </cell>
          <cell r="N236">
            <v>0</v>
          </cell>
          <cell r="O236">
            <v>26400000</v>
          </cell>
          <cell r="R236">
            <v>0</v>
          </cell>
          <cell r="S236">
            <v>0</v>
          </cell>
          <cell r="T236">
            <v>0</v>
          </cell>
          <cell r="U236">
            <v>0</v>
          </cell>
          <cell r="V236">
            <v>528</v>
          </cell>
          <cell r="W236">
            <v>26400000</v>
          </cell>
        </row>
        <row r="237">
          <cell r="D237" t="str">
            <v>COSTO SUMINISTRO</v>
          </cell>
          <cell r="H237">
            <v>1555767083.1199999</v>
          </cell>
          <cell r="I237" t="str">
            <v/>
          </cell>
          <cell r="L237" t="str">
            <v/>
          </cell>
          <cell r="M237">
            <v>1555767083.1199999</v>
          </cell>
          <cell r="N237">
            <v>177085056</v>
          </cell>
          <cell r="O237">
            <v>1732852139.1199999</v>
          </cell>
          <cell r="R237" t="str">
            <v/>
          </cell>
          <cell r="S237">
            <v>0</v>
          </cell>
          <cell r="T237">
            <v>0</v>
          </cell>
          <cell r="U237">
            <v>0</v>
          </cell>
          <cell r="V237" t="str">
            <v/>
          </cell>
          <cell r="W237">
            <v>1420407083.1199999</v>
          </cell>
        </row>
        <row r="238">
          <cell r="D238" t="str">
            <v>A,I,U,</v>
          </cell>
          <cell r="E238">
            <v>0.12</v>
          </cell>
          <cell r="H238">
            <v>186692049.97439998</v>
          </cell>
          <cell r="M238">
            <v>186692049.97439998</v>
          </cell>
          <cell r="N238">
            <v>21250206.719999999</v>
          </cell>
          <cell r="O238">
            <v>207942256.69439998</v>
          </cell>
          <cell r="R238">
            <v>0</v>
          </cell>
          <cell r="S238">
            <v>0</v>
          </cell>
          <cell r="T238">
            <v>0</v>
          </cell>
          <cell r="U238">
            <v>0</v>
          </cell>
          <cell r="W238">
            <v>170448849.97439998</v>
          </cell>
        </row>
        <row r="239">
          <cell r="B239" t="str">
            <v>TO3</v>
          </cell>
          <cell r="D239" t="str">
            <v>COSTO TOTAL SUMINISTRO</v>
          </cell>
          <cell r="H239">
            <v>1742459133</v>
          </cell>
          <cell r="L239" t="str">
            <v/>
          </cell>
          <cell r="M239">
            <v>1742459133</v>
          </cell>
          <cell r="N239">
            <v>198335263</v>
          </cell>
          <cell r="O239">
            <v>1940794396</v>
          </cell>
          <cell r="R239" t="str">
            <v/>
          </cell>
          <cell r="S239">
            <v>0</v>
          </cell>
          <cell r="T239">
            <v>0</v>
          </cell>
          <cell r="U239">
            <v>0</v>
          </cell>
          <cell r="V239" t="str">
            <v/>
          </cell>
          <cell r="W239">
            <v>1590855933</v>
          </cell>
        </row>
        <row r="240">
          <cell r="B240" t="str">
            <v>T4</v>
          </cell>
          <cell r="C240" t="str">
            <v>INSTALACION DE EQUIPOS Y ACCESORIOS PARA LA PLANTA DE TRATAMIENTO DE AGUA POTABLE (240)</v>
          </cell>
          <cell r="L240" t="str">
            <v/>
          </cell>
          <cell r="M240" t="str">
            <v/>
          </cell>
          <cell r="N240" t="str">
            <v/>
          </cell>
          <cell r="O240" t="str">
            <v/>
          </cell>
          <cell r="R240" t="str">
            <v/>
          </cell>
          <cell r="S240" t="str">
            <v/>
          </cell>
          <cell r="T240" t="str">
            <v/>
          </cell>
          <cell r="U240" t="str">
            <v/>
          </cell>
          <cell r="V240" t="str">
            <v/>
          </cell>
          <cell r="W240" t="str">
            <v/>
          </cell>
        </row>
        <row r="241">
          <cell r="C241" t="str">
            <v xml:space="preserve">ITEM  </v>
          </cell>
          <cell r="D241" t="str">
            <v>DESCRIPCION</v>
          </cell>
          <cell r="E241" t="str">
            <v xml:space="preserve">UNIDAD </v>
          </cell>
          <cell r="F241" t="str">
            <v xml:space="preserve">CANTIDAD </v>
          </cell>
          <cell r="G241" t="str">
            <v>V. UNITARIO</v>
          </cell>
          <cell r="H241" t="str">
            <v xml:space="preserve"> V. PARCIAL</v>
          </cell>
          <cell r="R241">
            <v>0</v>
          </cell>
        </row>
        <row r="242">
          <cell r="C242">
            <v>3.3</v>
          </cell>
          <cell r="D242" t="str">
            <v>EXCAVACIONES Y ENTIBADOS</v>
          </cell>
          <cell r="L242" t="str">
            <v/>
          </cell>
          <cell r="M242" t="str">
            <v/>
          </cell>
          <cell r="N242" t="str">
            <v/>
          </cell>
          <cell r="O242" t="str">
            <v/>
          </cell>
          <cell r="R242" t="str">
            <v/>
          </cell>
          <cell r="S242" t="str">
            <v/>
          </cell>
          <cell r="T242" t="str">
            <v/>
          </cell>
          <cell r="U242" t="str">
            <v/>
          </cell>
          <cell r="V242" t="str">
            <v/>
          </cell>
          <cell r="W242" t="str">
            <v/>
          </cell>
        </row>
        <row r="243">
          <cell r="C243" t="str">
            <v>3.3.2</v>
          </cell>
          <cell r="D243" t="str">
            <v>Excavación en zanja para redes de alcantarillado y acueducto</v>
          </cell>
          <cell r="L243" t="str">
            <v/>
          </cell>
          <cell r="M243" t="str">
            <v/>
          </cell>
          <cell r="N243" t="str">
            <v/>
          </cell>
          <cell r="O243" t="str">
            <v/>
          </cell>
          <cell r="R243" t="str">
            <v/>
          </cell>
          <cell r="S243" t="str">
            <v/>
          </cell>
          <cell r="T243" t="str">
            <v/>
          </cell>
          <cell r="U243" t="str">
            <v/>
          </cell>
          <cell r="V243" t="str">
            <v/>
          </cell>
          <cell r="W243" t="str">
            <v/>
          </cell>
        </row>
        <row r="244">
          <cell r="C244" t="str">
            <v>3.3.2.1</v>
          </cell>
          <cell r="D244" t="str">
            <v>Excavación a mano en material común, roca descompuesta, a cualquier profundidad y bajo cualquier condición de humedad. Incluye retiro a lugar autorizado.</v>
          </cell>
          <cell r="E244" t="str">
            <v>m3</v>
          </cell>
          <cell r="F244">
            <v>1655</v>
          </cell>
          <cell r="G244">
            <v>10800</v>
          </cell>
          <cell r="H244">
            <v>17874000</v>
          </cell>
          <cell r="I244">
            <v>6.5178081312117842</v>
          </cell>
          <cell r="J244">
            <v>1655</v>
          </cell>
          <cell r="K244">
            <v>549</v>
          </cell>
          <cell r="L244">
            <v>2204</v>
          </cell>
          <cell r="M244">
            <v>17874000</v>
          </cell>
          <cell r="N244">
            <v>5929200</v>
          </cell>
          <cell r="O244">
            <v>23803200</v>
          </cell>
          <cell r="R244">
            <v>0</v>
          </cell>
          <cell r="S244">
            <v>0</v>
          </cell>
          <cell r="T244">
            <v>0</v>
          </cell>
          <cell r="U244">
            <v>0</v>
          </cell>
          <cell r="V244">
            <v>2204</v>
          </cell>
          <cell r="W244">
            <v>23803200</v>
          </cell>
        </row>
        <row r="245">
          <cell r="C245" t="str">
            <v>3,4</v>
          </cell>
          <cell r="D245" t="str">
            <v>INSTALACIÓN Y CIMENTACIÓN DE TUBERÍA</v>
          </cell>
          <cell r="I245" t="str">
            <v/>
          </cell>
          <cell r="L245" t="str">
            <v/>
          </cell>
          <cell r="M245" t="str">
            <v/>
          </cell>
          <cell r="N245" t="str">
            <v/>
          </cell>
          <cell r="O245" t="str">
            <v/>
          </cell>
          <cell r="R245" t="str">
            <v/>
          </cell>
          <cell r="S245" t="str">
            <v/>
          </cell>
          <cell r="T245" t="str">
            <v/>
          </cell>
          <cell r="U245" t="str">
            <v/>
          </cell>
          <cell r="V245" t="str">
            <v/>
          </cell>
          <cell r="W245" t="str">
            <v/>
          </cell>
        </row>
        <row r="246">
          <cell r="C246" t="str">
            <v>3.4.2</v>
          </cell>
          <cell r="D246" t="str">
            <v>Tuberías de alcantarillado</v>
          </cell>
          <cell r="I246" t="str">
            <v/>
          </cell>
          <cell r="L246" t="str">
            <v/>
          </cell>
          <cell r="M246" t="str">
            <v/>
          </cell>
          <cell r="N246" t="str">
            <v/>
          </cell>
          <cell r="O246" t="str">
            <v/>
          </cell>
          <cell r="R246" t="str">
            <v/>
          </cell>
          <cell r="S246" t="str">
            <v/>
          </cell>
          <cell r="T246" t="str">
            <v/>
          </cell>
          <cell r="U246" t="str">
            <v/>
          </cell>
          <cell r="V246" t="str">
            <v/>
          </cell>
          <cell r="W246" t="str">
            <v/>
          </cell>
        </row>
        <row r="247">
          <cell r="C247" t="str">
            <v>3.4.2.1</v>
          </cell>
          <cell r="D247" t="str">
            <v>Instalación de Tubería de alcantarillado de PVC de superficie interna y externa lisa, bajo cualquier condición de humedad</v>
          </cell>
          <cell r="I247" t="str">
            <v/>
          </cell>
          <cell r="L247" t="str">
            <v/>
          </cell>
          <cell r="M247" t="str">
            <v/>
          </cell>
          <cell r="N247" t="str">
            <v/>
          </cell>
          <cell r="O247" t="str">
            <v/>
          </cell>
          <cell r="R247" t="str">
            <v/>
          </cell>
          <cell r="S247" t="str">
            <v/>
          </cell>
          <cell r="T247" t="str">
            <v/>
          </cell>
          <cell r="U247" t="str">
            <v/>
          </cell>
          <cell r="V247" t="str">
            <v/>
          </cell>
          <cell r="W247" t="str">
            <v/>
          </cell>
        </row>
        <row r="248">
          <cell r="C248" t="str">
            <v>3.4.2.1.1</v>
          </cell>
          <cell r="D248" t="str">
            <v>Tubería de PVC de 160 mm (6")</v>
          </cell>
          <cell r="E248" t="str">
            <v>m</v>
          </cell>
          <cell r="F248">
            <v>48</v>
          </cell>
          <cell r="G248">
            <v>4850</v>
          </cell>
          <cell r="H248">
            <v>232800</v>
          </cell>
          <cell r="I248">
            <v>8.4891223729780876E-2</v>
          </cell>
          <cell r="J248">
            <v>48</v>
          </cell>
          <cell r="L248">
            <v>48</v>
          </cell>
          <cell r="M248">
            <v>232800</v>
          </cell>
          <cell r="N248">
            <v>0</v>
          </cell>
          <cell r="O248">
            <v>232800</v>
          </cell>
          <cell r="R248">
            <v>0</v>
          </cell>
          <cell r="S248">
            <v>0</v>
          </cell>
          <cell r="T248">
            <v>0</v>
          </cell>
          <cell r="U248">
            <v>0</v>
          </cell>
          <cell r="V248">
            <v>48</v>
          </cell>
          <cell r="W248">
            <v>232800</v>
          </cell>
        </row>
        <row r="249">
          <cell r="C249" t="str">
            <v>3.4.2.6</v>
          </cell>
          <cell r="D249" t="str">
            <v>Instalación de Tubería de alcantarillado de Concreto reforzado o de gres bajo, cualquier condición de humedad</v>
          </cell>
          <cell r="I249" t="str">
            <v/>
          </cell>
          <cell r="L249" t="str">
            <v/>
          </cell>
          <cell r="M249" t="str">
            <v/>
          </cell>
          <cell r="N249" t="str">
            <v/>
          </cell>
          <cell r="O249" t="str">
            <v/>
          </cell>
          <cell r="R249" t="str">
            <v/>
          </cell>
          <cell r="S249" t="str">
            <v/>
          </cell>
          <cell r="T249" t="str">
            <v/>
          </cell>
          <cell r="U249" t="str">
            <v/>
          </cell>
          <cell r="V249" t="str">
            <v/>
          </cell>
          <cell r="W249" t="str">
            <v/>
          </cell>
        </row>
        <row r="250">
          <cell r="C250" t="str">
            <v>3.4.2.6.1</v>
          </cell>
          <cell r="D250" t="str">
            <v>Tubería de Concreto C.R 600 mm (24")</v>
          </cell>
          <cell r="E250" t="str">
            <v>m</v>
          </cell>
          <cell r="F250">
            <v>220</v>
          </cell>
          <cell r="G250">
            <v>20400</v>
          </cell>
          <cell r="H250">
            <v>4488000</v>
          </cell>
          <cell r="I250">
            <v>1.6365627667493838</v>
          </cell>
          <cell r="J250">
            <v>220</v>
          </cell>
          <cell r="L250">
            <v>220</v>
          </cell>
          <cell r="M250">
            <v>4488000</v>
          </cell>
          <cell r="N250">
            <v>0</v>
          </cell>
          <cell r="O250">
            <v>4488000</v>
          </cell>
          <cell r="R250">
            <v>0</v>
          </cell>
          <cell r="S250">
            <v>0</v>
          </cell>
          <cell r="T250">
            <v>0</v>
          </cell>
          <cell r="U250">
            <v>0</v>
          </cell>
          <cell r="V250">
            <v>220</v>
          </cell>
          <cell r="W250">
            <v>4488000</v>
          </cell>
        </row>
        <row r="251">
          <cell r="C251" t="str">
            <v>3.4.4</v>
          </cell>
          <cell r="D251" t="str">
            <v>Instalación de Tuberias de Acueducto</v>
          </cell>
          <cell r="I251" t="str">
            <v/>
          </cell>
          <cell r="L251" t="str">
            <v/>
          </cell>
          <cell r="M251" t="str">
            <v/>
          </cell>
          <cell r="N251" t="str">
            <v/>
          </cell>
          <cell r="O251" t="str">
            <v/>
          </cell>
          <cell r="R251" t="str">
            <v/>
          </cell>
          <cell r="S251" t="str">
            <v/>
          </cell>
          <cell r="T251" t="str">
            <v/>
          </cell>
          <cell r="U251" t="str">
            <v/>
          </cell>
          <cell r="V251" t="str">
            <v/>
          </cell>
          <cell r="W251" t="str">
            <v/>
          </cell>
        </row>
        <row r="252">
          <cell r="C252" t="str">
            <v>3.4.4.1</v>
          </cell>
          <cell r="D252" t="str">
            <v>Instalación de tuberías de acueducto de polietileno de alta densidad (PEAD)</v>
          </cell>
          <cell r="I252" t="str">
            <v/>
          </cell>
          <cell r="L252" t="str">
            <v/>
          </cell>
          <cell r="M252" t="str">
            <v/>
          </cell>
          <cell r="N252" t="str">
            <v/>
          </cell>
          <cell r="O252" t="str">
            <v/>
          </cell>
          <cell r="R252" t="str">
            <v/>
          </cell>
          <cell r="S252" t="str">
            <v/>
          </cell>
          <cell r="T252" t="str">
            <v/>
          </cell>
          <cell r="U252" t="str">
            <v/>
          </cell>
          <cell r="V252" t="str">
            <v/>
          </cell>
          <cell r="W252" t="str">
            <v/>
          </cell>
        </row>
        <row r="253">
          <cell r="C253" t="str">
            <v>3.4.4.1.1</v>
          </cell>
          <cell r="D253" t="str">
            <v>Tuberías PEAD 90mm PN 10 PE 100</v>
          </cell>
          <cell r="E253" t="str">
            <v>m</v>
          </cell>
          <cell r="F253">
            <v>2500</v>
          </cell>
          <cell r="G253">
            <v>4375</v>
          </cell>
          <cell r="H253">
            <v>10937500</v>
          </cell>
          <cell r="I253">
            <v>3.9883924379058349</v>
          </cell>
          <cell r="J253">
            <v>2500</v>
          </cell>
          <cell r="L253">
            <v>2500</v>
          </cell>
          <cell r="M253">
            <v>10937500</v>
          </cell>
          <cell r="N253">
            <v>0</v>
          </cell>
          <cell r="O253">
            <v>10937500</v>
          </cell>
          <cell r="R253">
            <v>0</v>
          </cell>
          <cell r="S253">
            <v>0</v>
          </cell>
          <cell r="T253">
            <v>0</v>
          </cell>
          <cell r="U253">
            <v>0</v>
          </cell>
          <cell r="V253">
            <v>2500</v>
          </cell>
          <cell r="W253">
            <v>10937500</v>
          </cell>
        </row>
        <row r="254">
          <cell r="C254" t="str">
            <v>3.4.4.1.4</v>
          </cell>
          <cell r="D254" t="str">
            <v>Tuberías PEAD 110mm PN 10 PE 100</v>
          </cell>
          <cell r="E254" t="str">
            <v>m</v>
          </cell>
          <cell r="F254">
            <v>60</v>
          </cell>
          <cell r="G254">
            <v>4925</v>
          </cell>
          <cell r="H254">
            <v>295500</v>
          </cell>
          <cell r="I254">
            <v>0.10775496826525022</v>
          </cell>
          <cell r="J254">
            <v>60</v>
          </cell>
          <cell r="L254">
            <v>60</v>
          </cell>
          <cell r="M254">
            <v>295500</v>
          </cell>
          <cell r="N254">
            <v>0</v>
          </cell>
          <cell r="O254">
            <v>295500</v>
          </cell>
          <cell r="R254">
            <v>0</v>
          </cell>
          <cell r="S254">
            <v>0</v>
          </cell>
          <cell r="T254">
            <v>0</v>
          </cell>
          <cell r="U254">
            <v>0</v>
          </cell>
          <cell r="V254">
            <v>60</v>
          </cell>
          <cell r="W254">
            <v>295500</v>
          </cell>
        </row>
        <row r="255">
          <cell r="C255" t="str">
            <v>3.4.4.2</v>
          </cell>
          <cell r="D255" t="str">
            <v>Instalación de Tuberías de acueducto de hierro de fundición dúctil, incluidos accesorios</v>
          </cell>
          <cell r="I255" t="str">
            <v/>
          </cell>
          <cell r="L255" t="str">
            <v/>
          </cell>
          <cell r="M255" t="str">
            <v/>
          </cell>
          <cell r="N255" t="str">
            <v/>
          </cell>
          <cell r="O255" t="str">
            <v/>
          </cell>
          <cell r="R255" t="str">
            <v/>
          </cell>
          <cell r="S255" t="str">
            <v/>
          </cell>
          <cell r="T255" t="str">
            <v/>
          </cell>
          <cell r="U255" t="str">
            <v/>
          </cell>
          <cell r="V255" t="str">
            <v/>
          </cell>
          <cell r="W255" t="str">
            <v/>
          </cell>
        </row>
        <row r="256">
          <cell r="C256" t="str">
            <v>3.4.4.2.5</v>
          </cell>
          <cell r="D256" t="str">
            <v>Tubería de HD de 450 mm PN 10</v>
          </cell>
          <cell r="E256" t="str">
            <v>m</v>
          </cell>
          <cell r="F256">
            <v>30</v>
          </cell>
          <cell r="G256">
            <v>13000</v>
          </cell>
          <cell r="H256">
            <v>390000</v>
          </cell>
          <cell r="I256">
            <v>0.14221467892875664</v>
          </cell>
          <cell r="J256">
            <v>30</v>
          </cell>
          <cell r="L256">
            <v>30</v>
          </cell>
          <cell r="M256">
            <v>390000</v>
          </cell>
          <cell r="N256">
            <v>0</v>
          </cell>
          <cell r="O256">
            <v>390000</v>
          </cell>
          <cell r="R256">
            <v>0</v>
          </cell>
          <cell r="S256">
            <v>0</v>
          </cell>
          <cell r="T256">
            <v>0</v>
          </cell>
          <cell r="U256">
            <v>0</v>
          </cell>
          <cell r="V256">
            <v>30</v>
          </cell>
          <cell r="W256">
            <v>390000</v>
          </cell>
        </row>
        <row r="257">
          <cell r="C257" t="str">
            <v>3.4.4.2.7</v>
          </cell>
          <cell r="D257" t="str">
            <v>Tubería de HD de 600 mm PN 10</v>
          </cell>
          <cell r="E257" t="str">
            <v>m</v>
          </cell>
          <cell r="F257">
            <v>12</v>
          </cell>
          <cell r="G257">
            <v>16000</v>
          </cell>
          <cell r="H257">
            <v>192000</v>
          </cell>
          <cell r="I257">
            <v>7.0013380395695574E-2</v>
          </cell>
          <cell r="J257">
            <v>12</v>
          </cell>
          <cell r="L257">
            <v>12</v>
          </cell>
          <cell r="M257">
            <v>192000</v>
          </cell>
          <cell r="N257">
            <v>0</v>
          </cell>
          <cell r="O257">
            <v>192000</v>
          </cell>
          <cell r="R257">
            <v>0</v>
          </cell>
          <cell r="S257">
            <v>0</v>
          </cell>
          <cell r="T257">
            <v>0</v>
          </cell>
          <cell r="U257">
            <v>0</v>
          </cell>
          <cell r="V257">
            <v>12</v>
          </cell>
          <cell r="W257">
            <v>192000</v>
          </cell>
        </row>
        <row r="258">
          <cell r="C258" t="str">
            <v>3.4.8</v>
          </cell>
          <cell r="D258" t="str">
            <v>Cimentación de tuberías</v>
          </cell>
          <cell r="I258" t="str">
            <v/>
          </cell>
          <cell r="L258" t="str">
            <v/>
          </cell>
          <cell r="M258" t="str">
            <v/>
          </cell>
          <cell r="N258" t="str">
            <v/>
          </cell>
          <cell r="O258" t="str">
            <v/>
          </cell>
          <cell r="R258" t="str">
            <v/>
          </cell>
          <cell r="S258" t="str">
            <v/>
          </cell>
          <cell r="T258" t="str">
            <v/>
          </cell>
          <cell r="U258" t="str">
            <v/>
          </cell>
          <cell r="V258" t="str">
            <v/>
          </cell>
          <cell r="W258" t="str">
            <v/>
          </cell>
        </row>
        <row r="259">
          <cell r="C259" t="str">
            <v>3.4.8.2</v>
          </cell>
          <cell r="D259" t="str">
            <v>Cimentación de tubería con arena compactada al 70% de la densidad relativa máxima</v>
          </cell>
          <cell r="E259" t="str">
            <v>m3</v>
          </cell>
          <cell r="F259">
            <v>26</v>
          </cell>
          <cell r="G259">
            <v>26700</v>
          </cell>
          <cell r="H259">
            <v>694200</v>
          </cell>
          <cell r="I259">
            <v>0.25314212849318679</v>
          </cell>
          <cell r="J259">
            <v>26</v>
          </cell>
          <cell r="L259">
            <v>26</v>
          </cell>
          <cell r="M259">
            <v>694200</v>
          </cell>
          <cell r="N259">
            <v>0</v>
          </cell>
          <cell r="O259">
            <v>694200</v>
          </cell>
          <cell r="R259">
            <v>0</v>
          </cell>
          <cell r="S259">
            <v>0</v>
          </cell>
          <cell r="T259">
            <v>0</v>
          </cell>
          <cell r="U259">
            <v>0</v>
          </cell>
          <cell r="V259">
            <v>26</v>
          </cell>
          <cell r="W259">
            <v>694200</v>
          </cell>
        </row>
        <row r="260">
          <cell r="C260" t="str">
            <v>3.4.8.3</v>
          </cell>
          <cell r="D260" t="str">
            <v>Cimentación de tubería con concreto de 17,5 Mpa. ( 2500 psi ) in situ</v>
          </cell>
          <cell r="E260" t="str">
            <v>m3</v>
          </cell>
          <cell r="F260">
            <v>33</v>
          </cell>
          <cell r="G260">
            <v>208850</v>
          </cell>
          <cell r="H260">
            <v>6892050</v>
          </cell>
          <cell r="I260">
            <v>2.5132068664383005</v>
          </cell>
          <cell r="J260">
            <v>33</v>
          </cell>
          <cell r="L260">
            <v>33</v>
          </cell>
          <cell r="M260">
            <v>6892050</v>
          </cell>
          <cell r="N260">
            <v>0</v>
          </cell>
          <cell r="O260">
            <v>6892050</v>
          </cell>
          <cell r="R260">
            <v>0</v>
          </cell>
          <cell r="S260">
            <v>0</v>
          </cell>
          <cell r="T260">
            <v>0</v>
          </cell>
          <cell r="U260">
            <v>0</v>
          </cell>
          <cell r="V260">
            <v>33</v>
          </cell>
          <cell r="W260">
            <v>6892050</v>
          </cell>
        </row>
        <row r="261">
          <cell r="C261" t="str">
            <v>3.4.9</v>
          </cell>
          <cell r="D261" t="str">
            <v>Instalación de tuberías de acueducto de polietileno para acometidas</v>
          </cell>
          <cell r="I261" t="str">
            <v/>
          </cell>
          <cell r="L261" t="str">
            <v/>
          </cell>
          <cell r="M261" t="str">
            <v/>
          </cell>
          <cell r="N261" t="str">
            <v/>
          </cell>
          <cell r="O261" t="str">
            <v/>
          </cell>
          <cell r="R261" t="str">
            <v/>
          </cell>
          <cell r="S261" t="str">
            <v/>
          </cell>
          <cell r="T261" t="str">
            <v/>
          </cell>
          <cell r="U261" t="str">
            <v/>
          </cell>
          <cell r="V261" t="str">
            <v/>
          </cell>
          <cell r="W261" t="str">
            <v/>
          </cell>
        </row>
        <row r="262">
          <cell r="C262" t="str">
            <v>3.4.9.1</v>
          </cell>
          <cell r="D262" t="str">
            <v>Tuberia de Polietileno Diametro 25 mm PN 10</v>
          </cell>
          <cell r="E262" t="str">
            <v>m</v>
          </cell>
          <cell r="F262">
            <v>25</v>
          </cell>
          <cell r="G262">
            <v>4375</v>
          </cell>
          <cell r="H262">
            <v>109375</v>
          </cell>
          <cell r="I262">
            <v>3.9883924379058348E-2</v>
          </cell>
          <cell r="J262">
            <v>25</v>
          </cell>
          <cell r="L262">
            <v>25</v>
          </cell>
          <cell r="M262">
            <v>109375</v>
          </cell>
          <cell r="N262">
            <v>0</v>
          </cell>
          <cell r="O262">
            <v>109375</v>
          </cell>
          <cell r="R262">
            <v>0</v>
          </cell>
          <cell r="S262">
            <v>0</v>
          </cell>
          <cell r="T262">
            <v>0</v>
          </cell>
          <cell r="U262">
            <v>0</v>
          </cell>
          <cell r="V262">
            <v>25</v>
          </cell>
          <cell r="W262">
            <v>109375</v>
          </cell>
        </row>
        <row r="263">
          <cell r="C263" t="str">
            <v>3.4.9.2</v>
          </cell>
          <cell r="D263" t="str">
            <v>Tuberia de Polietileno Diametro 63 mm PN 10</v>
          </cell>
          <cell r="E263" t="str">
            <v>m</v>
          </cell>
          <cell r="F263">
            <v>300</v>
          </cell>
          <cell r="G263">
            <v>4925</v>
          </cell>
          <cell r="H263">
            <v>1477500</v>
          </cell>
          <cell r="I263">
            <v>0.53877484132625109</v>
          </cell>
          <cell r="J263">
            <v>300</v>
          </cell>
          <cell r="L263">
            <v>300</v>
          </cell>
          <cell r="M263">
            <v>1477500</v>
          </cell>
          <cell r="N263">
            <v>0</v>
          </cell>
          <cell r="O263">
            <v>1477500</v>
          </cell>
          <cell r="R263">
            <v>0</v>
          </cell>
          <cell r="S263">
            <v>0</v>
          </cell>
          <cell r="T263">
            <v>0</v>
          </cell>
          <cell r="U263">
            <v>0</v>
          </cell>
          <cell r="V263">
            <v>300</v>
          </cell>
          <cell r="W263">
            <v>1477500</v>
          </cell>
        </row>
        <row r="264">
          <cell r="C264" t="str">
            <v>3.4.10</v>
          </cell>
          <cell r="D264" t="str">
            <v>Instalación de tuberías de acero sch40</v>
          </cell>
          <cell r="I264" t="str">
            <v/>
          </cell>
          <cell r="L264" t="str">
            <v/>
          </cell>
          <cell r="M264" t="str">
            <v/>
          </cell>
          <cell r="N264" t="str">
            <v/>
          </cell>
          <cell r="O264" t="str">
            <v/>
          </cell>
          <cell r="R264" t="str">
            <v/>
          </cell>
          <cell r="S264" t="str">
            <v/>
          </cell>
          <cell r="T264" t="str">
            <v/>
          </cell>
          <cell r="U264" t="str">
            <v/>
          </cell>
          <cell r="V264" t="str">
            <v/>
          </cell>
          <cell r="W264" t="str">
            <v/>
          </cell>
        </row>
        <row r="265">
          <cell r="C265" t="str">
            <v>3.4.10.1</v>
          </cell>
          <cell r="D265" t="str">
            <v>Tuberia de acero Diametro 50mm, sch39</v>
          </cell>
          <cell r="E265" t="str">
            <v>m</v>
          </cell>
          <cell r="F265">
            <v>3</v>
          </cell>
          <cell r="G265">
            <v>3400</v>
          </cell>
          <cell r="H265">
            <v>10200</v>
          </cell>
          <cell r="I265">
            <v>3.719460833521327E-3</v>
          </cell>
          <cell r="J265">
            <v>3</v>
          </cell>
          <cell r="L265">
            <v>3</v>
          </cell>
          <cell r="M265">
            <v>10200</v>
          </cell>
          <cell r="N265">
            <v>0</v>
          </cell>
          <cell r="O265">
            <v>10200</v>
          </cell>
          <cell r="R265">
            <v>0</v>
          </cell>
          <cell r="S265">
            <v>0</v>
          </cell>
          <cell r="T265">
            <v>0</v>
          </cell>
          <cell r="U265">
            <v>0</v>
          </cell>
          <cell r="V265">
            <v>3</v>
          </cell>
          <cell r="W265">
            <v>10200</v>
          </cell>
        </row>
        <row r="266">
          <cell r="C266" t="str">
            <v>3.4.10.2</v>
          </cell>
          <cell r="D266" t="str">
            <v>Tuberia de acero Diametro 100mm, sch40</v>
          </cell>
          <cell r="E266" t="str">
            <v>m</v>
          </cell>
          <cell r="F266">
            <v>3</v>
          </cell>
          <cell r="G266">
            <v>4060</v>
          </cell>
          <cell r="H266">
            <v>12180</v>
          </cell>
          <cell r="I266">
            <v>4.4414738188519381E-3</v>
          </cell>
          <cell r="J266">
            <v>3</v>
          </cell>
          <cell r="L266">
            <v>3</v>
          </cell>
          <cell r="M266">
            <v>12180</v>
          </cell>
          <cell r="N266">
            <v>0</v>
          </cell>
          <cell r="O266">
            <v>12180</v>
          </cell>
          <cell r="R266">
            <v>0</v>
          </cell>
          <cell r="S266">
            <v>0</v>
          </cell>
          <cell r="T266">
            <v>0</v>
          </cell>
          <cell r="U266">
            <v>0</v>
          </cell>
          <cell r="V266">
            <v>3</v>
          </cell>
          <cell r="W266">
            <v>12180</v>
          </cell>
        </row>
        <row r="267">
          <cell r="C267" t="str">
            <v>3.4.10.3</v>
          </cell>
          <cell r="D267" t="str">
            <v>Tuberia de acero Diametro 150mm, sch40</v>
          </cell>
          <cell r="E267" t="str">
            <v>m</v>
          </cell>
          <cell r="F267">
            <v>30</v>
          </cell>
          <cell r="G267">
            <v>4600</v>
          </cell>
          <cell r="H267">
            <v>138000</v>
          </cell>
          <cell r="I267">
            <v>5.0322117159406189E-2</v>
          </cell>
          <cell r="J267">
            <v>30</v>
          </cell>
          <cell r="L267">
            <v>30</v>
          </cell>
          <cell r="M267">
            <v>138000</v>
          </cell>
          <cell r="N267">
            <v>0</v>
          </cell>
          <cell r="O267">
            <v>138000</v>
          </cell>
          <cell r="R267">
            <v>0</v>
          </cell>
          <cell r="S267">
            <v>0</v>
          </cell>
          <cell r="T267">
            <v>0</v>
          </cell>
          <cell r="U267">
            <v>0</v>
          </cell>
          <cell r="V267">
            <v>30</v>
          </cell>
          <cell r="W267">
            <v>138000</v>
          </cell>
        </row>
        <row r="268">
          <cell r="C268">
            <v>3.5</v>
          </cell>
          <cell r="D268" t="str">
            <v>RELLENOS</v>
          </cell>
          <cell r="I268" t="str">
            <v/>
          </cell>
          <cell r="L268" t="str">
            <v/>
          </cell>
          <cell r="M268" t="str">
            <v/>
          </cell>
          <cell r="N268" t="str">
            <v/>
          </cell>
          <cell r="O268" t="str">
            <v/>
          </cell>
          <cell r="R268" t="str">
            <v/>
          </cell>
          <cell r="S268" t="str">
            <v/>
          </cell>
          <cell r="T268" t="str">
            <v/>
          </cell>
          <cell r="U268" t="str">
            <v/>
          </cell>
          <cell r="V268" t="str">
            <v/>
          </cell>
          <cell r="W268" t="str">
            <v/>
          </cell>
        </row>
        <row r="269">
          <cell r="C269" t="str">
            <v>3.5.1</v>
          </cell>
          <cell r="D269" t="str">
            <v>Relleno de Zanjas y obras de mampostería</v>
          </cell>
          <cell r="I269" t="str">
            <v/>
          </cell>
          <cell r="L269" t="str">
            <v/>
          </cell>
          <cell r="M269" t="str">
            <v/>
          </cell>
          <cell r="N269" t="str">
            <v/>
          </cell>
          <cell r="O269" t="str">
            <v/>
          </cell>
          <cell r="R269" t="str">
            <v/>
          </cell>
          <cell r="S269" t="str">
            <v/>
          </cell>
          <cell r="T269" t="str">
            <v/>
          </cell>
          <cell r="U269" t="str">
            <v/>
          </cell>
          <cell r="V269" t="str">
            <v/>
          </cell>
          <cell r="W269" t="str">
            <v/>
          </cell>
        </row>
        <row r="270">
          <cell r="C270" t="str">
            <v>3.5.1.1</v>
          </cell>
          <cell r="D270" t="str">
            <v>Rellenos de Zanjas y obras de mampostería con material seleccionado de sitio, compactado al 90% del Proctor Modificado</v>
          </cell>
          <cell r="E270" t="str">
            <v>m3</v>
          </cell>
          <cell r="F270">
            <v>1461</v>
          </cell>
          <cell r="G270">
            <v>9800</v>
          </cell>
          <cell r="H270">
            <v>14317800</v>
          </cell>
          <cell r="I270">
            <v>5.2210290511952602</v>
          </cell>
          <cell r="J270">
            <v>1461</v>
          </cell>
          <cell r="K270">
            <v>-1400</v>
          </cell>
          <cell r="L270">
            <v>61</v>
          </cell>
          <cell r="M270">
            <v>14317800</v>
          </cell>
          <cell r="N270">
            <v>-13720000</v>
          </cell>
          <cell r="O270">
            <v>597800</v>
          </cell>
          <cell r="R270">
            <v>0</v>
          </cell>
          <cell r="S270">
            <v>0</v>
          </cell>
          <cell r="T270">
            <v>0</v>
          </cell>
          <cell r="U270">
            <v>0</v>
          </cell>
          <cell r="V270">
            <v>61</v>
          </cell>
          <cell r="W270">
            <v>597800</v>
          </cell>
        </row>
        <row r="271">
          <cell r="C271" t="str">
            <v>3.5.1.2</v>
          </cell>
          <cell r="D271" t="str">
            <v>Rellenos de Zanjas y obras de mampostería con material seleccionado de cantera, compactado al 95% del Proctor Modifiicado</v>
          </cell>
          <cell r="E271" t="str">
            <v>m3</v>
          </cell>
          <cell r="F271">
            <v>100</v>
          </cell>
          <cell r="G271">
            <v>27000</v>
          </cell>
          <cell r="H271">
            <v>2700000</v>
          </cell>
          <cell r="I271">
            <v>0.9845631618144689</v>
          </cell>
          <cell r="J271">
            <v>100</v>
          </cell>
          <cell r="L271">
            <v>100</v>
          </cell>
          <cell r="M271">
            <v>2700000</v>
          </cell>
          <cell r="N271">
            <v>0</v>
          </cell>
          <cell r="O271">
            <v>2700000</v>
          </cell>
          <cell r="R271">
            <v>0</v>
          </cell>
          <cell r="S271">
            <v>0</v>
          </cell>
          <cell r="T271">
            <v>0</v>
          </cell>
          <cell r="U271">
            <v>0</v>
          </cell>
          <cell r="V271">
            <v>100</v>
          </cell>
          <cell r="W271">
            <v>2700000</v>
          </cell>
        </row>
        <row r="272">
          <cell r="C272">
            <v>3.7</v>
          </cell>
          <cell r="D272" t="str">
            <v>CONSTRUCCIÓN DE OBRAS ACCESORIAS</v>
          </cell>
          <cell r="I272" t="str">
            <v/>
          </cell>
          <cell r="L272" t="str">
            <v/>
          </cell>
          <cell r="M272" t="str">
            <v/>
          </cell>
          <cell r="N272" t="str">
            <v/>
          </cell>
          <cell r="O272" t="str">
            <v/>
          </cell>
          <cell r="R272" t="str">
            <v/>
          </cell>
          <cell r="S272" t="str">
            <v/>
          </cell>
          <cell r="T272" t="str">
            <v/>
          </cell>
          <cell r="U272" t="str">
            <v/>
          </cell>
          <cell r="V272" t="str">
            <v/>
          </cell>
          <cell r="W272" t="str">
            <v/>
          </cell>
        </row>
        <row r="273">
          <cell r="C273" t="str">
            <v>3.7.4</v>
          </cell>
          <cell r="D273" t="str">
            <v>Pozo de Inspección incluida losa superior y tapa.</v>
          </cell>
          <cell r="I273" t="str">
            <v/>
          </cell>
          <cell r="L273" t="str">
            <v/>
          </cell>
          <cell r="M273" t="str">
            <v/>
          </cell>
          <cell r="N273" t="str">
            <v/>
          </cell>
          <cell r="O273" t="str">
            <v/>
          </cell>
          <cell r="R273" t="str">
            <v/>
          </cell>
          <cell r="S273" t="str">
            <v/>
          </cell>
          <cell r="T273" t="str">
            <v/>
          </cell>
          <cell r="U273" t="str">
            <v/>
          </cell>
          <cell r="V273" t="str">
            <v/>
          </cell>
          <cell r="W273" t="str">
            <v/>
          </cell>
        </row>
        <row r="274">
          <cell r="C274" t="str">
            <v>3.7.4.2</v>
          </cell>
          <cell r="D274" t="str">
            <v>Construcción de Pozo de inspección de concreto</v>
          </cell>
          <cell r="I274" t="str">
            <v/>
          </cell>
          <cell r="L274" t="str">
            <v/>
          </cell>
          <cell r="M274" t="str">
            <v/>
          </cell>
          <cell r="N274" t="str">
            <v/>
          </cell>
          <cell r="O274" t="str">
            <v/>
          </cell>
          <cell r="R274" t="str">
            <v/>
          </cell>
          <cell r="S274" t="str">
            <v/>
          </cell>
          <cell r="T274" t="str">
            <v/>
          </cell>
          <cell r="U274" t="str">
            <v/>
          </cell>
          <cell r="V274" t="str">
            <v/>
          </cell>
          <cell r="W274" t="str">
            <v/>
          </cell>
        </row>
        <row r="275">
          <cell r="C275" t="str">
            <v>3.7.4.2.1.2</v>
          </cell>
          <cell r="D275" t="str">
            <v>Pozo de inspección 1,45 m &lt;H&lt;=1,80 m</v>
          </cell>
          <cell r="E275" t="str">
            <v>un</v>
          </cell>
          <cell r="F275">
            <v>3</v>
          </cell>
          <cell r="G275">
            <v>841416</v>
          </cell>
          <cell r="H275">
            <v>2524248</v>
          </cell>
          <cell r="I275">
            <v>0.92047466373475917</v>
          </cell>
          <cell r="J275">
            <v>3</v>
          </cell>
          <cell r="K275">
            <v>7</v>
          </cell>
          <cell r="L275">
            <v>10</v>
          </cell>
          <cell r="M275">
            <v>2524248</v>
          </cell>
          <cell r="N275">
            <v>5889912</v>
          </cell>
          <cell r="O275">
            <v>8414160</v>
          </cell>
          <cell r="R275">
            <v>0</v>
          </cell>
          <cell r="S275">
            <v>0</v>
          </cell>
          <cell r="T275">
            <v>0</v>
          </cell>
          <cell r="U275">
            <v>0</v>
          </cell>
          <cell r="V275">
            <v>10</v>
          </cell>
          <cell r="W275">
            <v>8414160</v>
          </cell>
        </row>
        <row r="276">
          <cell r="C276" t="str">
            <v>3.7.8</v>
          </cell>
          <cell r="D276" t="str">
            <v>Caja de Válvulas y bajante de operación</v>
          </cell>
          <cell r="I276" t="str">
            <v/>
          </cell>
          <cell r="L276" t="str">
            <v/>
          </cell>
          <cell r="M276" t="str">
            <v/>
          </cell>
          <cell r="N276" t="str">
            <v/>
          </cell>
          <cell r="O276" t="str">
            <v/>
          </cell>
          <cell r="R276" t="str">
            <v/>
          </cell>
          <cell r="S276" t="str">
            <v/>
          </cell>
          <cell r="T276" t="str">
            <v/>
          </cell>
          <cell r="U276" t="str">
            <v/>
          </cell>
          <cell r="V276" t="str">
            <v/>
          </cell>
          <cell r="W276" t="str">
            <v/>
          </cell>
        </row>
        <row r="277">
          <cell r="C277" t="str">
            <v>3.7.8.2</v>
          </cell>
          <cell r="D277" t="str">
            <v>Instalación tubo de operación Válvula entre Ø80 a 200mm, incluye losa de 50x50x15 cms con tapa de HD con bisagra de 150 mm</v>
          </cell>
          <cell r="E277" t="str">
            <v>un</v>
          </cell>
          <cell r="F277">
            <v>2</v>
          </cell>
          <cell r="G277">
            <v>128180</v>
          </cell>
          <cell r="H277">
            <v>256360</v>
          </cell>
          <cell r="I277">
            <v>9.3482448949169364E-2</v>
          </cell>
          <cell r="J277">
            <v>2</v>
          </cell>
          <cell r="L277">
            <v>2</v>
          </cell>
          <cell r="M277">
            <v>256360</v>
          </cell>
          <cell r="N277">
            <v>0</v>
          </cell>
          <cell r="O277">
            <v>256360</v>
          </cell>
          <cell r="R277">
            <v>0</v>
          </cell>
          <cell r="S277">
            <v>0</v>
          </cell>
          <cell r="T277">
            <v>0</v>
          </cell>
          <cell r="U277">
            <v>0</v>
          </cell>
          <cell r="V277">
            <v>2</v>
          </cell>
          <cell r="W277">
            <v>256360</v>
          </cell>
        </row>
        <row r="278">
          <cell r="C278" t="str">
            <v>3.7.18</v>
          </cell>
          <cell r="D278" t="str">
            <v>Caja de inspección para alcantarillado, diametros de tuberias Ø600 mm (24")</v>
          </cell>
          <cell r="I278" t="str">
            <v/>
          </cell>
          <cell r="L278" t="str">
            <v/>
          </cell>
          <cell r="M278" t="str">
            <v/>
          </cell>
          <cell r="N278" t="str">
            <v/>
          </cell>
          <cell r="O278" t="str">
            <v/>
          </cell>
          <cell r="R278" t="str">
            <v/>
          </cell>
          <cell r="S278" t="str">
            <v/>
          </cell>
          <cell r="T278" t="str">
            <v/>
          </cell>
          <cell r="U278" t="str">
            <v/>
          </cell>
          <cell r="V278" t="str">
            <v/>
          </cell>
          <cell r="W278" t="str">
            <v/>
          </cell>
        </row>
        <row r="279">
          <cell r="C279" t="str">
            <v>3.7.18.1</v>
          </cell>
          <cell r="D279" t="str">
            <v>Caja de inspección en ladrillo doble con base en concreto reforzado e=0.15m, y tapa de concreto reforzado. Profundidad de 1.2m a 1.6m</v>
          </cell>
          <cell r="E279" t="str">
            <v>un</v>
          </cell>
          <cell r="F279">
            <v>2</v>
          </cell>
          <cell r="G279">
            <v>2014050</v>
          </cell>
          <cell r="H279">
            <v>4028100</v>
          </cell>
          <cell r="I279">
            <v>1.4688588415203194</v>
          </cell>
          <cell r="J279">
            <v>2</v>
          </cell>
          <cell r="K279">
            <v>3</v>
          </cell>
          <cell r="L279">
            <v>5</v>
          </cell>
          <cell r="M279">
            <v>4028100</v>
          </cell>
          <cell r="N279">
            <v>6042150</v>
          </cell>
          <cell r="O279">
            <v>10070250</v>
          </cell>
          <cell r="R279">
            <v>0</v>
          </cell>
          <cell r="S279">
            <v>0</v>
          </cell>
          <cell r="T279">
            <v>0</v>
          </cell>
          <cell r="U279">
            <v>0</v>
          </cell>
          <cell r="V279">
            <v>5</v>
          </cell>
          <cell r="W279">
            <v>10070250</v>
          </cell>
        </row>
        <row r="280">
          <cell r="C280">
            <v>3.8</v>
          </cell>
          <cell r="D280" t="str">
            <v>INSTALACION DE ELEMENTOS DE ACUEDUCTO Y ALCANTARILLADO</v>
          </cell>
          <cell r="I280" t="str">
            <v/>
          </cell>
          <cell r="L280" t="str">
            <v/>
          </cell>
          <cell r="M280" t="str">
            <v/>
          </cell>
          <cell r="N280" t="str">
            <v/>
          </cell>
          <cell r="O280" t="str">
            <v/>
          </cell>
          <cell r="R280" t="str">
            <v/>
          </cell>
          <cell r="S280" t="str">
            <v/>
          </cell>
          <cell r="T280" t="str">
            <v/>
          </cell>
          <cell r="U280" t="str">
            <v/>
          </cell>
          <cell r="V280" t="str">
            <v/>
          </cell>
          <cell r="W280" t="str">
            <v/>
          </cell>
        </row>
        <row r="281">
          <cell r="C281" t="str">
            <v>3.8.1.1</v>
          </cell>
          <cell r="D281" t="str">
            <v>Instalación de válvula de compuerta brida x brida norma ISO PN 10, Incluye el suministro e instalación de tornilleria y empaquetadura para el montaje</v>
          </cell>
          <cell r="I281" t="str">
            <v/>
          </cell>
          <cell r="L281" t="str">
            <v/>
          </cell>
          <cell r="M281" t="str">
            <v/>
          </cell>
          <cell r="N281" t="str">
            <v/>
          </cell>
          <cell r="O281" t="str">
            <v/>
          </cell>
          <cell r="R281" t="str">
            <v/>
          </cell>
          <cell r="S281" t="str">
            <v/>
          </cell>
          <cell r="T281" t="str">
            <v/>
          </cell>
          <cell r="U281" t="str">
            <v/>
          </cell>
          <cell r="V281" t="str">
            <v/>
          </cell>
          <cell r="W281" t="str">
            <v/>
          </cell>
        </row>
        <row r="282">
          <cell r="C282" t="str">
            <v>3.8.1.1.2</v>
          </cell>
          <cell r="D282" t="str">
            <v>d = 80 mm (3")</v>
          </cell>
          <cell r="E282" t="str">
            <v>un</v>
          </cell>
          <cell r="F282">
            <v>2</v>
          </cell>
          <cell r="G282">
            <v>11845</v>
          </cell>
          <cell r="H282">
            <v>23690</v>
          </cell>
          <cell r="I282">
            <v>8.6386301123647299E-3</v>
          </cell>
          <cell r="J282">
            <v>2</v>
          </cell>
          <cell r="L282">
            <v>2</v>
          </cell>
          <cell r="M282">
            <v>23690</v>
          </cell>
          <cell r="N282">
            <v>0</v>
          </cell>
          <cell r="O282">
            <v>23690</v>
          </cell>
          <cell r="R282">
            <v>0</v>
          </cell>
          <cell r="S282">
            <v>0</v>
          </cell>
          <cell r="T282">
            <v>0</v>
          </cell>
          <cell r="U282">
            <v>0</v>
          </cell>
          <cell r="V282">
            <v>2</v>
          </cell>
          <cell r="W282">
            <v>23690</v>
          </cell>
        </row>
        <row r="283">
          <cell r="C283" t="str">
            <v>3.8.1.1.3</v>
          </cell>
          <cell r="D283" t="str">
            <v>d = 100 mm (4")</v>
          </cell>
          <cell r="E283" t="str">
            <v>un</v>
          </cell>
          <cell r="F283">
            <v>6</v>
          </cell>
          <cell r="G283">
            <v>18892</v>
          </cell>
          <cell r="H283">
            <v>113352</v>
          </cell>
          <cell r="I283">
            <v>4.1334149451108776E-2</v>
          </cell>
          <cell r="J283">
            <v>6</v>
          </cell>
          <cell r="L283">
            <v>6</v>
          </cell>
          <cell r="M283">
            <v>113352</v>
          </cell>
          <cell r="N283">
            <v>0</v>
          </cell>
          <cell r="O283">
            <v>113352</v>
          </cell>
          <cell r="R283">
            <v>0</v>
          </cell>
          <cell r="S283">
            <v>0</v>
          </cell>
          <cell r="T283">
            <v>0</v>
          </cell>
          <cell r="U283">
            <v>0</v>
          </cell>
          <cell r="V283">
            <v>6</v>
          </cell>
          <cell r="W283">
            <v>113352</v>
          </cell>
        </row>
        <row r="284">
          <cell r="C284" t="str">
            <v>3.8.1.3</v>
          </cell>
          <cell r="D284" t="str">
            <v>Instalación de válvula de mariposa brida x brida norma ISO PN 16, Incluye el suministro e instalación de tornilleria y empaquetadura para el montaje</v>
          </cell>
          <cell r="I284" t="str">
            <v/>
          </cell>
          <cell r="L284" t="str">
            <v/>
          </cell>
          <cell r="M284" t="str">
            <v/>
          </cell>
          <cell r="N284" t="str">
            <v/>
          </cell>
          <cell r="O284" t="str">
            <v/>
          </cell>
          <cell r="R284" t="str">
            <v/>
          </cell>
          <cell r="S284" t="str">
            <v/>
          </cell>
          <cell r="T284" t="str">
            <v/>
          </cell>
          <cell r="U284" t="str">
            <v/>
          </cell>
          <cell r="V284" t="str">
            <v/>
          </cell>
          <cell r="W284" t="str">
            <v/>
          </cell>
        </row>
        <row r="285">
          <cell r="C285" t="str">
            <v>3.8.1.3.4</v>
          </cell>
          <cell r="D285" t="str">
            <v>d = 400 mm (16")</v>
          </cell>
          <cell r="E285" t="str">
            <v>un</v>
          </cell>
          <cell r="F285">
            <v>9</v>
          </cell>
          <cell r="G285">
            <v>173700</v>
          </cell>
          <cell r="H285">
            <v>1563300</v>
          </cell>
          <cell r="I285">
            <v>0.57006207069057757</v>
          </cell>
          <cell r="J285">
            <v>9</v>
          </cell>
          <cell r="L285">
            <v>9</v>
          </cell>
          <cell r="M285">
            <v>1563300</v>
          </cell>
          <cell r="N285">
            <v>0</v>
          </cell>
          <cell r="O285">
            <v>1563300</v>
          </cell>
          <cell r="R285">
            <v>0</v>
          </cell>
          <cell r="S285">
            <v>0</v>
          </cell>
          <cell r="T285">
            <v>0</v>
          </cell>
          <cell r="U285">
            <v>0</v>
          </cell>
          <cell r="V285">
            <v>9</v>
          </cell>
          <cell r="W285">
            <v>1563300</v>
          </cell>
        </row>
        <row r="286">
          <cell r="C286" t="str">
            <v>3.8.1.3.5</v>
          </cell>
          <cell r="D286" t="str">
            <v>d = 450 mm (18")</v>
          </cell>
          <cell r="E286" t="str">
            <v>un</v>
          </cell>
          <cell r="F286">
            <v>2</v>
          </cell>
          <cell r="G286">
            <v>190200</v>
          </cell>
          <cell r="H286">
            <v>380400</v>
          </cell>
          <cell r="I286">
            <v>0.13871400990897184</v>
          </cell>
          <cell r="J286">
            <v>2</v>
          </cell>
          <cell r="L286">
            <v>2</v>
          </cell>
          <cell r="M286">
            <v>380400</v>
          </cell>
          <cell r="N286">
            <v>0</v>
          </cell>
          <cell r="O286">
            <v>380400</v>
          </cell>
          <cell r="R286">
            <v>0</v>
          </cell>
          <cell r="S286">
            <v>0</v>
          </cell>
          <cell r="T286">
            <v>0</v>
          </cell>
          <cell r="U286">
            <v>0</v>
          </cell>
          <cell r="V286">
            <v>2</v>
          </cell>
          <cell r="W286">
            <v>380400</v>
          </cell>
        </row>
        <row r="287">
          <cell r="C287" t="str">
            <v>3.8.1.3.7</v>
          </cell>
          <cell r="D287" t="str">
            <v>d = 600 mm (24")</v>
          </cell>
          <cell r="E287" t="str">
            <v>un</v>
          </cell>
          <cell r="F287">
            <v>8</v>
          </cell>
          <cell r="G287">
            <v>233850</v>
          </cell>
          <cell r="H287">
            <v>1870800</v>
          </cell>
          <cell r="I287">
            <v>0.68219287523055872</v>
          </cell>
          <cell r="J287">
            <v>8</v>
          </cell>
          <cell r="L287">
            <v>8</v>
          </cell>
          <cell r="M287">
            <v>1870800</v>
          </cell>
          <cell r="N287">
            <v>0</v>
          </cell>
          <cell r="O287">
            <v>1870800</v>
          </cell>
          <cell r="R287">
            <v>0</v>
          </cell>
          <cell r="S287">
            <v>0</v>
          </cell>
          <cell r="T287">
            <v>0</v>
          </cell>
          <cell r="U287">
            <v>0</v>
          </cell>
          <cell r="V287">
            <v>8</v>
          </cell>
          <cell r="W287">
            <v>1870800</v>
          </cell>
        </row>
        <row r="288">
          <cell r="C288" t="str">
            <v>3.8.1.3.17</v>
          </cell>
          <cell r="D288" t="str">
            <v>d = 50 mm (6")</v>
          </cell>
          <cell r="E288" t="str">
            <v>un</v>
          </cell>
          <cell r="F288">
            <v>1</v>
          </cell>
          <cell r="G288">
            <v>12475</v>
          </cell>
          <cell r="H288">
            <v>12475</v>
          </cell>
          <cell r="I288">
            <v>4.5490464606057412E-3</v>
          </cell>
          <cell r="J288">
            <v>1</v>
          </cell>
          <cell r="L288">
            <v>1</v>
          </cell>
          <cell r="M288">
            <v>12475</v>
          </cell>
          <cell r="N288">
            <v>0</v>
          </cell>
          <cell r="O288">
            <v>12475</v>
          </cell>
          <cell r="R288">
            <v>0</v>
          </cell>
          <cell r="S288">
            <v>0</v>
          </cell>
          <cell r="T288">
            <v>0</v>
          </cell>
          <cell r="U288">
            <v>0</v>
          </cell>
          <cell r="V288">
            <v>1</v>
          </cell>
          <cell r="W288">
            <v>12475</v>
          </cell>
        </row>
        <row r="289">
          <cell r="C289" t="str">
            <v>3.8.1.3.18</v>
          </cell>
          <cell r="D289" t="str">
            <v>d = 150 mm (6")</v>
          </cell>
          <cell r="E289" t="str">
            <v>un</v>
          </cell>
          <cell r="F289">
            <v>4</v>
          </cell>
          <cell r="G289">
            <v>24850</v>
          </cell>
          <cell r="H289">
            <v>99400</v>
          </cell>
          <cell r="I289">
            <v>3.6246510475688228E-2</v>
          </cell>
          <cell r="J289">
            <v>4</v>
          </cell>
          <cell r="L289">
            <v>4</v>
          </cell>
          <cell r="M289">
            <v>99400</v>
          </cell>
          <cell r="N289">
            <v>0</v>
          </cell>
          <cell r="O289">
            <v>99400</v>
          </cell>
          <cell r="R289">
            <v>0</v>
          </cell>
          <cell r="S289">
            <v>0</v>
          </cell>
          <cell r="T289">
            <v>0</v>
          </cell>
          <cell r="U289">
            <v>0</v>
          </cell>
          <cell r="V289">
            <v>4</v>
          </cell>
          <cell r="W289">
            <v>99400</v>
          </cell>
        </row>
        <row r="290">
          <cell r="C290" t="str">
            <v>3.8.1.4</v>
          </cell>
          <cell r="D290" t="str">
            <v>Instalación de hidrante tipo trafico norma ISO PN 10, Incluye el suministro e instalación de tornilleria y empaquetadura para el montaje</v>
          </cell>
          <cell r="I290" t="str">
            <v/>
          </cell>
          <cell r="L290" t="str">
            <v/>
          </cell>
          <cell r="M290" t="str">
            <v/>
          </cell>
          <cell r="N290" t="str">
            <v/>
          </cell>
          <cell r="O290" t="str">
            <v/>
          </cell>
          <cell r="R290" t="str">
            <v/>
          </cell>
          <cell r="S290" t="str">
            <v/>
          </cell>
          <cell r="T290" t="str">
            <v/>
          </cell>
          <cell r="U290" t="str">
            <v/>
          </cell>
          <cell r="V290" t="str">
            <v/>
          </cell>
          <cell r="W290" t="str">
            <v/>
          </cell>
        </row>
        <row r="291">
          <cell r="C291" t="str">
            <v>3.8.1.4.2</v>
          </cell>
          <cell r="D291" t="str">
            <v>d = 100 mm (4")</v>
          </cell>
          <cell r="E291" t="str">
            <v>un</v>
          </cell>
          <cell r="F291">
            <v>1</v>
          </cell>
          <cell r="G291">
            <v>100100</v>
          </cell>
          <cell r="H291">
            <v>100100</v>
          </cell>
          <cell r="I291">
            <v>3.6501767591714203E-2</v>
          </cell>
          <cell r="J291">
            <v>1</v>
          </cell>
          <cell r="L291">
            <v>1</v>
          </cell>
          <cell r="M291">
            <v>100100</v>
          </cell>
          <cell r="N291">
            <v>0</v>
          </cell>
          <cell r="O291">
            <v>100100</v>
          </cell>
          <cell r="R291">
            <v>0</v>
          </cell>
          <cell r="S291">
            <v>0</v>
          </cell>
          <cell r="T291">
            <v>0</v>
          </cell>
          <cell r="U291">
            <v>0</v>
          </cell>
          <cell r="V291">
            <v>1</v>
          </cell>
          <cell r="W291">
            <v>100100</v>
          </cell>
        </row>
        <row r="292">
          <cell r="C292" t="str">
            <v>3.8.1.5</v>
          </cell>
          <cell r="D292" t="str">
            <v>Instalación de ventosa de acción simple norma ISO PN 10, Incluye el suministro e instalación de tornilleria y empaquetadura para el montaje</v>
          </cell>
          <cell r="I292" t="str">
            <v/>
          </cell>
          <cell r="L292" t="str">
            <v/>
          </cell>
          <cell r="M292" t="str">
            <v/>
          </cell>
          <cell r="N292" t="str">
            <v/>
          </cell>
          <cell r="O292" t="str">
            <v/>
          </cell>
          <cell r="R292" t="str">
            <v/>
          </cell>
          <cell r="S292" t="str">
            <v/>
          </cell>
          <cell r="T292" t="str">
            <v/>
          </cell>
          <cell r="U292" t="str">
            <v/>
          </cell>
          <cell r="V292" t="str">
            <v/>
          </cell>
          <cell r="W292" t="str">
            <v/>
          </cell>
        </row>
        <row r="293">
          <cell r="C293" t="str">
            <v>3.8.1.5.1</v>
          </cell>
          <cell r="D293" t="str">
            <v>d = 50 mm (2")</v>
          </cell>
          <cell r="E293" t="str">
            <v>un</v>
          </cell>
          <cell r="F293">
            <v>2</v>
          </cell>
          <cell r="G293">
            <v>33100</v>
          </cell>
          <cell r="H293">
            <v>66200</v>
          </cell>
          <cell r="I293">
            <v>2.4140030115599204E-2</v>
          </cell>
          <cell r="J293">
            <v>2</v>
          </cell>
          <cell r="L293">
            <v>2</v>
          </cell>
          <cell r="M293">
            <v>66200</v>
          </cell>
          <cell r="N293">
            <v>0</v>
          </cell>
          <cell r="O293">
            <v>66200</v>
          </cell>
          <cell r="R293">
            <v>0</v>
          </cell>
          <cell r="S293">
            <v>0</v>
          </cell>
          <cell r="T293">
            <v>0</v>
          </cell>
          <cell r="U293">
            <v>0</v>
          </cell>
          <cell r="V293">
            <v>2</v>
          </cell>
          <cell r="W293">
            <v>66200</v>
          </cell>
        </row>
        <row r="294">
          <cell r="C294" t="str">
            <v>3.8.1.6</v>
          </cell>
          <cell r="D294" t="str">
            <v>Instalación de ventosa de doble acción norma ISO PN 10, Incluye el suministro e instalación de tornilleria y empaquetadura para el montaje</v>
          </cell>
          <cell r="I294" t="str">
            <v/>
          </cell>
          <cell r="L294" t="str">
            <v/>
          </cell>
          <cell r="M294" t="str">
            <v/>
          </cell>
          <cell r="N294" t="str">
            <v/>
          </cell>
          <cell r="O294" t="str">
            <v/>
          </cell>
          <cell r="R294" t="str">
            <v/>
          </cell>
          <cell r="S294" t="str">
            <v/>
          </cell>
          <cell r="T294" t="str">
            <v/>
          </cell>
          <cell r="U294" t="str">
            <v/>
          </cell>
          <cell r="V294" t="str">
            <v/>
          </cell>
          <cell r="W294" t="str">
            <v/>
          </cell>
        </row>
        <row r="295">
          <cell r="C295" t="str">
            <v>3.8.1.6.1</v>
          </cell>
          <cell r="D295" t="str">
            <v>d = 50 mm (2")</v>
          </cell>
          <cell r="E295" t="str">
            <v>un</v>
          </cell>
          <cell r="F295">
            <v>1</v>
          </cell>
          <cell r="G295">
            <v>19900</v>
          </cell>
          <cell r="H295">
            <v>19900</v>
          </cell>
          <cell r="I295">
            <v>7.2565951555955306E-3</v>
          </cell>
          <cell r="J295">
            <v>1</v>
          </cell>
          <cell r="L295">
            <v>1</v>
          </cell>
          <cell r="M295">
            <v>19900</v>
          </cell>
          <cell r="N295">
            <v>0</v>
          </cell>
          <cell r="O295">
            <v>19900</v>
          </cell>
          <cell r="R295">
            <v>0</v>
          </cell>
          <cell r="S295">
            <v>0</v>
          </cell>
          <cell r="T295">
            <v>0</v>
          </cell>
          <cell r="U295">
            <v>0</v>
          </cell>
          <cell r="V295">
            <v>1</v>
          </cell>
          <cell r="W295">
            <v>19900</v>
          </cell>
        </row>
        <row r="296">
          <cell r="C296" t="str">
            <v>3.8.1.16</v>
          </cell>
          <cell r="D296" t="str">
            <v>Instalación de brida ciega de acero norma ISO PN 16, Incluye el suministro e instalación de tornilleria y empaquetadura para el montaje</v>
          </cell>
          <cell r="I296" t="str">
            <v/>
          </cell>
          <cell r="L296" t="str">
            <v/>
          </cell>
          <cell r="M296" t="str">
            <v/>
          </cell>
          <cell r="N296" t="str">
            <v/>
          </cell>
          <cell r="O296" t="str">
            <v/>
          </cell>
          <cell r="R296" t="str">
            <v/>
          </cell>
          <cell r="S296" t="str">
            <v/>
          </cell>
          <cell r="T296" t="str">
            <v/>
          </cell>
          <cell r="U296" t="str">
            <v/>
          </cell>
          <cell r="V296" t="str">
            <v/>
          </cell>
          <cell r="W296" t="str">
            <v/>
          </cell>
        </row>
        <row r="297">
          <cell r="C297" t="str">
            <v>3.8.1.16.8</v>
          </cell>
          <cell r="D297" t="str">
            <v>d = 400 mm (16")</v>
          </cell>
          <cell r="E297" t="str">
            <v>un</v>
          </cell>
          <cell r="F297">
            <v>2</v>
          </cell>
          <cell r="G297">
            <v>72000</v>
          </cell>
          <cell r="H297">
            <v>144000</v>
          </cell>
          <cell r="I297">
            <v>5.251003529677168E-2</v>
          </cell>
          <cell r="J297">
            <v>2</v>
          </cell>
          <cell r="L297">
            <v>2</v>
          </cell>
          <cell r="M297">
            <v>144000</v>
          </cell>
          <cell r="N297">
            <v>0</v>
          </cell>
          <cell r="O297">
            <v>144000</v>
          </cell>
          <cell r="R297">
            <v>0</v>
          </cell>
          <cell r="S297">
            <v>0</v>
          </cell>
          <cell r="T297">
            <v>0</v>
          </cell>
          <cell r="U297">
            <v>0</v>
          </cell>
          <cell r="V297">
            <v>2</v>
          </cell>
          <cell r="W297">
            <v>144000</v>
          </cell>
        </row>
        <row r="298">
          <cell r="C298" t="str">
            <v>3.8.1.16.9</v>
          </cell>
          <cell r="D298" t="str">
            <v>d = 450 mm (18")</v>
          </cell>
          <cell r="E298" t="str">
            <v>un</v>
          </cell>
          <cell r="F298">
            <v>1</v>
          </cell>
          <cell r="G298">
            <v>72000</v>
          </cell>
          <cell r="H298">
            <v>72000</v>
          </cell>
          <cell r="I298">
            <v>2.625501764838584E-2</v>
          </cell>
          <cell r="J298">
            <v>1</v>
          </cell>
          <cell r="L298">
            <v>1</v>
          </cell>
          <cell r="M298">
            <v>72000</v>
          </cell>
          <cell r="N298">
            <v>0</v>
          </cell>
          <cell r="O298">
            <v>72000</v>
          </cell>
          <cell r="R298">
            <v>0</v>
          </cell>
          <cell r="S298">
            <v>0</v>
          </cell>
          <cell r="T298">
            <v>0</v>
          </cell>
          <cell r="U298">
            <v>0</v>
          </cell>
          <cell r="V298">
            <v>1</v>
          </cell>
          <cell r="W298">
            <v>72000</v>
          </cell>
        </row>
        <row r="299">
          <cell r="C299" t="str">
            <v>3.8.1.16.11</v>
          </cell>
          <cell r="D299" t="str">
            <v>d = 600 mm (24")</v>
          </cell>
          <cell r="E299" t="str">
            <v>un</v>
          </cell>
          <cell r="F299">
            <v>1</v>
          </cell>
          <cell r="G299">
            <v>98100</v>
          </cell>
          <cell r="H299">
            <v>98100</v>
          </cell>
          <cell r="I299">
            <v>3.5772461545925706E-2</v>
          </cell>
          <cell r="J299">
            <v>1</v>
          </cell>
          <cell r="L299">
            <v>1</v>
          </cell>
          <cell r="M299">
            <v>98100</v>
          </cell>
          <cell r="N299">
            <v>0</v>
          </cell>
          <cell r="O299">
            <v>98100</v>
          </cell>
          <cell r="R299">
            <v>0</v>
          </cell>
          <cell r="S299">
            <v>0</v>
          </cell>
          <cell r="T299">
            <v>0</v>
          </cell>
          <cell r="U299">
            <v>0</v>
          </cell>
          <cell r="V299">
            <v>1</v>
          </cell>
          <cell r="W299">
            <v>98100</v>
          </cell>
        </row>
        <row r="300">
          <cell r="C300" t="str">
            <v>3.8.1.17</v>
          </cell>
          <cell r="D300" t="str">
            <v>Instalación de pasamuro HD. Norma ISO. PN 10, longitud según plano, Incluye el suministro e instalación de tornilleria y empaquetadura para el montaje</v>
          </cell>
          <cell r="I300" t="str">
            <v/>
          </cell>
          <cell r="L300" t="str">
            <v/>
          </cell>
          <cell r="M300" t="str">
            <v/>
          </cell>
          <cell r="N300" t="str">
            <v/>
          </cell>
          <cell r="O300" t="str">
            <v/>
          </cell>
          <cell r="R300" t="str">
            <v/>
          </cell>
          <cell r="S300" t="str">
            <v/>
          </cell>
          <cell r="T300" t="str">
            <v/>
          </cell>
          <cell r="U300" t="str">
            <v/>
          </cell>
          <cell r="V300" t="str">
            <v/>
          </cell>
          <cell r="W300" t="str">
            <v/>
          </cell>
        </row>
        <row r="301">
          <cell r="C301" t="str">
            <v>3.8.1.17.1</v>
          </cell>
          <cell r="D301" t="str">
            <v>d = 250 mm (12”), B*E, L=0.72m</v>
          </cell>
          <cell r="E301" t="str">
            <v>un</v>
          </cell>
          <cell r="F301">
            <v>2</v>
          </cell>
          <cell r="G301">
            <v>70200</v>
          </cell>
          <cell r="H301">
            <v>140400</v>
          </cell>
          <cell r="I301">
            <v>5.1197284414352381E-2</v>
          </cell>
          <cell r="J301">
            <v>2</v>
          </cell>
          <cell r="L301">
            <v>2</v>
          </cell>
          <cell r="M301">
            <v>140400</v>
          </cell>
          <cell r="N301">
            <v>0</v>
          </cell>
          <cell r="O301">
            <v>140400</v>
          </cell>
          <cell r="R301">
            <v>0</v>
          </cell>
          <cell r="S301">
            <v>0</v>
          </cell>
          <cell r="T301">
            <v>0</v>
          </cell>
          <cell r="U301">
            <v>0</v>
          </cell>
          <cell r="V301">
            <v>2</v>
          </cell>
          <cell r="W301">
            <v>140400</v>
          </cell>
        </row>
        <row r="302">
          <cell r="C302" t="str">
            <v>3.8.1.17.2</v>
          </cell>
          <cell r="D302" t="str">
            <v>d = 300 mm (12”), B*E, L=0.55m</v>
          </cell>
          <cell r="E302" t="str">
            <v>un</v>
          </cell>
          <cell r="F302">
            <v>2</v>
          </cell>
          <cell r="G302">
            <v>70200</v>
          </cell>
          <cell r="H302">
            <v>140400</v>
          </cell>
          <cell r="I302">
            <v>5.1197284414352381E-2</v>
          </cell>
          <cell r="J302">
            <v>2</v>
          </cell>
          <cell r="L302">
            <v>2</v>
          </cell>
          <cell r="M302">
            <v>140400</v>
          </cell>
          <cell r="N302">
            <v>0</v>
          </cell>
          <cell r="O302">
            <v>140400</v>
          </cell>
          <cell r="R302">
            <v>0</v>
          </cell>
          <cell r="S302">
            <v>0</v>
          </cell>
          <cell r="T302">
            <v>0</v>
          </cell>
          <cell r="U302">
            <v>0</v>
          </cell>
          <cell r="V302">
            <v>2</v>
          </cell>
          <cell r="W302">
            <v>140400</v>
          </cell>
        </row>
        <row r="303">
          <cell r="C303" t="str">
            <v>3.8.1.17.7</v>
          </cell>
          <cell r="D303" t="str">
            <v>d = 600 mm (24”), B*E</v>
          </cell>
          <cell r="E303" t="str">
            <v>un</v>
          </cell>
          <cell r="F303">
            <v>8</v>
          </cell>
          <cell r="G303">
            <v>105500</v>
          </cell>
          <cell r="H303">
            <v>844000</v>
          </cell>
          <cell r="I303">
            <v>0.30776715132274512</v>
          </cell>
          <cell r="J303">
            <v>8</v>
          </cell>
          <cell r="L303">
            <v>8</v>
          </cell>
          <cell r="M303">
            <v>844000</v>
          </cell>
          <cell r="N303">
            <v>0</v>
          </cell>
          <cell r="O303">
            <v>844000</v>
          </cell>
          <cell r="R303">
            <v>0</v>
          </cell>
          <cell r="S303">
            <v>0</v>
          </cell>
          <cell r="T303">
            <v>0</v>
          </cell>
          <cell r="U303">
            <v>0</v>
          </cell>
          <cell r="V303">
            <v>8</v>
          </cell>
          <cell r="W303">
            <v>844000</v>
          </cell>
        </row>
        <row r="304">
          <cell r="C304" t="str">
            <v>3.8.1.17.21</v>
          </cell>
          <cell r="D304" t="str">
            <v>d = 80 mm (3”), B*E, L=0.53m</v>
          </cell>
          <cell r="E304" t="str">
            <v>un</v>
          </cell>
          <cell r="F304">
            <v>20</v>
          </cell>
          <cell r="G304">
            <v>16600</v>
          </cell>
          <cell r="H304">
            <v>332000</v>
          </cell>
          <cell r="I304">
            <v>0.12106480360089027</v>
          </cell>
          <cell r="J304">
            <v>20</v>
          </cell>
          <cell r="L304">
            <v>20</v>
          </cell>
          <cell r="M304">
            <v>332000</v>
          </cell>
          <cell r="N304">
            <v>0</v>
          </cell>
          <cell r="O304">
            <v>332000</v>
          </cell>
          <cell r="R304">
            <v>0</v>
          </cell>
          <cell r="S304">
            <v>0</v>
          </cell>
          <cell r="T304">
            <v>0</v>
          </cell>
          <cell r="U304">
            <v>0</v>
          </cell>
          <cell r="V304">
            <v>20</v>
          </cell>
          <cell r="W304">
            <v>332000</v>
          </cell>
        </row>
        <row r="305">
          <cell r="C305" t="str">
            <v>3.8.1.17.22</v>
          </cell>
          <cell r="D305" t="str">
            <v>d = 150 mm (6”), B*E, L=0.55m</v>
          </cell>
          <cell r="E305" t="str">
            <v>un</v>
          </cell>
          <cell r="F305">
            <v>8</v>
          </cell>
          <cell r="G305">
            <v>24850</v>
          </cell>
          <cell r="H305">
            <v>198800</v>
          </cell>
          <cell r="I305">
            <v>7.2493020951376455E-2</v>
          </cell>
          <cell r="J305">
            <v>8</v>
          </cell>
          <cell r="L305">
            <v>8</v>
          </cell>
          <cell r="M305">
            <v>198800</v>
          </cell>
          <cell r="N305">
            <v>0</v>
          </cell>
          <cell r="O305">
            <v>198800</v>
          </cell>
          <cell r="R305">
            <v>0</v>
          </cell>
          <cell r="S305">
            <v>0</v>
          </cell>
          <cell r="T305">
            <v>0</v>
          </cell>
          <cell r="U305">
            <v>0</v>
          </cell>
          <cell r="V305">
            <v>8</v>
          </cell>
          <cell r="W305">
            <v>198800</v>
          </cell>
        </row>
        <row r="306">
          <cell r="C306" t="str">
            <v>3.8.1.17.24</v>
          </cell>
          <cell r="D306" t="str">
            <v>d = 400 mm (16”), B*E</v>
          </cell>
          <cell r="E306" t="str">
            <v>un</v>
          </cell>
          <cell r="F306">
            <v>4</v>
          </cell>
          <cell r="G306">
            <v>70200</v>
          </cell>
          <cell r="H306">
            <v>280800</v>
          </cell>
          <cell r="I306">
            <v>0.10239456882870476</v>
          </cell>
          <cell r="J306">
            <v>4</v>
          </cell>
          <cell r="L306">
            <v>4</v>
          </cell>
          <cell r="M306">
            <v>280800</v>
          </cell>
          <cell r="N306">
            <v>0</v>
          </cell>
          <cell r="O306">
            <v>280800</v>
          </cell>
          <cell r="R306">
            <v>0</v>
          </cell>
          <cell r="S306">
            <v>0</v>
          </cell>
          <cell r="T306">
            <v>0</v>
          </cell>
          <cell r="U306">
            <v>0</v>
          </cell>
          <cell r="V306">
            <v>4</v>
          </cell>
          <cell r="W306">
            <v>280800</v>
          </cell>
        </row>
        <row r="307">
          <cell r="C307" t="str">
            <v>3.8.1.17.25</v>
          </cell>
          <cell r="D307" t="str">
            <v>d = 400 mm (16”), B*E, L=0.85m</v>
          </cell>
          <cell r="E307" t="str">
            <v>un</v>
          </cell>
          <cell r="F307">
            <v>1</v>
          </cell>
          <cell r="G307">
            <v>70200</v>
          </cell>
          <cell r="H307">
            <v>70200</v>
          </cell>
          <cell r="I307">
            <v>2.5598642207176191E-2</v>
          </cell>
          <cell r="J307">
            <v>1</v>
          </cell>
          <cell r="L307">
            <v>1</v>
          </cell>
          <cell r="M307">
            <v>70200</v>
          </cell>
          <cell r="N307">
            <v>0</v>
          </cell>
          <cell r="O307">
            <v>70200</v>
          </cell>
          <cell r="R307">
            <v>0</v>
          </cell>
          <cell r="S307">
            <v>0</v>
          </cell>
          <cell r="T307">
            <v>0</v>
          </cell>
          <cell r="U307">
            <v>0</v>
          </cell>
          <cell r="V307">
            <v>1</v>
          </cell>
          <cell r="W307">
            <v>70200</v>
          </cell>
        </row>
        <row r="308">
          <cell r="C308" t="str">
            <v>3.8.1.22</v>
          </cell>
          <cell r="D308" t="str">
            <v>Instalación de unión de desmontaje Norma ISO PN 16</v>
          </cell>
          <cell r="I308" t="str">
            <v/>
          </cell>
          <cell r="L308" t="str">
            <v/>
          </cell>
          <cell r="M308" t="str">
            <v/>
          </cell>
          <cell r="N308" t="str">
            <v/>
          </cell>
          <cell r="O308" t="str">
            <v/>
          </cell>
          <cell r="R308" t="str">
            <v/>
          </cell>
          <cell r="S308" t="str">
            <v/>
          </cell>
          <cell r="T308" t="str">
            <v/>
          </cell>
          <cell r="U308" t="str">
            <v/>
          </cell>
          <cell r="V308" t="str">
            <v/>
          </cell>
          <cell r="W308" t="str">
            <v/>
          </cell>
        </row>
        <row r="309">
          <cell r="C309" t="str">
            <v>3.8.1.22.1</v>
          </cell>
          <cell r="D309" t="str">
            <v>d = 150 mm (6")</v>
          </cell>
          <cell r="E309" t="str">
            <v>un</v>
          </cell>
          <cell r="F309">
            <v>4</v>
          </cell>
          <cell r="G309">
            <v>26500</v>
          </cell>
          <cell r="H309">
            <v>106000</v>
          </cell>
          <cell r="I309">
            <v>3.8653220426790265E-2</v>
          </cell>
          <cell r="J309">
            <v>4</v>
          </cell>
          <cell r="L309">
            <v>4</v>
          </cell>
          <cell r="M309">
            <v>106000</v>
          </cell>
          <cell r="N309">
            <v>0</v>
          </cell>
          <cell r="O309">
            <v>106000</v>
          </cell>
          <cell r="R309">
            <v>0</v>
          </cell>
          <cell r="S309">
            <v>0</v>
          </cell>
          <cell r="T309">
            <v>0</v>
          </cell>
          <cell r="U309">
            <v>0</v>
          </cell>
          <cell r="V309">
            <v>4</v>
          </cell>
          <cell r="W309">
            <v>106000</v>
          </cell>
        </row>
        <row r="310">
          <cell r="C310" t="str">
            <v>3.8.1.22.5</v>
          </cell>
          <cell r="D310" t="str">
            <v>d = 400 mm (16")</v>
          </cell>
          <cell r="E310" t="str">
            <v>un</v>
          </cell>
          <cell r="F310">
            <v>5</v>
          </cell>
          <cell r="G310">
            <v>90475</v>
          </cell>
          <cell r="H310">
            <v>452375</v>
          </cell>
          <cell r="I310">
            <v>0.16495991123178533</v>
          </cell>
          <cell r="J310">
            <v>5</v>
          </cell>
          <cell r="L310">
            <v>5</v>
          </cell>
          <cell r="M310">
            <v>452375</v>
          </cell>
          <cell r="N310">
            <v>0</v>
          </cell>
          <cell r="O310">
            <v>452375</v>
          </cell>
          <cell r="R310">
            <v>0</v>
          </cell>
          <cell r="S310">
            <v>0</v>
          </cell>
          <cell r="T310">
            <v>0</v>
          </cell>
          <cell r="U310">
            <v>0</v>
          </cell>
          <cell r="V310">
            <v>5</v>
          </cell>
          <cell r="W310">
            <v>452375</v>
          </cell>
        </row>
        <row r="311">
          <cell r="C311" t="str">
            <v>3.8.1.22.6</v>
          </cell>
          <cell r="D311" t="str">
            <v>d = 450 mm (18")</v>
          </cell>
          <cell r="E311" t="str">
            <v>un</v>
          </cell>
          <cell r="F311">
            <v>2</v>
          </cell>
          <cell r="G311">
            <v>111100</v>
          </cell>
          <cell r="H311">
            <v>222200</v>
          </cell>
          <cell r="I311">
            <v>8.1025901687101845E-2</v>
          </cell>
          <cell r="J311">
            <v>2</v>
          </cell>
          <cell r="L311">
            <v>2</v>
          </cell>
          <cell r="M311">
            <v>222200</v>
          </cell>
          <cell r="N311">
            <v>0</v>
          </cell>
          <cell r="O311">
            <v>222200</v>
          </cell>
          <cell r="R311">
            <v>0</v>
          </cell>
          <cell r="S311">
            <v>0</v>
          </cell>
          <cell r="T311">
            <v>0</v>
          </cell>
          <cell r="U311">
            <v>0</v>
          </cell>
          <cell r="V311">
            <v>2</v>
          </cell>
          <cell r="W311">
            <v>222200</v>
          </cell>
        </row>
        <row r="312">
          <cell r="C312" t="str">
            <v>3.8.1.22.8</v>
          </cell>
          <cell r="D312" t="str">
            <v>d = 600 mm (24")</v>
          </cell>
          <cell r="E312" t="str">
            <v>un</v>
          </cell>
          <cell r="F312">
            <v>4</v>
          </cell>
          <cell r="G312">
            <v>164250</v>
          </cell>
          <cell r="H312">
            <v>657000</v>
          </cell>
          <cell r="I312">
            <v>0.23957703604152078</v>
          </cell>
          <cell r="J312">
            <v>4</v>
          </cell>
          <cell r="L312">
            <v>4</v>
          </cell>
          <cell r="M312">
            <v>657000</v>
          </cell>
          <cell r="N312">
            <v>0</v>
          </cell>
          <cell r="O312">
            <v>657000</v>
          </cell>
          <cell r="R312">
            <v>0</v>
          </cell>
          <cell r="S312">
            <v>0</v>
          </cell>
          <cell r="T312">
            <v>0</v>
          </cell>
          <cell r="U312">
            <v>0</v>
          </cell>
          <cell r="V312">
            <v>4</v>
          </cell>
          <cell r="W312">
            <v>657000</v>
          </cell>
        </row>
        <row r="313">
          <cell r="C313" t="str">
            <v>3.8.1.23</v>
          </cell>
          <cell r="D313" t="str">
            <v>Instalación Adaptador porta brida de polietileno con brida suelta de acero</v>
          </cell>
          <cell r="I313" t="str">
            <v/>
          </cell>
          <cell r="L313" t="str">
            <v/>
          </cell>
          <cell r="M313" t="str">
            <v/>
          </cell>
          <cell r="N313" t="str">
            <v/>
          </cell>
          <cell r="O313" t="str">
            <v/>
          </cell>
          <cell r="R313" t="str">
            <v/>
          </cell>
          <cell r="S313" t="str">
            <v/>
          </cell>
          <cell r="T313" t="str">
            <v/>
          </cell>
          <cell r="U313" t="str">
            <v/>
          </cell>
          <cell r="V313" t="str">
            <v/>
          </cell>
          <cell r="W313" t="str">
            <v/>
          </cell>
        </row>
        <row r="314">
          <cell r="C314" t="str">
            <v>3.8.1.23.1</v>
          </cell>
          <cell r="D314" t="str">
            <v>d = 90 mm (3")</v>
          </cell>
          <cell r="E314" t="str">
            <v>un</v>
          </cell>
          <cell r="F314">
            <v>4</v>
          </cell>
          <cell r="G314">
            <v>3400</v>
          </cell>
          <cell r="H314">
            <v>13600</v>
          </cell>
          <cell r="I314">
            <v>4.959281111361769E-3</v>
          </cell>
          <cell r="J314">
            <v>4</v>
          </cell>
          <cell r="L314">
            <v>4</v>
          </cell>
          <cell r="M314">
            <v>13600</v>
          </cell>
          <cell r="N314">
            <v>0</v>
          </cell>
          <cell r="O314">
            <v>13600</v>
          </cell>
          <cell r="R314">
            <v>0</v>
          </cell>
          <cell r="S314">
            <v>0</v>
          </cell>
          <cell r="T314">
            <v>0</v>
          </cell>
          <cell r="U314">
            <v>0</v>
          </cell>
          <cell r="V314">
            <v>4</v>
          </cell>
          <cell r="W314">
            <v>13600</v>
          </cell>
        </row>
        <row r="315">
          <cell r="C315" t="str">
            <v>3.8.1.23.2</v>
          </cell>
          <cell r="D315" t="str">
            <v>d = 110 mm (4")</v>
          </cell>
          <cell r="E315" t="str">
            <v>un</v>
          </cell>
          <cell r="F315">
            <v>6</v>
          </cell>
          <cell r="G315">
            <v>5050</v>
          </cell>
          <cell r="H315">
            <v>30300</v>
          </cell>
          <cell r="I315">
            <v>1.1048986593695707E-2</v>
          </cell>
          <cell r="J315">
            <v>6</v>
          </cell>
          <cell r="L315">
            <v>6</v>
          </cell>
          <cell r="M315">
            <v>30300</v>
          </cell>
          <cell r="N315">
            <v>0</v>
          </cell>
          <cell r="O315">
            <v>30300</v>
          </cell>
          <cell r="R315">
            <v>0</v>
          </cell>
          <cell r="S315">
            <v>0</v>
          </cell>
          <cell r="T315">
            <v>0</v>
          </cell>
          <cell r="U315">
            <v>0</v>
          </cell>
          <cell r="V315">
            <v>6</v>
          </cell>
          <cell r="W315">
            <v>30300</v>
          </cell>
        </row>
        <row r="316">
          <cell r="C316" t="str">
            <v>3.8.1.25</v>
          </cell>
          <cell r="D316" t="str">
            <v>Instalación Codo 90° BxB HD Norma ISO PN 10</v>
          </cell>
          <cell r="I316" t="str">
            <v/>
          </cell>
          <cell r="L316" t="str">
            <v/>
          </cell>
          <cell r="M316" t="str">
            <v/>
          </cell>
          <cell r="N316" t="str">
            <v/>
          </cell>
          <cell r="O316" t="str">
            <v/>
          </cell>
          <cell r="R316" t="str">
            <v/>
          </cell>
          <cell r="S316" t="str">
            <v/>
          </cell>
          <cell r="T316" t="str">
            <v/>
          </cell>
          <cell r="U316" t="str">
            <v/>
          </cell>
          <cell r="V316" t="str">
            <v/>
          </cell>
          <cell r="W316" t="str">
            <v/>
          </cell>
        </row>
        <row r="317">
          <cell r="C317" t="str">
            <v>3.8.1.25.4</v>
          </cell>
          <cell r="D317" t="str">
            <v>d = 300 mm (12")</v>
          </cell>
          <cell r="E317" t="str">
            <v>un</v>
          </cell>
          <cell r="F317">
            <v>2</v>
          </cell>
          <cell r="G317">
            <v>112500</v>
          </cell>
          <cell r="H317">
            <v>225000</v>
          </cell>
          <cell r="I317">
            <v>8.2046930151205746E-2</v>
          </cell>
          <cell r="J317">
            <v>2</v>
          </cell>
          <cell r="L317">
            <v>2</v>
          </cell>
          <cell r="M317">
            <v>225000</v>
          </cell>
          <cell r="N317">
            <v>0</v>
          </cell>
          <cell r="O317">
            <v>225000</v>
          </cell>
          <cell r="R317">
            <v>0</v>
          </cell>
          <cell r="S317">
            <v>0</v>
          </cell>
          <cell r="T317">
            <v>0</v>
          </cell>
          <cell r="U317">
            <v>0</v>
          </cell>
          <cell r="V317">
            <v>2</v>
          </cell>
          <cell r="W317">
            <v>225000</v>
          </cell>
        </row>
        <row r="318">
          <cell r="C318" t="str">
            <v>3.8.1.25.6</v>
          </cell>
          <cell r="D318" t="str">
            <v>d = 400 mm (16")</v>
          </cell>
          <cell r="E318" t="str">
            <v>un</v>
          </cell>
          <cell r="F318">
            <v>4</v>
          </cell>
          <cell r="G318">
            <v>161100</v>
          </cell>
          <cell r="H318">
            <v>644400</v>
          </cell>
          <cell r="I318">
            <v>0.23498240795305328</v>
          </cell>
          <cell r="J318">
            <v>4</v>
          </cell>
          <cell r="L318">
            <v>4</v>
          </cell>
          <cell r="M318">
            <v>644400</v>
          </cell>
          <cell r="N318">
            <v>0</v>
          </cell>
          <cell r="O318">
            <v>644400</v>
          </cell>
          <cell r="R318">
            <v>0</v>
          </cell>
          <cell r="S318">
            <v>0</v>
          </cell>
          <cell r="T318">
            <v>0</v>
          </cell>
          <cell r="U318">
            <v>0</v>
          </cell>
          <cell r="V318">
            <v>4</v>
          </cell>
          <cell r="W318">
            <v>644400</v>
          </cell>
        </row>
        <row r="319">
          <cell r="C319" t="str">
            <v>3.8.1.25.7</v>
          </cell>
          <cell r="D319" t="str">
            <v>d = 450 mm (18")</v>
          </cell>
          <cell r="E319" t="str">
            <v>un</v>
          </cell>
          <cell r="F319">
            <v>5</v>
          </cell>
          <cell r="G319">
            <v>180900</v>
          </cell>
          <cell r="H319">
            <v>904500</v>
          </cell>
          <cell r="I319">
            <v>0.3298286592078471</v>
          </cell>
          <cell r="J319">
            <v>5</v>
          </cell>
          <cell r="L319">
            <v>5</v>
          </cell>
          <cell r="M319">
            <v>904500</v>
          </cell>
          <cell r="N319">
            <v>0</v>
          </cell>
          <cell r="O319">
            <v>904500</v>
          </cell>
          <cell r="R319">
            <v>0</v>
          </cell>
          <cell r="S319">
            <v>0</v>
          </cell>
          <cell r="T319">
            <v>0</v>
          </cell>
          <cell r="U319">
            <v>0</v>
          </cell>
          <cell r="V319">
            <v>5</v>
          </cell>
          <cell r="W319">
            <v>904500</v>
          </cell>
        </row>
        <row r="320">
          <cell r="C320" t="str">
            <v>3.8.1.25.9</v>
          </cell>
          <cell r="D320" t="str">
            <v>d = 600 mm (24")</v>
          </cell>
          <cell r="E320" t="str">
            <v>un</v>
          </cell>
          <cell r="F320">
            <v>10</v>
          </cell>
          <cell r="G320">
            <v>306750</v>
          </cell>
          <cell r="H320">
            <v>3067500</v>
          </cell>
          <cell r="I320">
            <v>1.1185731477281051</v>
          </cell>
          <cell r="J320">
            <v>10</v>
          </cell>
          <cell r="L320">
            <v>10</v>
          </cell>
          <cell r="M320">
            <v>3067500</v>
          </cell>
          <cell r="N320">
            <v>0</v>
          </cell>
          <cell r="O320">
            <v>3067500</v>
          </cell>
          <cell r="R320">
            <v>0</v>
          </cell>
          <cell r="S320">
            <v>0</v>
          </cell>
          <cell r="T320">
            <v>0</v>
          </cell>
          <cell r="U320">
            <v>0</v>
          </cell>
          <cell r="V320">
            <v>10</v>
          </cell>
          <cell r="W320">
            <v>3067500</v>
          </cell>
        </row>
        <row r="321">
          <cell r="C321" t="str">
            <v>3.8.1.26</v>
          </cell>
          <cell r="D321" t="str">
            <v>Instalación Codo 45 ° B x B HD. Norma ISO PN 10</v>
          </cell>
          <cell r="I321" t="str">
            <v/>
          </cell>
          <cell r="L321" t="str">
            <v/>
          </cell>
          <cell r="M321" t="str">
            <v/>
          </cell>
          <cell r="N321" t="str">
            <v/>
          </cell>
          <cell r="O321" t="str">
            <v/>
          </cell>
          <cell r="R321" t="str">
            <v/>
          </cell>
          <cell r="S321" t="str">
            <v/>
          </cell>
          <cell r="T321" t="str">
            <v/>
          </cell>
          <cell r="U321" t="str">
            <v/>
          </cell>
          <cell r="V321" t="str">
            <v/>
          </cell>
          <cell r="W321" t="str">
            <v/>
          </cell>
        </row>
        <row r="322">
          <cell r="C322" t="str">
            <v>3.8.1.26.4</v>
          </cell>
          <cell r="D322" t="str">
            <v>d = 400 mm (16”)</v>
          </cell>
          <cell r="E322" t="str">
            <v>un</v>
          </cell>
          <cell r="F322">
            <v>2</v>
          </cell>
          <cell r="G322">
            <v>161100</v>
          </cell>
          <cell r="H322">
            <v>322200</v>
          </cell>
          <cell r="I322">
            <v>0.11749120397652664</v>
          </cell>
          <cell r="J322">
            <v>2</v>
          </cell>
          <cell r="L322">
            <v>2</v>
          </cell>
          <cell r="M322">
            <v>322200</v>
          </cell>
          <cell r="N322">
            <v>0</v>
          </cell>
          <cell r="O322">
            <v>322200</v>
          </cell>
          <cell r="R322">
            <v>0</v>
          </cell>
          <cell r="S322">
            <v>0</v>
          </cell>
          <cell r="T322">
            <v>0</v>
          </cell>
          <cell r="U322">
            <v>0</v>
          </cell>
          <cell r="V322">
            <v>2</v>
          </cell>
          <cell r="W322">
            <v>322200</v>
          </cell>
        </row>
        <row r="323">
          <cell r="C323" t="str">
            <v>3.8.1.26.21</v>
          </cell>
          <cell r="D323" t="str">
            <v>d = 80 mm (3”)</v>
          </cell>
          <cell r="E323" t="str">
            <v>un</v>
          </cell>
          <cell r="F323">
            <v>20</v>
          </cell>
          <cell r="G323">
            <v>10400</v>
          </cell>
          <cell r="H323">
            <v>208000</v>
          </cell>
          <cell r="I323">
            <v>7.5847828762003536E-2</v>
          </cell>
          <cell r="J323">
            <v>20</v>
          </cell>
          <cell r="L323">
            <v>20</v>
          </cell>
          <cell r="M323">
            <v>208000</v>
          </cell>
          <cell r="N323">
            <v>0</v>
          </cell>
          <cell r="O323">
            <v>208000</v>
          </cell>
          <cell r="R323">
            <v>0</v>
          </cell>
          <cell r="S323">
            <v>0</v>
          </cell>
          <cell r="T323">
            <v>0</v>
          </cell>
          <cell r="U323">
            <v>0</v>
          </cell>
          <cell r="V323">
            <v>20</v>
          </cell>
          <cell r="W323">
            <v>208000</v>
          </cell>
        </row>
        <row r="324">
          <cell r="C324" t="str">
            <v>3.8.1.27</v>
          </cell>
          <cell r="D324" t="str">
            <v>Instalación Codo 45 ° JA x JA HD. Norma ISO PN 10</v>
          </cell>
          <cell r="I324" t="str">
            <v/>
          </cell>
          <cell r="L324" t="str">
            <v/>
          </cell>
          <cell r="M324" t="str">
            <v/>
          </cell>
          <cell r="N324" t="str">
            <v/>
          </cell>
          <cell r="O324" t="str">
            <v/>
          </cell>
          <cell r="R324" t="str">
            <v/>
          </cell>
          <cell r="S324" t="str">
            <v/>
          </cell>
          <cell r="T324" t="str">
            <v/>
          </cell>
          <cell r="U324" t="str">
            <v/>
          </cell>
          <cell r="V324" t="str">
            <v/>
          </cell>
          <cell r="W324" t="str">
            <v/>
          </cell>
        </row>
        <row r="325">
          <cell r="C325" t="str">
            <v>3.8.1.27.7</v>
          </cell>
          <cell r="D325" t="str">
            <v>d = 450 mm (18”)</v>
          </cell>
          <cell r="E325" t="str">
            <v>un</v>
          </cell>
          <cell r="F325">
            <v>1</v>
          </cell>
          <cell r="G325">
            <v>61500</v>
          </cell>
          <cell r="H325">
            <v>61500</v>
          </cell>
          <cell r="I325">
            <v>2.2426160907996238E-2</v>
          </cell>
          <cell r="J325">
            <v>1</v>
          </cell>
          <cell r="L325">
            <v>1</v>
          </cell>
          <cell r="M325">
            <v>61500</v>
          </cell>
          <cell r="N325">
            <v>0</v>
          </cell>
          <cell r="O325">
            <v>61500</v>
          </cell>
          <cell r="R325">
            <v>0</v>
          </cell>
          <cell r="S325">
            <v>0</v>
          </cell>
          <cell r="T325">
            <v>0</v>
          </cell>
          <cell r="U325">
            <v>0</v>
          </cell>
          <cell r="V325">
            <v>1</v>
          </cell>
          <cell r="W325">
            <v>61500</v>
          </cell>
        </row>
        <row r="326">
          <cell r="C326" t="str">
            <v>3.8.1.28</v>
          </cell>
          <cell r="D326" t="str">
            <v>Instalación Unión Brida Enchufe. Norma ISO. PN 10</v>
          </cell>
          <cell r="I326" t="str">
            <v/>
          </cell>
          <cell r="L326" t="str">
            <v/>
          </cell>
          <cell r="M326" t="str">
            <v/>
          </cell>
          <cell r="N326" t="str">
            <v/>
          </cell>
          <cell r="O326" t="str">
            <v/>
          </cell>
          <cell r="R326" t="str">
            <v/>
          </cell>
          <cell r="S326" t="str">
            <v/>
          </cell>
          <cell r="T326" t="str">
            <v/>
          </cell>
          <cell r="U326" t="str">
            <v/>
          </cell>
          <cell r="V326" t="str">
            <v/>
          </cell>
          <cell r="W326" t="str">
            <v/>
          </cell>
        </row>
        <row r="327">
          <cell r="C327" t="str">
            <v>3.8.1.28.6</v>
          </cell>
          <cell r="D327" t="str">
            <v>d = 400 mm (16”)</v>
          </cell>
          <cell r="E327" t="str">
            <v>un</v>
          </cell>
          <cell r="F327">
            <v>2</v>
          </cell>
          <cell r="G327">
            <v>58000</v>
          </cell>
          <cell r="H327">
            <v>116000</v>
          </cell>
          <cell r="I327">
            <v>4.2299750655732736E-2</v>
          </cell>
          <cell r="J327">
            <v>2</v>
          </cell>
          <cell r="L327">
            <v>2</v>
          </cell>
          <cell r="M327">
            <v>116000</v>
          </cell>
          <cell r="N327">
            <v>0</v>
          </cell>
          <cell r="O327">
            <v>116000</v>
          </cell>
          <cell r="R327">
            <v>0</v>
          </cell>
          <cell r="S327">
            <v>0</v>
          </cell>
          <cell r="T327">
            <v>0</v>
          </cell>
          <cell r="U327">
            <v>0</v>
          </cell>
          <cell r="V327">
            <v>2</v>
          </cell>
          <cell r="W327">
            <v>116000</v>
          </cell>
        </row>
        <row r="328">
          <cell r="C328" t="str">
            <v>3.8.1.28.7</v>
          </cell>
          <cell r="D328" t="str">
            <v>d = 450 mm (18”)</v>
          </cell>
          <cell r="E328" t="str">
            <v>un</v>
          </cell>
          <cell r="F328">
            <v>2</v>
          </cell>
          <cell r="G328">
            <v>67050</v>
          </cell>
          <cell r="H328">
            <v>134100</v>
          </cell>
          <cell r="I328">
            <v>4.8899970370118624E-2</v>
          </cell>
          <cell r="J328">
            <v>2</v>
          </cell>
          <cell r="L328">
            <v>2</v>
          </cell>
          <cell r="M328">
            <v>134100</v>
          </cell>
          <cell r="N328">
            <v>0</v>
          </cell>
          <cell r="O328">
            <v>134100</v>
          </cell>
          <cell r="R328">
            <v>0</v>
          </cell>
          <cell r="S328">
            <v>0</v>
          </cell>
          <cell r="T328">
            <v>0</v>
          </cell>
          <cell r="U328">
            <v>0</v>
          </cell>
          <cell r="V328">
            <v>2</v>
          </cell>
          <cell r="W328">
            <v>134100</v>
          </cell>
        </row>
        <row r="329">
          <cell r="C329" t="str">
            <v>3.8.1.28.9</v>
          </cell>
          <cell r="D329" t="str">
            <v>d = 600 mm (24”)</v>
          </cell>
          <cell r="E329" t="str">
            <v>un</v>
          </cell>
          <cell r="F329">
            <v>4</v>
          </cell>
          <cell r="G329">
            <v>89500</v>
          </cell>
          <cell r="H329">
            <v>358000</v>
          </cell>
          <cell r="I329">
            <v>0.13054578219614071</v>
          </cell>
          <cell r="J329">
            <v>4</v>
          </cell>
          <cell r="L329">
            <v>4</v>
          </cell>
          <cell r="M329">
            <v>358000</v>
          </cell>
          <cell r="N329">
            <v>0</v>
          </cell>
          <cell r="O329">
            <v>358000</v>
          </cell>
          <cell r="R329">
            <v>0</v>
          </cell>
          <cell r="S329">
            <v>0</v>
          </cell>
          <cell r="T329">
            <v>0</v>
          </cell>
          <cell r="U329">
            <v>0</v>
          </cell>
          <cell r="V329">
            <v>4</v>
          </cell>
          <cell r="W329">
            <v>358000</v>
          </cell>
        </row>
        <row r="330">
          <cell r="C330" t="str">
            <v>3.8.1.29</v>
          </cell>
          <cell r="D330" t="str">
            <v>Instalación Reducción B x B HD. Norma ISO. PN 10</v>
          </cell>
          <cell r="I330" t="str">
            <v/>
          </cell>
          <cell r="L330" t="str">
            <v/>
          </cell>
          <cell r="M330" t="str">
            <v/>
          </cell>
          <cell r="N330" t="str">
            <v/>
          </cell>
          <cell r="O330" t="str">
            <v/>
          </cell>
          <cell r="R330" t="str">
            <v/>
          </cell>
          <cell r="S330" t="str">
            <v/>
          </cell>
          <cell r="T330" t="str">
            <v/>
          </cell>
          <cell r="U330" t="str">
            <v/>
          </cell>
          <cell r="V330" t="str">
            <v/>
          </cell>
          <cell r="W330" t="str">
            <v/>
          </cell>
        </row>
        <row r="331">
          <cell r="C331" t="str">
            <v>3.8.1.29.10</v>
          </cell>
          <cell r="D331" t="str">
            <v>d = 600 x 450 mm</v>
          </cell>
          <cell r="E331" t="str">
            <v>un</v>
          </cell>
          <cell r="F331">
            <v>1</v>
          </cell>
          <cell r="G331">
            <v>204100</v>
          </cell>
          <cell r="H331">
            <v>204100</v>
          </cell>
          <cell r="I331">
            <v>7.4425681972715957E-2</v>
          </cell>
          <cell r="J331">
            <v>1</v>
          </cell>
          <cell r="L331">
            <v>1</v>
          </cell>
          <cell r="M331">
            <v>204100</v>
          </cell>
          <cell r="N331">
            <v>0</v>
          </cell>
          <cell r="O331">
            <v>204100</v>
          </cell>
          <cell r="R331">
            <v>0</v>
          </cell>
          <cell r="S331">
            <v>0</v>
          </cell>
          <cell r="T331">
            <v>0</v>
          </cell>
          <cell r="U331">
            <v>0</v>
          </cell>
          <cell r="V331">
            <v>1</v>
          </cell>
          <cell r="W331">
            <v>204100</v>
          </cell>
        </row>
        <row r="332">
          <cell r="C332" t="str">
            <v>3.8.1.29.11</v>
          </cell>
          <cell r="D332" t="str">
            <v>d = 600 x 400 mm exéntrica</v>
          </cell>
          <cell r="E332" t="str">
            <v>un</v>
          </cell>
          <cell r="F332">
            <v>4</v>
          </cell>
          <cell r="G332">
            <v>192200</v>
          </cell>
          <cell r="H332">
            <v>768800</v>
          </cell>
          <cell r="I332">
            <v>0.28034524400109773</v>
          </cell>
          <cell r="J332">
            <v>4</v>
          </cell>
          <cell r="L332">
            <v>4</v>
          </cell>
          <cell r="M332">
            <v>768800</v>
          </cell>
          <cell r="N332">
            <v>0</v>
          </cell>
          <cell r="O332">
            <v>768800</v>
          </cell>
          <cell r="R332">
            <v>0</v>
          </cell>
          <cell r="S332">
            <v>0</v>
          </cell>
          <cell r="T332">
            <v>0</v>
          </cell>
          <cell r="U332">
            <v>0</v>
          </cell>
          <cell r="V332">
            <v>4</v>
          </cell>
          <cell r="W332">
            <v>768800</v>
          </cell>
        </row>
        <row r="333">
          <cell r="C333" t="str">
            <v>3.8.1.30</v>
          </cell>
          <cell r="D333" t="str">
            <v>Instalación de Tee B x B x B HD. Norma ISO. PN 10</v>
          </cell>
          <cell r="I333" t="str">
            <v/>
          </cell>
          <cell r="L333" t="str">
            <v/>
          </cell>
          <cell r="M333" t="str">
            <v/>
          </cell>
          <cell r="N333" t="str">
            <v/>
          </cell>
          <cell r="O333" t="str">
            <v/>
          </cell>
          <cell r="R333" t="str">
            <v/>
          </cell>
          <cell r="S333" t="str">
            <v/>
          </cell>
          <cell r="T333" t="str">
            <v/>
          </cell>
          <cell r="U333" t="str">
            <v/>
          </cell>
          <cell r="V333" t="str">
            <v/>
          </cell>
          <cell r="W333" t="str">
            <v/>
          </cell>
        </row>
        <row r="334">
          <cell r="C334" t="str">
            <v>3.8.1.30.10</v>
          </cell>
          <cell r="D334" t="str">
            <v>Tee 400 x 400 x 400 mm</v>
          </cell>
          <cell r="E334" t="str">
            <v>un</v>
          </cell>
          <cell r="F334">
            <v>4</v>
          </cell>
          <cell r="G334">
            <v>310100</v>
          </cell>
          <cell r="H334">
            <v>1240400</v>
          </cell>
          <cell r="I334">
            <v>0.45231560959802491</v>
          </cell>
          <cell r="J334">
            <v>4</v>
          </cell>
          <cell r="L334">
            <v>4</v>
          </cell>
          <cell r="M334">
            <v>1240400</v>
          </cell>
          <cell r="N334">
            <v>0</v>
          </cell>
          <cell r="O334">
            <v>1240400</v>
          </cell>
          <cell r="R334">
            <v>0</v>
          </cell>
          <cell r="S334">
            <v>0</v>
          </cell>
          <cell r="T334">
            <v>0</v>
          </cell>
          <cell r="U334">
            <v>0</v>
          </cell>
          <cell r="V334">
            <v>4</v>
          </cell>
          <cell r="W334">
            <v>1240400</v>
          </cell>
        </row>
        <row r="335">
          <cell r="C335" t="str">
            <v>3.8.1.30.15</v>
          </cell>
          <cell r="D335" t="str">
            <v>Tee 450 x 450 x 450 mm</v>
          </cell>
          <cell r="E335" t="str">
            <v>un</v>
          </cell>
          <cell r="F335">
            <v>2</v>
          </cell>
          <cell r="G335">
            <v>372350</v>
          </cell>
          <cell r="H335">
            <v>744700</v>
          </cell>
          <cell r="I335">
            <v>0.27155710614934631</v>
          </cell>
          <cell r="J335">
            <v>2</v>
          </cell>
          <cell r="L335">
            <v>2</v>
          </cell>
          <cell r="M335">
            <v>744700</v>
          </cell>
          <cell r="N335">
            <v>0</v>
          </cell>
          <cell r="O335">
            <v>744700</v>
          </cell>
          <cell r="R335">
            <v>0</v>
          </cell>
          <cell r="S335">
            <v>0</v>
          </cell>
          <cell r="T335">
            <v>0</v>
          </cell>
          <cell r="U335">
            <v>0</v>
          </cell>
          <cell r="V335">
            <v>2</v>
          </cell>
          <cell r="W335">
            <v>744700</v>
          </cell>
        </row>
        <row r="336">
          <cell r="C336" t="str">
            <v>3.8.1.30.20</v>
          </cell>
          <cell r="D336" t="str">
            <v>Tee 600 x 600 x 400 mm</v>
          </cell>
          <cell r="E336" t="str">
            <v>un</v>
          </cell>
          <cell r="F336">
            <v>2</v>
          </cell>
          <cell r="G336">
            <v>412250</v>
          </cell>
          <cell r="H336">
            <v>824500</v>
          </cell>
          <cell r="I336">
            <v>0.30065641737630727</v>
          </cell>
          <cell r="J336">
            <v>2</v>
          </cell>
          <cell r="L336">
            <v>2</v>
          </cell>
          <cell r="M336">
            <v>824500</v>
          </cell>
          <cell r="N336">
            <v>0</v>
          </cell>
          <cell r="O336">
            <v>824500</v>
          </cell>
          <cell r="R336">
            <v>0</v>
          </cell>
          <cell r="S336">
            <v>0</v>
          </cell>
          <cell r="T336">
            <v>0</v>
          </cell>
          <cell r="U336">
            <v>0</v>
          </cell>
          <cell r="V336">
            <v>2</v>
          </cell>
          <cell r="W336">
            <v>824500</v>
          </cell>
        </row>
        <row r="337">
          <cell r="C337" t="str">
            <v>3.8.1.30.22</v>
          </cell>
          <cell r="D337" t="str">
            <v>Tee 600 x 600 x 600 mm</v>
          </cell>
          <cell r="E337" t="str">
            <v>un</v>
          </cell>
          <cell r="F337">
            <v>5</v>
          </cell>
          <cell r="G337">
            <v>514700</v>
          </cell>
          <cell r="H337">
            <v>2573500</v>
          </cell>
          <cell r="I337">
            <v>0.93843455441834667</v>
          </cell>
          <cell r="J337">
            <v>5</v>
          </cell>
          <cell r="L337">
            <v>5</v>
          </cell>
          <cell r="M337">
            <v>2573500</v>
          </cell>
          <cell r="N337">
            <v>0</v>
          </cell>
          <cell r="O337">
            <v>2573500</v>
          </cell>
          <cell r="R337">
            <v>0</v>
          </cell>
          <cell r="S337">
            <v>0</v>
          </cell>
          <cell r="T337">
            <v>0</v>
          </cell>
          <cell r="U337">
            <v>0</v>
          </cell>
          <cell r="V337">
            <v>5</v>
          </cell>
          <cell r="W337">
            <v>2573500</v>
          </cell>
        </row>
        <row r="338">
          <cell r="C338" t="str">
            <v>3.8.1.31</v>
          </cell>
          <cell r="D338" t="str">
            <v>Instalación de Niples bridados (Brida espigo y lisos)</v>
          </cell>
          <cell r="I338" t="str">
            <v/>
          </cell>
          <cell r="L338" t="str">
            <v/>
          </cell>
          <cell r="M338" t="str">
            <v/>
          </cell>
          <cell r="N338" t="str">
            <v/>
          </cell>
          <cell r="O338" t="str">
            <v/>
          </cell>
          <cell r="R338" t="str">
            <v/>
          </cell>
          <cell r="S338" t="str">
            <v/>
          </cell>
          <cell r="T338" t="str">
            <v/>
          </cell>
          <cell r="U338" t="str">
            <v/>
          </cell>
          <cell r="V338" t="str">
            <v/>
          </cell>
          <cell r="W338" t="str">
            <v/>
          </cell>
        </row>
        <row r="339">
          <cell r="C339" t="str">
            <v>3.8.1.31.1</v>
          </cell>
          <cell r="D339" t="str">
            <v>L &lt;= 1 m</v>
          </cell>
          <cell r="I339" t="str">
            <v/>
          </cell>
          <cell r="L339" t="str">
            <v/>
          </cell>
          <cell r="M339" t="str">
            <v/>
          </cell>
          <cell r="N339" t="str">
            <v/>
          </cell>
          <cell r="O339" t="str">
            <v/>
          </cell>
          <cell r="R339" t="str">
            <v/>
          </cell>
          <cell r="S339" t="str">
            <v/>
          </cell>
          <cell r="T339" t="str">
            <v/>
          </cell>
          <cell r="U339" t="str">
            <v/>
          </cell>
          <cell r="V339" t="str">
            <v/>
          </cell>
          <cell r="W339" t="str">
            <v/>
          </cell>
        </row>
        <row r="340">
          <cell r="C340" t="str">
            <v>3.8.1.31.1.3</v>
          </cell>
          <cell r="D340" t="str">
            <v>Niple HD, 450mm, Brida*Brida, L=0.78m</v>
          </cell>
          <cell r="E340" t="str">
            <v>un</v>
          </cell>
          <cell r="F340">
            <v>2</v>
          </cell>
          <cell r="G340">
            <v>94460</v>
          </cell>
          <cell r="H340">
            <v>188920</v>
          </cell>
          <cell r="I340">
            <v>6.8890249085181293E-2</v>
          </cell>
          <cell r="J340">
            <v>2</v>
          </cell>
          <cell r="L340">
            <v>2</v>
          </cell>
          <cell r="M340">
            <v>188920</v>
          </cell>
          <cell r="N340">
            <v>0</v>
          </cell>
          <cell r="O340">
            <v>188920</v>
          </cell>
          <cell r="R340">
            <v>0</v>
          </cell>
          <cell r="S340">
            <v>0</v>
          </cell>
          <cell r="T340">
            <v>0</v>
          </cell>
          <cell r="U340">
            <v>0</v>
          </cell>
          <cell r="V340">
            <v>2</v>
          </cell>
          <cell r="W340">
            <v>188920</v>
          </cell>
        </row>
        <row r="341">
          <cell r="C341" t="str">
            <v>3.8.1.31.1.4</v>
          </cell>
          <cell r="D341" t="str">
            <v>Niple HD, 600mm, Brida*Brida, L=0.64m</v>
          </cell>
          <cell r="E341" t="str">
            <v>un</v>
          </cell>
          <cell r="F341">
            <v>4</v>
          </cell>
          <cell r="G341">
            <v>117950</v>
          </cell>
          <cell r="H341">
            <v>471800</v>
          </cell>
          <cell r="I341">
            <v>0.1720432962015061</v>
          </cell>
          <cell r="J341">
            <v>4</v>
          </cell>
          <cell r="L341">
            <v>4</v>
          </cell>
          <cell r="M341">
            <v>471800</v>
          </cell>
          <cell r="N341">
            <v>0</v>
          </cell>
          <cell r="O341">
            <v>471800</v>
          </cell>
          <cell r="R341">
            <v>0</v>
          </cell>
          <cell r="S341">
            <v>0</v>
          </cell>
          <cell r="T341">
            <v>0</v>
          </cell>
          <cell r="U341">
            <v>0</v>
          </cell>
          <cell r="V341">
            <v>4</v>
          </cell>
          <cell r="W341">
            <v>471800</v>
          </cell>
        </row>
        <row r="342">
          <cell r="C342" t="str">
            <v>3.8.1.31.1.5</v>
          </cell>
          <cell r="D342" t="str">
            <v>Niple HD, 600mm, Brida*Brida, L=0.81m</v>
          </cell>
          <cell r="E342" t="str">
            <v>un</v>
          </cell>
          <cell r="F342">
            <v>1</v>
          </cell>
          <cell r="G342">
            <v>117950</v>
          </cell>
          <cell r="H342">
            <v>117950</v>
          </cell>
          <cell r="I342">
            <v>4.3010824050376525E-2</v>
          </cell>
          <cell r="J342">
            <v>1</v>
          </cell>
          <cell r="L342">
            <v>1</v>
          </cell>
          <cell r="M342">
            <v>117950</v>
          </cell>
          <cell r="N342">
            <v>0</v>
          </cell>
          <cell r="O342">
            <v>117950</v>
          </cell>
          <cell r="R342">
            <v>0</v>
          </cell>
          <cell r="S342">
            <v>0</v>
          </cell>
          <cell r="T342">
            <v>0</v>
          </cell>
          <cell r="U342">
            <v>0</v>
          </cell>
          <cell r="V342">
            <v>1</v>
          </cell>
          <cell r="W342">
            <v>117950</v>
          </cell>
        </row>
        <row r="343">
          <cell r="C343" t="str">
            <v>3.8.1.31.2</v>
          </cell>
          <cell r="D343" t="str">
            <v>1 m &lt; L &lt;= 2 m</v>
          </cell>
          <cell r="E343" t="str">
            <v>un</v>
          </cell>
          <cell r="I343">
            <v>0</v>
          </cell>
          <cell r="R343">
            <v>0</v>
          </cell>
          <cell r="S343">
            <v>0</v>
          </cell>
          <cell r="T343">
            <v>0</v>
          </cell>
          <cell r="U343">
            <v>0</v>
          </cell>
          <cell r="V343">
            <v>0</v>
          </cell>
          <cell r="W343">
            <v>0</v>
          </cell>
        </row>
        <row r="344">
          <cell r="C344" t="str">
            <v>3.8.1.31.2.1</v>
          </cell>
          <cell r="D344" t="str">
            <v>Niple HD, 400mm, Brida*Brida, L=1.40m</v>
          </cell>
          <cell r="E344" t="str">
            <v>un</v>
          </cell>
          <cell r="F344">
            <v>1</v>
          </cell>
          <cell r="G344">
            <v>110500</v>
          </cell>
          <cell r="H344">
            <v>110500</v>
          </cell>
          <cell r="I344">
            <v>4.0294159029814376E-2</v>
          </cell>
          <cell r="J344">
            <v>1</v>
          </cell>
          <cell r="L344">
            <v>1</v>
          </cell>
          <cell r="M344">
            <v>110500</v>
          </cell>
          <cell r="N344">
            <v>0</v>
          </cell>
          <cell r="O344">
            <v>110500</v>
          </cell>
          <cell r="R344">
            <v>0</v>
          </cell>
          <cell r="S344">
            <v>0</v>
          </cell>
          <cell r="T344">
            <v>0</v>
          </cell>
          <cell r="U344">
            <v>0</v>
          </cell>
          <cell r="V344">
            <v>1</v>
          </cell>
          <cell r="W344">
            <v>110500</v>
          </cell>
        </row>
        <row r="345">
          <cell r="C345" t="str">
            <v>3.8.1.31.4</v>
          </cell>
          <cell r="D345" t="str">
            <v>3 m &lt; L &lt;= 4 m</v>
          </cell>
          <cell r="E345" t="str">
            <v>un</v>
          </cell>
          <cell r="I345">
            <v>0</v>
          </cell>
          <cell r="R345">
            <v>0</v>
          </cell>
          <cell r="S345">
            <v>0</v>
          </cell>
          <cell r="T345">
            <v>0</v>
          </cell>
          <cell r="U345">
            <v>0</v>
          </cell>
          <cell r="V345">
            <v>0</v>
          </cell>
          <cell r="W345">
            <v>0</v>
          </cell>
        </row>
        <row r="346">
          <cell r="C346" t="str">
            <v>3.8.1.31.4.2</v>
          </cell>
          <cell r="D346" t="str">
            <v>Niple HD, 450mm, Brida*Brida, L=3.50m</v>
          </cell>
          <cell r="E346" t="str">
            <v>un</v>
          </cell>
          <cell r="F346">
            <v>1</v>
          </cell>
          <cell r="G346">
            <v>124250</v>
          </cell>
          <cell r="H346">
            <v>124250</v>
          </cell>
          <cell r="I346">
            <v>4.5308138094610283E-2</v>
          </cell>
          <cell r="J346">
            <v>1</v>
          </cell>
          <cell r="L346">
            <v>1</v>
          </cell>
          <cell r="M346">
            <v>124250</v>
          </cell>
          <cell r="N346">
            <v>0</v>
          </cell>
          <cell r="O346">
            <v>124250</v>
          </cell>
          <cell r="R346">
            <v>0</v>
          </cell>
          <cell r="S346">
            <v>0</v>
          </cell>
          <cell r="T346">
            <v>0</v>
          </cell>
          <cell r="U346">
            <v>0</v>
          </cell>
          <cell r="V346">
            <v>1</v>
          </cell>
          <cell r="W346">
            <v>124250</v>
          </cell>
        </row>
        <row r="347">
          <cell r="C347" t="str">
            <v>3.8.1.31.4.3</v>
          </cell>
          <cell r="D347" t="str">
            <v>Niple HD, 450mm, Brida*Brida, L=3.06m</v>
          </cell>
          <cell r="E347" t="str">
            <v>un</v>
          </cell>
          <cell r="F347">
            <v>1</v>
          </cell>
          <cell r="G347">
            <v>124250</v>
          </cell>
          <cell r="H347">
            <v>124250</v>
          </cell>
          <cell r="I347">
            <v>4.5308138094610283E-2</v>
          </cell>
          <cell r="J347">
            <v>1</v>
          </cell>
          <cell r="L347">
            <v>1</v>
          </cell>
          <cell r="M347">
            <v>124250</v>
          </cell>
          <cell r="N347">
            <v>0</v>
          </cell>
          <cell r="O347">
            <v>124250</v>
          </cell>
          <cell r="R347">
            <v>0</v>
          </cell>
          <cell r="S347">
            <v>0</v>
          </cell>
          <cell r="T347">
            <v>0</v>
          </cell>
          <cell r="U347">
            <v>0</v>
          </cell>
          <cell r="V347">
            <v>1</v>
          </cell>
          <cell r="W347">
            <v>124250</v>
          </cell>
        </row>
        <row r="348">
          <cell r="C348" t="str">
            <v>3.8.1.31.4.4</v>
          </cell>
          <cell r="D348" t="str">
            <v>Niple HD, 450mm, Brida*Brida, L=3.40m</v>
          </cell>
          <cell r="E348" t="str">
            <v>un</v>
          </cell>
          <cell r="F348">
            <v>1</v>
          </cell>
          <cell r="G348">
            <v>123750</v>
          </cell>
          <cell r="H348">
            <v>123750</v>
          </cell>
          <cell r="I348">
            <v>4.5125811583163165E-2</v>
          </cell>
          <cell r="J348">
            <v>1</v>
          </cell>
          <cell r="L348">
            <v>1</v>
          </cell>
          <cell r="M348">
            <v>123750</v>
          </cell>
          <cell r="N348">
            <v>0</v>
          </cell>
          <cell r="O348">
            <v>123750</v>
          </cell>
          <cell r="R348">
            <v>0</v>
          </cell>
          <cell r="S348">
            <v>0</v>
          </cell>
          <cell r="T348">
            <v>0</v>
          </cell>
          <cell r="U348">
            <v>0</v>
          </cell>
          <cell r="V348">
            <v>1</v>
          </cell>
          <cell r="W348">
            <v>123750</v>
          </cell>
        </row>
        <row r="349">
          <cell r="C349" t="str">
            <v>3.8.1.31.5</v>
          </cell>
          <cell r="D349" t="str">
            <v>4 m &lt; L &lt;= 5 m</v>
          </cell>
          <cell r="E349" t="str">
            <v>un</v>
          </cell>
          <cell r="I349">
            <v>0</v>
          </cell>
          <cell r="R349">
            <v>0</v>
          </cell>
          <cell r="S349">
            <v>0</v>
          </cell>
          <cell r="T349">
            <v>0</v>
          </cell>
          <cell r="U349">
            <v>0</v>
          </cell>
          <cell r="V349">
            <v>0</v>
          </cell>
          <cell r="W349">
            <v>0</v>
          </cell>
        </row>
        <row r="350">
          <cell r="C350" t="str">
            <v>3.8.1.31.5.1</v>
          </cell>
          <cell r="D350" t="str">
            <v>Niple HD, 400mm, Brida*Brida, L=4.36m</v>
          </cell>
          <cell r="E350" t="str">
            <v>un</v>
          </cell>
          <cell r="F350">
            <v>2</v>
          </cell>
          <cell r="G350">
            <v>132500</v>
          </cell>
          <cell r="H350">
            <v>265000</v>
          </cell>
          <cell r="I350">
            <v>9.6633051066975659E-2</v>
          </cell>
          <cell r="J350">
            <v>2</v>
          </cell>
          <cell r="L350">
            <v>2</v>
          </cell>
          <cell r="M350">
            <v>265000</v>
          </cell>
          <cell r="N350">
            <v>0</v>
          </cell>
          <cell r="O350">
            <v>265000</v>
          </cell>
          <cell r="R350">
            <v>0</v>
          </cell>
          <cell r="S350">
            <v>0</v>
          </cell>
          <cell r="T350">
            <v>0</v>
          </cell>
          <cell r="U350">
            <v>0</v>
          </cell>
          <cell r="V350">
            <v>2</v>
          </cell>
          <cell r="W350">
            <v>265000</v>
          </cell>
        </row>
        <row r="351">
          <cell r="C351" t="str">
            <v>3.8.1.31.5.2</v>
          </cell>
          <cell r="D351" t="str">
            <v>Niple HD, 450mm, Brida*Brida, L=4.12m</v>
          </cell>
          <cell r="E351" t="str">
            <v>un</v>
          </cell>
          <cell r="F351">
            <v>1</v>
          </cell>
          <cell r="G351">
            <v>165500</v>
          </cell>
          <cell r="H351">
            <v>165500</v>
          </cell>
          <cell r="I351">
            <v>6.0350075288998002E-2</v>
          </cell>
          <cell r="J351">
            <v>1</v>
          </cell>
          <cell r="L351">
            <v>1</v>
          </cell>
          <cell r="M351">
            <v>165500</v>
          </cell>
          <cell r="N351">
            <v>0</v>
          </cell>
          <cell r="O351">
            <v>165500</v>
          </cell>
          <cell r="R351">
            <v>0</v>
          </cell>
          <cell r="S351">
            <v>0</v>
          </cell>
          <cell r="T351">
            <v>0</v>
          </cell>
          <cell r="U351">
            <v>0</v>
          </cell>
          <cell r="V351">
            <v>1</v>
          </cell>
          <cell r="W351">
            <v>165500</v>
          </cell>
        </row>
        <row r="352">
          <cell r="C352" t="str">
            <v>3.8.1.31.6</v>
          </cell>
          <cell r="D352" t="str">
            <v>5m &lt; L &lt;= 6 m</v>
          </cell>
          <cell r="E352" t="str">
            <v>un</v>
          </cell>
          <cell r="I352">
            <v>0</v>
          </cell>
          <cell r="R352">
            <v>0</v>
          </cell>
          <cell r="S352">
            <v>0</v>
          </cell>
          <cell r="T352">
            <v>0</v>
          </cell>
          <cell r="U352">
            <v>0</v>
          </cell>
          <cell r="V352">
            <v>0</v>
          </cell>
          <cell r="W352">
            <v>0</v>
          </cell>
        </row>
        <row r="353">
          <cell r="C353" t="str">
            <v>3.8.1.31.6.4</v>
          </cell>
          <cell r="D353" t="str">
            <v>Niple HD, 400mm, Brida*espigo, L=6.0m</v>
          </cell>
          <cell r="E353" t="str">
            <v>un</v>
          </cell>
          <cell r="F353">
            <v>2</v>
          </cell>
          <cell r="G353">
            <v>99500</v>
          </cell>
          <cell r="H353">
            <v>199000</v>
          </cell>
          <cell r="I353">
            <v>7.2565951555955313E-2</v>
          </cell>
          <cell r="J353">
            <v>2</v>
          </cell>
          <cell r="L353">
            <v>2</v>
          </cell>
          <cell r="M353">
            <v>199000</v>
          </cell>
          <cell r="N353">
            <v>0</v>
          </cell>
          <cell r="O353">
            <v>199000</v>
          </cell>
          <cell r="R353">
            <v>0</v>
          </cell>
          <cell r="S353">
            <v>0</v>
          </cell>
          <cell r="T353">
            <v>0</v>
          </cell>
          <cell r="U353">
            <v>0</v>
          </cell>
          <cell r="V353">
            <v>2</v>
          </cell>
          <cell r="W353">
            <v>199000</v>
          </cell>
        </row>
        <row r="354">
          <cell r="C354" t="str">
            <v>3.8.1.31.6.6</v>
          </cell>
          <cell r="D354" t="str">
            <v>Niple HD, 600mm, Brida*espigo, L=5.7m</v>
          </cell>
          <cell r="E354" t="str">
            <v>un</v>
          </cell>
          <cell r="F354">
            <v>1</v>
          </cell>
          <cell r="G354">
            <v>99500</v>
          </cell>
          <cell r="H354">
            <v>99500</v>
          </cell>
          <cell r="I354">
            <v>3.6282975777977657E-2</v>
          </cell>
          <cell r="J354">
            <v>1</v>
          </cell>
          <cell r="L354">
            <v>1</v>
          </cell>
          <cell r="M354">
            <v>99500</v>
          </cell>
          <cell r="N354">
            <v>0</v>
          </cell>
          <cell r="O354">
            <v>99500</v>
          </cell>
          <cell r="R354">
            <v>0</v>
          </cell>
          <cell r="S354">
            <v>0</v>
          </cell>
          <cell r="T354">
            <v>0</v>
          </cell>
          <cell r="U354">
            <v>0</v>
          </cell>
          <cell r="V354">
            <v>1</v>
          </cell>
          <cell r="W354">
            <v>99500</v>
          </cell>
        </row>
        <row r="355">
          <cell r="C355" t="str">
            <v>3.8.1.32</v>
          </cell>
          <cell r="D355" t="str">
            <v>Instalación de Codos de polietileno PE 100 PN 10 a tope</v>
          </cell>
          <cell r="I355" t="str">
            <v/>
          </cell>
          <cell r="L355" t="str">
            <v/>
          </cell>
          <cell r="M355" t="str">
            <v/>
          </cell>
          <cell r="N355" t="str">
            <v/>
          </cell>
          <cell r="O355" t="str">
            <v/>
          </cell>
          <cell r="R355" t="str">
            <v/>
          </cell>
          <cell r="S355" t="str">
            <v/>
          </cell>
          <cell r="T355" t="str">
            <v/>
          </cell>
          <cell r="U355" t="str">
            <v/>
          </cell>
          <cell r="V355" t="str">
            <v/>
          </cell>
          <cell r="W355" t="str">
            <v/>
          </cell>
        </row>
        <row r="356">
          <cell r="C356" t="str">
            <v>3.8.1.32.1</v>
          </cell>
          <cell r="D356" t="str">
            <v>Codo de Polietileno 63mm X 90°</v>
          </cell>
          <cell r="E356" t="str">
            <v>un</v>
          </cell>
          <cell r="F356">
            <v>4</v>
          </cell>
          <cell r="G356">
            <v>2000</v>
          </cell>
          <cell r="H356">
            <v>8000</v>
          </cell>
          <cell r="I356">
            <v>2.9172241831539819E-3</v>
          </cell>
          <cell r="J356">
            <v>4</v>
          </cell>
          <cell r="L356">
            <v>4</v>
          </cell>
          <cell r="M356">
            <v>8000</v>
          </cell>
          <cell r="N356">
            <v>0</v>
          </cell>
          <cell r="O356">
            <v>8000</v>
          </cell>
          <cell r="R356">
            <v>0</v>
          </cell>
          <cell r="S356">
            <v>0</v>
          </cell>
          <cell r="T356">
            <v>0</v>
          </cell>
          <cell r="U356">
            <v>0</v>
          </cell>
          <cell r="V356">
            <v>4</v>
          </cell>
          <cell r="W356">
            <v>8000</v>
          </cell>
        </row>
        <row r="357">
          <cell r="C357" t="str">
            <v>3.8.1.32.2</v>
          </cell>
          <cell r="D357" t="str">
            <v>Codo de Polietileno 90mm X 90°</v>
          </cell>
          <cell r="E357" t="str">
            <v>un</v>
          </cell>
          <cell r="F357">
            <v>5</v>
          </cell>
          <cell r="G357">
            <v>2000</v>
          </cell>
          <cell r="H357">
            <v>10000</v>
          </cell>
          <cell r="I357">
            <v>3.6465302289424776E-3</v>
          </cell>
          <cell r="J357">
            <v>5</v>
          </cell>
          <cell r="L357">
            <v>5</v>
          </cell>
          <cell r="M357">
            <v>10000</v>
          </cell>
          <cell r="N357">
            <v>0</v>
          </cell>
          <cell r="O357">
            <v>10000</v>
          </cell>
          <cell r="R357">
            <v>0</v>
          </cell>
          <cell r="S357">
            <v>0</v>
          </cell>
          <cell r="T357">
            <v>0</v>
          </cell>
          <cell r="U357">
            <v>0</v>
          </cell>
          <cell r="V357">
            <v>5</v>
          </cell>
          <cell r="W357">
            <v>10000</v>
          </cell>
        </row>
        <row r="358">
          <cell r="C358" t="str">
            <v>3.8.1.33</v>
          </cell>
          <cell r="D358" t="str">
            <v>Instalación de Tees de polietileno PE 100 PN 10 a tope</v>
          </cell>
          <cell r="I358" t="str">
            <v/>
          </cell>
          <cell r="L358" t="str">
            <v/>
          </cell>
          <cell r="M358" t="str">
            <v/>
          </cell>
          <cell r="N358" t="str">
            <v/>
          </cell>
          <cell r="O358" t="str">
            <v/>
          </cell>
          <cell r="R358" t="str">
            <v/>
          </cell>
          <cell r="S358" t="str">
            <v/>
          </cell>
          <cell r="T358" t="str">
            <v/>
          </cell>
          <cell r="U358" t="str">
            <v/>
          </cell>
          <cell r="V358" t="str">
            <v/>
          </cell>
          <cell r="W358" t="str">
            <v/>
          </cell>
        </row>
        <row r="359">
          <cell r="C359" t="str">
            <v>3.8.1.33.1</v>
          </cell>
          <cell r="D359" t="str">
            <v>Tee de Polietileno 110mm X110mm X110mm</v>
          </cell>
          <cell r="E359" t="str">
            <v>un</v>
          </cell>
          <cell r="F359">
            <v>3</v>
          </cell>
          <cell r="G359">
            <v>4500</v>
          </cell>
          <cell r="H359">
            <v>13500</v>
          </cell>
          <cell r="I359">
            <v>4.9228158090723444E-3</v>
          </cell>
          <cell r="J359">
            <v>3</v>
          </cell>
          <cell r="L359">
            <v>3</v>
          </cell>
          <cell r="M359">
            <v>13500</v>
          </cell>
          <cell r="N359">
            <v>0</v>
          </cell>
          <cell r="O359">
            <v>13500</v>
          </cell>
          <cell r="R359">
            <v>0</v>
          </cell>
          <cell r="S359">
            <v>0</v>
          </cell>
          <cell r="T359">
            <v>0</v>
          </cell>
          <cell r="U359">
            <v>0</v>
          </cell>
          <cell r="V359">
            <v>3</v>
          </cell>
          <cell r="W359">
            <v>13500</v>
          </cell>
        </row>
        <row r="360">
          <cell r="C360" t="str">
            <v>3.8.1.34</v>
          </cell>
          <cell r="D360" t="str">
            <v>Instalación de Silletas para acometidas de polietileno</v>
          </cell>
          <cell r="I360" t="str">
            <v/>
          </cell>
          <cell r="L360" t="str">
            <v/>
          </cell>
          <cell r="M360" t="str">
            <v/>
          </cell>
          <cell r="N360" t="str">
            <v/>
          </cell>
          <cell r="O360" t="str">
            <v/>
          </cell>
          <cell r="R360" t="str">
            <v/>
          </cell>
          <cell r="S360" t="str">
            <v/>
          </cell>
          <cell r="T360" t="str">
            <v/>
          </cell>
          <cell r="U360" t="str">
            <v/>
          </cell>
          <cell r="V360" t="str">
            <v/>
          </cell>
          <cell r="W360" t="str">
            <v/>
          </cell>
        </row>
        <row r="361">
          <cell r="C361" t="str">
            <v>3.8.1.34.1</v>
          </cell>
          <cell r="D361" t="str">
            <v>Silleta de Polietileno 110mm X 25mm Para Union por Termofusion</v>
          </cell>
          <cell r="E361" t="str">
            <v>un</v>
          </cell>
          <cell r="F361">
            <v>1</v>
          </cell>
          <cell r="G361">
            <v>1500</v>
          </cell>
          <cell r="H361">
            <v>1500</v>
          </cell>
          <cell r="I361">
            <v>5.4697953434137167E-4</v>
          </cell>
          <cell r="J361">
            <v>1</v>
          </cell>
          <cell r="L361">
            <v>1</v>
          </cell>
          <cell r="M361">
            <v>1500</v>
          </cell>
          <cell r="N361">
            <v>0</v>
          </cell>
          <cell r="O361">
            <v>1500</v>
          </cell>
          <cell r="R361">
            <v>0</v>
          </cell>
          <cell r="S361">
            <v>0</v>
          </cell>
          <cell r="T361">
            <v>0</v>
          </cell>
          <cell r="U361">
            <v>0</v>
          </cell>
          <cell r="V361">
            <v>1</v>
          </cell>
          <cell r="W361">
            <v>1500</v>
          </cell>
        </row>
        <row r="362">
          <cell r="C362" t="str">
            <v>3.8.1.35</v>
          </cell>
          <cell r="D362" t="str">
            <v>Instalación de Adaptador Macho de Polietileno para acometidas</v>
          </cell>
          <cell r="I362" t="str">
            <v/>
          </cell>
          <cell r="L362" t="str">
            <v/>
          </cell>
          <cell r="M362" t="str">
            <v/>
          </cell>
          <cell r="N362" t="str">
            <v/>
          </cell>
          <cell r="O362" t="str">
            <v/>
          </cell>
          <cell r="R362" t="str">
            <v/>
          </cell>
          <cell r="S362" t="str">
            <v/>
          </cell>
          <cell r="T362" t="str">
            <v/>
          </cell>
          <cell r="U362" t="str">
            <v/>
          </cell>
          <cell r="V362" t="str">
            <v/>
          </cell>
          <cell r="W362" t="str">
            <v/>
          </cell>
        </row>
        <row r="363">
          <cell r="C363" t="str">
            <v>3.8.1.35.1</v>
          </cell>
          <cell r="D363" t="str">
            <v>Adaptador Macho de Polietileno de 16 mm Para Union Mecanica</v>
          </cell>
          <cell r="E363" t="str">
            <v>un</v>
          </cell>
          <cell r="F363">
            <v>4</v>
          </cell>
          <cell r="G363">
            <v>200</v>
          </cell>
          <cell r="H363">
            <v>800</v>
          </cell>
          <cell r="I363">
            <v>2.9172241831539823E-4</v>
          </cell>
          <cell r="J363">
            <v>4</v>
          </cell>
          <cell r="L363">
            <v>4</v>
          </cell>
          <cell r="M363">
            <v>800</v>
          </cell>
          <cell r="N363">
            <v>0</v>
          </cell>
          <cell r="O363">
            <v>800</v>
          </cell>
          <cell r="R363">
            <v>0</v>
          </cell>
          <cell r="S363">
            <v>0</v>
          </cell>
          <cell r="T363">
            <v>0</v>
          </cell>
          <cell r="U363">
            <v>0</v>
          </cell>
          <cell r="V363">
            <v>4</v>
          </cell>
          <cell r="W363">
            <v>800</v>
          </cell>
        </row>
        <row r="364">
          <cell r="C364" t="str">
            <v>3.8.1.36</v>
          </cell>
          <cell r="D364" t="str">
            <v>Instalación de Adaptador Macho de Laton para acometidas</v>
          </cell>
          <cell r="I364" t="str">
            <v/>
          </cell>
          <cell r="L364" t="str">
            <v/>
          </cell>
          <cell r="M364" t="str">
            <v/>
          </cell>
          <cell r="N364" t="str">
            <v/>
          </cell>
          <cell r="O364" t="str">
            <v/>
          </cell>
          <cell r="R364" t="str">
            <v/>
          </cell>
          <cell r="S364" t="str">
            <v/>
          </cell>
          <cell r="T364" t="str">
            <v/>
          </cell>
          <cell r="U364" t="str">
            <v/>
          </cell>
          <cell r="V364" t="str">
            <v/>
          </cell>
          <cell r="W364" t="str">
            <v/>
          </cell>
        </row>
        <row r="365">
          <cell r="C365" t="str">
            <v>3.8.1.36.1</v>
          </cell>
          <cell r="D365" t="str">
            <v>Adaptador Macho de Laton de 25 mm Para Union Mecanica</v>
          </cell>
          <cell r="E365" t="str">
            <v>un</v>
          </cell>
          <cell r="F365">
            <v>5</v>
          </cell>
          <cell r="G365">
            <v>200</v>
          </cell>
          <cell r="H365">
            <v>1000</v>
          </cell>
          <cell r="I365">
            <v>3.6465302289424774E-4</v>
          </cell>
          <cell r="J365">
            <v>5</v>
          </cell>
          <cell r="L365">
            <v>5</v>
          </cell>
          <cell r="M365">
            <v>1000</v>
          </cell>
          <cell r="N365">
            <v>0</v>
          </cell>
          <cell r="O365">
            <v>1000</v>
          </cell>
          <cell r="R365">
            <v>0</v>
          </cell>
          <cell r="S365">
            <v>0</v>
          </cell>
          <cell r="T365">
            <v>0</v>
          </cell>
          <cell r="U365">
            <v>0</v>
          </cell>
          <cell r="V365">
            <v>5</v>
          </cell>
          <cell r="W365">
            <v>1000</v>
          </cell>
        </row>
        <row r="366">
          <cell r="C366" t="str">
            <v>3.8.1.36.2</v>
          </cell>
          <cell r="D366" t="str">
            <v>Adaptador Hembra de Laton de 25 mm</v>
          </cell>
          <cell r="E366" t="str">
            <v>un</v>
          </cell>
          <cell r="F366">
            <v>5</v>
          </cell>
          <cell r="G366">
            <v>250</v>
          </cell>
          <cell r="H366">
            <v>1250</v>
          </cell>
          <cell r="I366">
            <v>4.5581627861780971E-4</v>
          </cell>
          <cell r="J366">
            <v>5</v>
          </cell>
          <cell r="L366">
            <v>5</v>
          </cell>
          <cell r="M366">
            <v>1250</v>
          </cell>
          <cell r="N366">
            <v>0</v>
          </cell>
          <cell r="O366">
            <v>1250</v>
          </cell>
          <cell r="R366">
            <v>0</v>
          </cell>
          <cell r="S366">
            <v>0</v>
          </cell>
          <cell r="T366">
            <v>0</v>
          </cell>
          <cell r="U366">
            <v>0</v>
          </cell>
          <cell r="V366">
            <v>5</v>
          </cell>
          <cell r="W366">
            <v>1250</v>
          </cell>
        </row>
        <row r="367">
          <cell r="C367" t="str">
            <v>3.8.1.37</v>
          </cell>
          <cell r="D367" t="str">
            <v>Instalación de Valvula de cierre rapido para acometidas</v>
          </cell>
          <cell r="I367" t="str">
            <v/>
          </cell>
          <cell r="L367" t="str">
            <v/>
          </cell>
          <cell r="M367" t="str">
            <v/>
          </cell>
          <cell r="N367" t="str">
            <v/>
          </cell>
          <cell r="O367" t="str">
            <v/>
          </cell>
          <cell r="R367" t="str">
            <v/>
          </cell>
          <cell r="S367" t="str">
            <v/>
          </cell>
          <cell r="T367" t="str">
            <v/>
          </cell>
          <cell r="U367" t="str">
            <v/>
          </cell>
          <cell r="V367" t="str">
            <v/>
          </cell>
          <cell r="W367" t="str">
            <v/>
          </cell>
        </row>
        <row r="368">
          <cell r="C368" t="str">
            <v>3.8.1.37.1</v>
          </cell>
          <cell r="D368" t="str">
            <v>Valvula de cierre rapido de 16 mm</v>
          </cell>
          <cell r="E368" t="str">
            <v>un</v>
          </cell>
          <cell r="F368">
            <v>1</v>
          </cell>
          <cell r="G368">
            <v>1100</v>
          </cell>
          <cell r="H368">
            <v>1100</v>
          </cell>
          <cell r="I368">
            <v>4.0111832518367253E-4</v>
          </cell>
          <cell r="J368">
            <v>1</v>
          </cell>
          <cell r="L368">
            <v>1</v>
          </cell>
          <cell r="M368">
            <v>1100</v>
          </cell>
          <cell r="N368">
            <v>0</v>
          </cell>
          <cell r="O368">
            <v>1100</v>
          </cell>
          <cell r="R368">
            <v>0</v>
          </cell>
          <cell r="S368">
            <v>0</v>
          </cell>
          <cell r="T368">
            <v>0</v>
          </cell>
          <cell r="U368">
            <v>0</v>
          </cell>
          <cell r="V368">
            <v>1</v>
          </cell>
          <cell r="W368">
            <v>1100</v>
          </cell>
        </row>
        <row r="369">
          <cell r="C369" t="str">
            <v>3.8.1.37.2</v>
          </cell>
          <cell r="D369" t="str">
            <v>Valvula de cierre rapido de 25 mm</v>
          </cell>
          <cell r="E369" t="str">
            <v>un</v>
          </cell>
          <cell r="F369">
            <v>2</v>
          </cell>
          <cell r="G369">
            <v>1500</v>
          </cell>
          <cell r="H369">
            <v>3000</v>
          </cell>
          <cell r="I369">
            <v>1.0939590686827433E-3</v>
          </cell>
          <cell r="J369">
            <v>2</v>
          </cell>
          <cell r="L369">
            <v>2</v>
          </cell>
          <cell r="M369">
            <v>3000</v>
          </cell>
          <cell r="N369">
            <v>0</v>
          </cell>
          <cell r="O369">
            <v>3000</v>
          </cell>
          <cell r="R369">
            <v>0</v>
          </cell>
          <cell r="S369">
            <v>0</v>
          </cell>
          <cell r="T369">
            <v>0</v>
          </cell>
          <cell r="U369">
            <v>0</v>
          </cell>
          <cell r="V369">
            <v>2</v>
          </cell>
          <cell r="W369">
            <v>3000</v>
          </cell>
        </row>
        <row r="370">
          <cell r="C370" t="str">
            <v>3.8.1.37.3</v>
          </cell>
          <cell r="D370" t="str">
            <v>Valvula de cierre rapido de 32 mm</v>
          </cell>
          <cell r="E370" t="str">
            <v>un</v>
          </cell>
          <cell r="F370">
            <v>1</v>
          </cell>
          <cell r="G370">
            <v>1500</v>
          </cell>
          <cell r="H370">
            <v>1500</v>
          </cell>
          <cell r="I370">
            <v>5.4697953434137167E-4</v>
          </cell>
          <cell r="J370">
            <v>1</v>
          </cell>
          <cell r="L370">
            <v>1</v>
          </cell>
          <cell r="M370">
            <v>1500</v>
          </cell>
          <cell r="N370">
            <v>0</v>
          </cell>
          <cell r="O370">
            <v>1500</v>
          </cell>
          <cell r="R370">
            <v>0</v>
          </cell>
          <cell r="S370">
            <v>0</v>
          </cell>
          <cell r="T370">
            <v>0</v>
          </cell>
          <cell r="U370">
            <v>0</v>
          </cell>
          <cell r="V370">
            <v>1</v>
          </cell>
          <cell r="W370">
            <v>1500</v>
          </cell>
        </row>
        <row r="371">
          <cell r="C371" t="str">
            <v>3.8.1.38</v>
          </cell>
          <cell r="D371" t="str">
            <v>Instalación de accesorios de acero sch40</v>
          </cell>
          <cell r="I371" t="str">
            <v/>
          </cell>
          <cell r="L371" t="str">
            <v/>
          </cell>
          <cell r="M371" t="str">
            <v/>
          </cell>
          <cell r="N371" t="str">
            <v/>
          </cell>
          <cell r="O371" t="str">
            <v/>
          </cell>
          <cell r="R371" t="str">
            <v/>
          </cell>
          <cell r="S371" t="str">
            <v/>
          </cell>
          <cell r="T371" t="str">
            <v/>
          </cell>
          <cell r="U371" t="str">
            <v/>
          </cell>
          <cell r="V371" t="str">
            <v/>
          </cell>
          <cell r="W371" t="str">
            <v/>
          </cell>
        </row>
        <row r="372">
          <cell r="C372" t="str">
            <v>3.8.1.38.1</v>
          </cell>
          <cell r="D372" t="str">
            <v>Codo 90º, Ø90mm, Acero galvanizado, unión roscada</v>
          </cell>
          <cell r="E372" t="str">
            <v>un</v>
          </cell>
          <cell r="F372">
            <v>3</v>
          </cell>
          <cell r="G372">
            <v>13400</v>
          </cell>
          <cell r="H372">
            <v>40200</v>
          </cell>
          <cell r="I372">
            <v>1.4659051520348762E-2</v>
          </cell>
          <cell r="J372">
            <v>3</v>
          </cell>
          <cell r="L372">
            <v>3</v>
          </cell>
          <cell r="M372">
            <v>40200</v>
          </cell>
          <cell r="N372">
            <v>0</v>
          </cell>
          <cell r="O372">
            <v>40200</v>
          </cell>
          <cell r="R372">
            <v>0</v>
          </cell>
          <cell r="S372">
            <v>0</v>
          </cell>
          <cell r="T372">
            <v>0</v>
          </cell>
          <cell r="U372">
            <v>0</v>
          </cell>
          <cell r="V372">
            <v>3</v>
          </cell>
          <cell r="W372">
            <v>40200</v>
          </cell>
        </row>
        <row r="373">
          <cell r="C373" t="str">
            <v>3.8.1.38.2</v>
          </cell>
          <cell r="D373" t="str">
            <v>Codo 90º, Ø100mm, Acero</v>
          </cell>
          <cell r="E373" t="str">
            <v>un</v>
          </cell>
          <cell r="F373">
            <v>4</v>
          </cell>
          <cell r="G373">
            <v>16700</v>
          </cell>
          <cell r="H373">
            <v>66800</v>
          </cell>
          <cell r="I373">
            <v>2.435882192933575E-2</v>
          </cell>
          <cell r="J373">
            <v>4</v>
          </cell>
          <cell r="L373">
            <v>4</v>
          </cell>
          <cell r="M373">
            <v>66800</v>
          </cell>
          <cell r="N373">
            <v>0</v>
          </cell>
          <cell r="O373">
            <v>66800</v>
          </cell>
          <cell r="R373">
            <v>0</v>
          </cell>
          <cell r="S373">
            <v>0</v>
          </cell>
          <cell r="T373">
            <v>0</v>
          </cell>
          <cell r="U373">
            <v>0</v>
          </cell>
          <cell r="V373">
            <v>4</v>
          </cell>
          <cell r="W373">
            <v>66800</v>
          </cell>
        </row>
        <row r="374">
          <cell r="C374" t="str">
            <v>3.8.1.38.3</v>
          </cell>
          <cell r="D374" t="str">
            <v>Codo 90º, Ø150mm, Acero</v>
          </cell>
          <cell r="E374" t="str">
            <v>un</v>
          </cell>
          <cell r="F374">
            <v>14</v>
          </cell>
          <cell r="G374">
            <v>16700</v>
          </cell>
          <cell r="H374">
            <v>233800</v>
          </cell>
          <cell r="I374">
            <v>8.5255876752675125E-2</v>
          </cell>
          <cell r="J374">
            <v>14</v>
          </cell>
          <cell r="L374">
            <v>14</v>
          </cell>
          <cell r="M374">
            <v>233800</v>
          </cell>
          <cell r="N374">
            <v>0</v>
          </cell>
          <cell r="O374">
            <v>233800</v>
          </cell>
          <cell r="R374">
            <v>0</v>
          </cell>
          <cell r="S374">
            <v>0</v>
          </cell>
          <cell r="T374">
            <v>0</v>
          </cell>
          <cell r="U374">
            <v>0</v>
          </cell>
          <cell r="V374">
            <v>14</v>
          </cell>
          <cell r="W374">
            <v>233800</v>
          </cell>
        </row>
        <row r="375">
          <cell r="C375" t="str">
            <v>3.8.1.38.6</v>
          </cell>
          <cell r="D375" t="str">
            <v>Tee, Ø150 x 150mm, BxB</v>
          </cell>
          <cell r="E375" t="str">
            <v>un</v>
          </cell>
          <cell r="F375">
            <v>3</v>
          </cell>
          <cell r="G375">
            <v>33000</v>
          </cell>
          <cell r="H375">
            <v>99000</v>
          </cell>
          <cell r="I375">
            <v>3.6100649266530525E-2</v>
          </cell>
          <cell r="J375">
            <v>3</v>
          </cell>
          <cell r="L375">
            <v>3</v>
          </cell>
          <cell r="M375">
            <v>99000</v>
          </cell>
          <cell r="N375">
            <v>0</v>
          </cell>
          <cell r="O375">
            <v>99000</v>
          </cell>
          <cell r="R375">
            <v>0</v>
          </cell>
          <cell r="S375">
            <v>0</v>
          </cell>
          <cell r="T375">
            <v>0</v>
          </cell>
          <cell r="U375">
            <v>0</v>
          </cell>
          <cell r="V375">
            <v>3</v>
          </cell>
          <cell r="W375">
            <v>99000</v>
          </cell>
        </row>
        <row r="376">
          <cell r="C376" t="str">
            <v>3.8.1.38.7</v>
          </cell>
          <cell r="D376" t="str">
            <v>Tee, Ø150 x 250mm, BxB</v>
          </cell>
          <cell r="E376" t="str">
            <v>un</v>
          </cell>
          <cell r="F376">
            <v>2</v>
          </cell>
          <cell r="G376">
            <v>66200</v>
          </cell>
          <cell r="H376">
            <v>132400</v>
          </cell>
          <cell r="I376">
            <v>4.8280060231198407E-2</v>
          </cell>
          <cell r="J376">
            <v>2</v>
          </cell>
          <cell r="L376">
            <v>2</v>
          </cell>
          <cell r="M376">
            <v>132400</v>
          </cell>
          <cell r="N376">
            <v>0</v>
          </cell>
          <cell r="O376">
            <v>132400</v>
          </cell>
          <cell r="R376">
            <v>0</v>
          </cell>
          <cell r="S376">
            <v>0</v>
          </cell>
          <cell r="T376">
            <v>0</v>
          </cell>
          <cell r="U376">
            <v>0</v>
          </cell>
          <cell r="V376">
            <v>2</v>
          </cell>
          <cell r="W376">
            <v>132400</v>
          </cell>
        </row>
        <row r="377">
          <cell r="C377" t="str">
            <v>3.8.1.38.8</v>
          </cell>
          <cell r="D377" t="str">
            <v>Bridas Ø50mm, Acero, norma ISO</v>
          </cell>
          <cell r="E377" t="str">
            <v>un</v>
          </cell>
          <cell r="F377">
            <v>4</v>
          </cell>
          <cell r="G377">
            <v>8350</v>
          </cell>
          <cell r="H377">
            <v>33400</v>
          </cell>
          <cell r="I377">
            <v>1.2179410964667875E-2</v>
          </cell>
          <cell r="J377">
            <v>4</v>
          </cell>
          <cell r="L377">
            <v>4</v>
          </cell>
          <cell r="M377">
            <v>33400</v>
          </cell>
          <cell r="N377">
            <v>0</v>
          </cell>
          <cell r="O377">
            <v>33400</v>
          </cell>
          <cell r="R377">
            <v>0</v>
          </cell>
          <cell r="S377">
            <v>0</v>
          </cell>
          <cell r="T377">
            <v>0</v>
          </cell>
          <cell r="U377">
            <v>0</v>
          </cell>
          <cell r="V377">
            <v>4</v>
          </cell>
          <cell r="W377">
            <v>33400</v>
          </cell>
        </row>
        <row r="378">
          <cell r="C378" t="str">
            <v>3.8.1.38.9</v>
          </cell>
          <cell r="D378" t="str">
            <v>Bridas Ø100mm, Acero, norma ISO</v>
          </cell>
          <cell r="E378" t="str">
            <v>un</v>
          </cell>
          <cell r="F378">
            <v>6</v>
          </cell>
          <cell r="G378">
            <v>16600</v>
          </cell>
          <cell r="H378">
            <v>99600</v>
          </cell>
          <cell r="I378">
            <v>3.6319441080267072E-2</v>
          </cell>
          <cell r="J378">
            <v>6</v>
          </cell>
          <cell r="L378">
            <v>6</v>
          </cell>
          <cell r="M378">
            <v>99600</v>
          </cell>
          <cell r="N378">
            <v>0</v>
          </cell>
          <cell r="O378">
            <v>99600</v>
          </cell>
          <cell r="R378">
            <v>0</v>
          </cell>
          <cell r="S378">
            <v>0</v>
          </cell>
          <cell r="T378">
            <v>0</v>
          </cell>
          <cell r="U378">
            <v>0</v>
          </cell>
          <cell r="V378">
            <v>6</v>
          </cell>
          <cell r="W378">
            <v>99600</v>
          </cell>
        </row>
        <row r="379">
          <cell r="C379" t="str">
            <v>3.8.1.38.10</v>
          </cell>
          <cell r="D379" t="str">
            <v>Bridas Ø150mm, Acero, norma ISO</v>
          </cell>
          <cell r="E379" t="str">
            <v>un</v>
          </cell>
          <cell r="F379">
            <v>18</v>
          </cell>
          <cell r="G379">
            <v>19900</v>
          </cell>
          <cell r="H379">
            <v>358200</v>
          </cell>
          <cell r="I379">
            <v>0.13061871280071954</v>
          </cell>
          <cell r="J379">
            <v>18</v>
          </cell>
          <cell r="L379">
            <v>18</v>
          </cell>
          <cell r="M379">
            <v>358200</v>
          </cell>
          <cell r="N379">
            <v>0</v>
          </cell>
          <cell r="O379">
            <v>358200</v>
          </cell>
          <cell r="R379">
            <v>0</v>
          </cell>
          <cell r="S379">
            <v>0</v>
          </cell>
          <cell r="T379">
            <v>0</v>
          </cell>
          <cell r="U379">
            <v>0</v>
          </cell>
          <cell r="V379">
            <v>18</v>
          </cell>
          <cell r="W379">
            <v>358200</v>
          </cell>
        </row>
        <row r="380">
          <cell r="C380" t="str">
            <v>3.8.1.39</v>
          </cell>
          <cell r="D380" t="str">
            <v>Instalación de válvula cheque</v>
          </cell>
          <cell r="I380" t="str">
            <v/>
          </cell>
          <cell r="L380" t="str">
            <v/>
          </cell>
          <cell r="M380" t="str">
            <v/>
          </cell>
          <cell r="N380" t="str">
            <v/>
          </cell>
          <cell r="O380" t="str">
            <v/>
          </cell>
          <cell r="R380" t="str">
            <v/>
          </cell>
          <cell r="S380" t="str">
            <v/>
          </cell>
          <cell r="T380" t="str">
            <v/>
          </cell>
          <cell r="U380" t="str">
            <v/>
          </cell>
          <cell r="V380" t="str">
            <v/>
          </cell>
          <cell r="W380" t="str">
            <v/>
          </cell>
        </row>
        <row r="381">
          <cell r="C381" t="str">
            <v>3.8.1.39.2</v>
          </cell>
          <cell r="D381" t="str">
            <v>Válvula cheque horizontal de clapetas Ø450mm, acero, bridada</v>
          </cell>
          <cell r="E381" t="str">
            <v>un</v>
          </cell>
          <cell r="F381">
            <v>2</v>
          </cell>
          <cell r="G381">
            <v>1450000</v>
          </cell>
          <cell r="H381">
            <v>2900000</v>
          </cell>
          <cell r="I381">
            <v>1.0574937663933186</v>
          </cell>
          <cell r="J381">
            <v>2</v>
          </cell>
          <cell r="L381">
            <v>2</v>
          </cell>
          <cell r="M381">
            <v>2900000</v>
          </cell>
          <cell r="N381">
            <v>0</v>
          </cell>
          <cell r="O381">
            <v>2900000</v>
          </cell>
          <cell r="R381">
            <v>0</v>
          </cell>
          <cell r="S381">
            <v>0</v>
          </cell>
          <cell r="T381">
            <v>0</v>
          </cell>
          <cell r="U381">
            <v>0</v>
          </cell>
          <cell r="V381">
            <v>2</v>
          </cell>
          <cell r="W381">
            <v>2900000</v>
          </cell>
        </row>
        <row r="382">
          <cell r="C382" t="str">
            <v>3.8.1.40</v>
          </cell>
          <cell r="D382" t="str">
            <v>Instalación de cruz en HD o acero</v>
          </cell>
          <cell r="I382" t="str">
            <v/>
          </cell>
          <cell r="L382" t="str">
            <v/>
          </cell>
          <cell r="M382" t="str">
            <v/>
          </cell>
          <cell r="N382" t="str">
            <v/>
          </cell>
          <cell r="O382" t="str">
            <v/>
          </cell>
          <cell r="R382" t="str">
            <v/>
          </cell>
          <cell r="S382" t="str">
            <v/>
          </cell>
          <cell r="T382" t="str">
            <v/>
          </cell>
          <cell r="U382" t="str">
            <v/>
          </cell>
          <cell r="V382" t="str">
            <v/>
          </cell>
          <cell r="W382" t="str">
            <v/>
          </cell>
        </row>
        <row r="383">
          <cell r="C383" t="str">
            <v>3.8.1.40.1</v>
          </cell>
          <cell r="D383" t="str">
            <v>Instalación de cruz Ø600*600mm, HD, bridada</v>
          </cell>
          <cell r="E383" t="str">
            <v>un</v>
          </cell>
          <cell r="F383">
            <v>1</v>
          </cell>
          <cell r="G383">
            <v>600000</v>
          </cell>
          <cell r="H383">
            <v>600000</v>
          </cell>
          <cell r="I383">
            <v>0.21879181373654866</v>
          </cell>
          <cell r="J383">
            <v>1</v>
          </cell>
          <cell r="L383">
            <v>1</v>
          </cell>
          <cell r="M383">
            <v>600000</v>
          </cell>
          <cell r="N383">
            <v>0</v>
          </cell>
          <cell r="O383">
            <v>600000</v>
          </cell>
          <cell r="R383">
            <v>0</v>
          </cell>
          <cell r="S383">
            <v>0</v>
          </cell>
          <cell r="T383">
            <v>0</v>
          </cell>
          <cell r="U383">
            <v>0</v>
          </cell>
          <cell r="V383">
            <v>1</v>
          </cell>
          <cell r="W383">
            <v>600000</v>
          </cell>
        </row>
        <row r="384">
          <cell r="C384" t="str">
            <v>3.8.2.3.2</v>
          </cell>
          <cell r="D384" t="str">
            <v>Instalación Válvula de Guillotina</v>
          </cell>
          <cell r="I384" t="str">
            <v/>
          </cell>
          <cell r="L384" t="str">
            <v/>
          </cell>
          <cell r="M384" t="str">
            <v/>
          </cell>
          <cell r="N384" t="str">
            <v/>
          </cell>
          <cell r="O384" t="str">
            <v/>
          </cell>
          <cell r="R384" t="str">
            <v/>
          </cell>
          <cell r="S384" t="str">
            <v/>
          </cell>
          <cell r="T384" t="str">
            <v/>
          </cell>
          <cell r="U384" t="str">
            <v/>
          </cell>
          <cell r="V384" t="str">
            <v/>
          </cell>
          <cell r="W384" t="str">
            <v/>
          </cell>
        </row>
        <row r="385">
          <cell r="C385" t="str">
            <v>3.8.2.3.2.8</v>
          </cell>
          <cell r="D385" t="str">
            <v>Válvula de guillotina Ø 250 mm bridada</v>
          </cell>
          <cell r="E385" t="str">
            <v>un</v>
          </cell>
          <cell r="F385">
            <v>2</v>
          </cell>
          <cell r="G385">
            <v>116700</v>
          </cell>
          <cell r="H385">
            <v>233400</v>
          </cell>
          <cell r="I385">
            <v>8.5110015543517437E-2</v>
          </cell>
          <cell r="J385">
            <v>2</v>
          </cell>
          <cell r="L385">
            <v>2</v>
          </cell>
          <cell r="M385">
            <v>233400</v>
          </cell>
          <cell r="N385">
            <v>0</v>
          </cell>
          <cell r="O385">
            <v>233400</v>
          </cell>
          <cell r="R385">
            <v>0</v>
          </cell>
          <cell r="S385">
            <v>0</v>
          </cell>
          <cell r="T385">
            <v>0</v>
          </cell>
          <cell r="U385">
            <v>0</v>
          </cell>
          <cell r="V385">
            <v>2</v>
          </cell>
          <cell r="W385">
            <v>233400</v>
          </cell>
        </row>
        <row r="386">
          <cell r="C386" t="str">
            <v>3,10</v>
          </cell>
          <cell r="D386" t="str">
            <v>INSTALACIÓN DE ACCESORIOS Y TRABAJOS METALMECÁNICOS</v>
          </cell>
          <cell r="I386" t="str">
            <v/>
          </cell>
          <cell r="L386" t="str">
            <v/>
          </cell>
          <cell r="M386" t="str">
            <v/>
          </cell>
          <cell r="N386" t="str">
            <v/>
          </cell>
          <cell r="O386" t="str">
            <v/>
          </cell>
          <cell r="R386" t="str">
            <v/>
          </cell>
          <cell r="S386" t="str">
            <v/>
          </cell>
          <cell r="T386" t="str">
            <v/>
          </cell>
          <cell r="U386" t="str">
            <v/>
          </cell>
          <cell r="V386" t="str">
            <v/>
          </cell>
          <cell r="W386" t="str">
            <v/>
          </cell>
        </row>
        <row r="387">
          <cell r="C387" t="str">
            <v>3.10.1</v>
          </cell>
          <cell r="D387" t="str">
            <v>Trabajos metalmecánicos</v>
          </cell>
          <cell r="I387" t="str">
            <v/>
          </cell>
          <cell r="L387" t="str">
            <v/>
          </cell>
          <cell r="M387" t="str">
            <v/>
          </cell>
          <cell r="N387" t="str">
            <v/>
          </cell>
          <cell r="O387" t="str">
            <v/>
          </cell>
          <cell r="R387" t="str">
            <v/>
          </cell>
          <cell r="S387" t="str">
            <v/>
          </cell>
          <cell r="T387" t="str">
            <v/>
          </cell>
          <cell r="U387" t="str">
            <v/>
          </cell>
          <cell r="V387" t="str">
            <v/>
          </cell>
          <cell r="W387" t="str">
            <v/>
          </cell>
        </row>
        <row r="388">
          <cell r="C388" t="str">
            <v>3.10.1.1</v>
          </cell>
          <cell r="D388" t="str">
            <v>Fabricación e instalación de barandas en acero galvanizado Ø1 1/2"</v>
          </cell>
          <cell r="E388" t="str">
            <v>m</v>
          </cell>
          <cell r="F388">
            <v>340</v>
          </cell>
          <cell r="G388">
            <v>240000</v>
          </cell>
          <cell r="H388">
            <v>81600000</v>
          </cell>
          <cell r="I388">
            <v>29.755686668170618</v>
          </cell>
          <cell r="J388">
            <v>340</v>
          </cell>
          <cell r="L388">
            <v>340</v>
          </cell>
          <cell r="M388">
            <v>81600000</v>
          </cell>
          <cell r="N388">
            <v>0</v>
          </cell>
          <cell r="O388">
            <v>81600000</v>
          </cell>
          <cell r="R388">
            <v>0</v>
          </cell>
          <cell r="S388">
            <v>0</v>
          </cell>
          <cell r="T388">
            <v>0</v>
          </cell>
          <cell r="U388">
            <v>0</v>
          </cell>
          <cell r="V388">
            <v>340</v>
          </cell>
          <cell r="W388">
            <v>81600000</v>
          </cell>
        </row>
        <row r="389">
          <cell r="C389" t="str">
            <v>3.10.1.2</v>
          </cell>
          <cell r="D389" t="str">
            <v>Construcción e instalación de tapas ranuradas con perfiles de 1" acero galvanizado, separación de 0.02m, marco para en losas de concreto. Incluye pintura anticorrosiva y de acabado</v>
          </cell>
          <cell r="E389" t="str">
            <v>m2</v>
          </cell>
          <cell r="F389">
            <v>3.5</v>
          </cell>
          <cell r="G389">
            <v>260000</v>
          </cell>
          <cell r="H389">
            <v>910000</v>
          </cell>
          <cell r="I389">
            <v>0.33183425083376544</v>
          </cell>
          <cell r="J389">
            <v>3.5</v>
          </cell>
          <cell r="L389">
            <v>3.5</v>
          </cell>
          <cell r="M389">
            <v>910000</v>
          </cell>
          <cell r="N389">
            <v>0</v>
          </cell>
          <cell r="O389">
            <v>910000</v>
          </cell>
          <cell r="R389">
            <v>0</v>
          </cell>
          <cell r="S389">
            <v>0</v>
          </cell>
          <cell r="T389">
            <v>0</v>
          </cell>
          <cell r="U389">
            <v>0</v>
          </cell>
          <cell r="V389">
            <v>3.5</v>
          </cell>
          <cell r="W389">
            <v>910000</v>
          </cell>
        </row>
        <row r="390">
          <cell r="C390" t="str">
            <v>3.10.1.7</v>
          </cell>
          <cell r="D390" t="str">
            <v>Construcción e instalación de puente grúa en acero de trípodes con desplazamiemtos sobre rieles, incluye suministro de polipasto manual. Capacidad de carga de 1Ton, Construcción de acuerdo a planos.</v>
          </cell>
          <cell r="E390" t="str">
            <v>gl</v>
          </cell>
          <cell r="F390">
            <v>1</v>
          </cell>
          <cell r="G390">
            <v>40000000</v>
          </cell>
          <cell r="H390">
            <v>40000000</v>
          </cell>
          <cell r="I390">
            <v>14.586120915769909</v>
          </cell>
          <cell r="J390">
            <v>1</v>
          </cell>
          <cell r="L390">
            <v>1</v>
          </cell>
          <cell r="M390">
            <v>40000000</v>
          </cell>
          <cell r="N390">
            <v>0</v>
          </cell>
          <cell r="O390">
            <v>40000000</v>
          </cell>
          <cell r="R390">
            <v>0</v>
          </cell>
          <cell r="S390">
            <v>0</v>
          </cell>
          <cell r="T390">
            <v>0</v>
          </cell>
          <cell r="U390">
            <v>0</v>
          </cell>
          <cell r="V390">
            <v>1</v>
          </cell>
          <cell r="W390">
            <v>40000000</v>
          </cell>
        </row>
        <row r="391">
          <cell r="C391" t="str">
            <v>3.10.1.8</v>
          </cell>
          <cell r="D391" t="str">
            <v>Fabricación e instalación de puerta abatibles en tuberías de acero galvanizado de diámetr 2" y láminas de aluminio. Incluye bisagras y cerrojo</v>
          </cell>
          <cell r="E391" t="str">
            <v>m2</v>
          </cell>
          <cell r="F391">
            <v>13.5</v>
          </cell>
          <cell r="G391">
            <v>65000</v>
          </cell>
          <cell r="H391">
            <v>877500</v>
          </cell>
          <cell r="I391">
            <v>0.31998302758970243</v>
          </cell>
          <cell r="J391">
            <v>13.5</v>
          </cell>
          <cell r="L391">
            <v>13.5</v>
          </cell>
          <cell r="M391">
            <v>877500</v>
          </cell>
          <cell r="N391">
            <v>0</v>
          </cell>
          <cell r="O391">
            <v>877500</v>
          </cell>
          <cell r="R391">
            <v>0</v>
          </cell>
          <cell r="S391">
            <v>0</v>
          </cell>
          <cell r="T391">
            <v>0</v>
          </cell>
          <cell r="U391">
            <v>0</v>
          </cell>
          <cell r="V391">
            <v>13.5</v>
          </cell>
          <cell r="W391">
            <v>877500</v>
          </cell>
        </row>
        <row r="392">
          <cell r="C392" t="str">
            <v>3,11</v>
          </cell>
          <cell r="D392" t="str">
            <v>INSTALACION DE EQUIPOS MECÁNICOS Y ELÉCTROMECÁNICOS</v>
          </cell>
          <cell r="I392" t="str">
            <v/>
          </cell>
          <cell r="L392" t="str">
            <v/>
          </cell>
          <cell r="M392" t="str">
            <v/>
          </cell>
          <cell r="N392" t="str">
            <v/>
          </cell>
          <cell r="O392" t="str">
            <v/>
          </cell>
          <cell r="R392" t="str">
            <v/>
          </cell>
          <cell r="S392" t="str">
            <v/>
          </cell>
          <cell r="T392" t="str">
            <v/>
          </cell>
          <cell r="U392" t="str">
            <v/>
          </cell>
          <cell r="V392" t="str">
            <v/>
          </cell>
          <cell r="W392" t="str">
            <v/>
          </cell>
        </row>
        <row r="393">
          <cell r="C393" t="str">
            <v>3.11.1</v>
          </cell>
          <cell r="D393" t="str">
            <v>Bombas centrífugas</v>
          </cell>
          <cell r="I393" t="str">
            <v/>
          </cell>
          <cell r="L393" t="str">
            <v/>
          </cell>
          <cell r="M393" t="str">
            <v/>
          </cell>
          <cell r="N393" t="str">
            <v/>
          </cell>
          <cell r="O393" t="str">
            <v/>
          </cell>
          <cell r="R393" t="str">
            <v/>
          </cell>
          <cell r="S393" t="str">
            <v/>
          </cell>
          <cell r="T393" t="str">
            <v/>
          </cell>
          <cell r="U393" t="str">
            <v/>
          </cell>
          <cell r="V393" t="str">
            <v/>
          </cell>
          <cell r="W393" t="str">
            <v/>
          </cell>
        </row>
        <row r="394">
          <cell r="C394" t="str">
            <v>3.11.1.2</v>
          </cell>
          <cell r="D394" t="str">
            <v>Bomba vertical para agua potable para lavado de filtros, Qn=243LPS y Hn=7.2m, tipo vertical, 1800RPM, 460 voltios, 60 ciclos. Diferencia de nivel entre techo tanque a piso tanque =3.7m más 1.4m para cárcamo de succión</v>
          </cell>
          <cell r="E394" t="str">
            <v>un</v>
          </cell>
          <cell r="F394">
            <v>2</v>
          </cell>
          <cell r="G394">
            <v>4200000</v>
          </cell>
          <cell r="H394">
            <v>8400000</v>
          </cell>
          <cell r="I394">
            <v>3.063085392311681</v>
          </cell>
          <cell r="J394">
            <v>2</v>
          </cell>
          <cell r="L394">
            <v>2</v>
          </cell>
          <cell r="M394">
            <v>8400000</v>
          </cell>
          <cell r="N394">
            <v>0</v>
          </cell>
          <cell r="O394">
            <v>8400000</v>
          </cell>
          <cell r="R394">
            <v>0</v>
          </cell>
          <cell r="S394">
            <v>0</v>
          </cell>
          <cell r="T394">
            <v>0</v>
          </cell>
          <cell r="U394">
            <v>0</v>
          </cell>
          <cell r="V394">
            <v>2</v>
          </cell>
          <cell r="W394">
            <v>8400000</v>
          </cell>
        </row>
        <row r="395">
          <cell r="C395" t="str">
            <v>3.11.1.4</v>
          </cell>
          <cell r="D395" t="str">
            <v>Bomba tipo sumergible para manejo de lodos de los sedimentadores. Caudal nominal 8 lps, presión 37 m.c.a, 3500 RPM, 220 V, 60 Hz, trifásica. Incluye instalación de accesorios en acero galvanizado (codos, niples, unión universal) en la impulsión hasta la c</v>
          </cell>
          <cell r="E395" t="str">
            <v>un</v>
          </cell>
          <cell r="F395">
            <v>1</v>
          </cell>
          <cell r="G395">
            <v>320000</v>
          </cell>
          <cell r="H395">
            <v>320000</v>
          </cell>
          <cell r="I395">
            <v>0.11668896732615928</v>
          </cell>
          <cell r="J395">
            <v>1</v>
          </cell>
          <cell r="L395">
            <v>1</v>
          </cell>
          <cell r="M395">
            <v>320000</v>
          </cell>
          <cell r="N395">
            <v>0</v>
          </cell>
          <cell r="O395">
            <v>320000</v>
          </cell>
          <cell r="R395">
            <v>0</v>
          </cell>
          <cell r="S395">
            <v>0</v>
          </cell>
          <cell r="T395">
            <v>0</v>
          </cell>
          <cell r="U395">
            <v>0</v>
          </cell>
          <cell r="V395">
            <v>1</v>
          </cell>
          <cell r="W395">
            <v>320000</v>
          </cell>
        </row>
        <row r="396">
          <cell r="C396" t="str">
            <v>3.11.3</v>
          </cell>
          <cell r="D396" t="str">
            <v>Instalación de actuadores electromecánicos</v>
          </cell>
          <cell r="I396" t="str">
            <v/>
          </cell>
          <cell r="L396" t="str">
            <v/>
          </cell>
          <cell r="M396" t="str">
            <v/>
          </cell>
          <cell r="N396" t="str">
            <v/>
          </cell>
          <cell r="O396" t="str">
            <v/>
          </cell>
          <cell r="R396" t="str">
            <v/>
          </cell>
          <cell r="S396" t="str">
            <v/>
          </cell>
          <cell r="T396" t="str">
            <v/>
          </cell>
          <cell r="U396" t="str">
            <v/>
          </cell>
          <cell r="V396" t="str">
            <v/>
          </cell>
          <cell r="W396" t="str">
            <v/>
          </cell>
        </row>
        <row r="397">
          <cell r="C397" t="str">
            <v>3.11.3.1</v>
          </cell>
          <cell r="D397" t="str">
            <v>Actuador eléctrico para válvula Ø150 - Ø200mm, tiempo de maniobra 28 seg, velocidad de salida 11 rpm</v>
          </cell>
          <cell r="E397" t="str">
            <v>un</v>
          </cell>
          <cell r="F397">
            <v>4</v>
          </cell>
          <cell r="G397">
            <v>520000</v>
          </cell>
          <cell r="H397">
            <v>2080000</v>
          </cell>
          <cell r="I397">
            <v>0.75847828762003533</v>
          </cell>
          <cell r="J397">
            <v>4</v>
          </cell>
          <cell r="L397">
            <v>4</v>
          </cell>
          <cell r="M397">
            <v>2080000</v>
          </cell>
          <cell r="N397">
            <v>0</v>
          </cell>
          <cell r="O397">
            <v>2080000</v>
          </cell>
          <cell r="R397">
            <v>0</v>
          </cell>
          <cell r="S397">
            <v>0</v>
          </cell>
          <cell r="T397">
            <v>0</v>
          </cell>
          <cell r="U397">
            <v>0</v>
          </cell>
          <cell r="V397">
            <v>4</v>
          </cell>
          <cell r="W397">
            <v>2080000</v>
          </cell>
        </row>
        <row r="398">
          <cell r="C398" t="str">
            <v>3.11.3.2</v>
          </cell>
          <cell r="D398" t="str">
            <v>Actuador eléctrico para válvula guillotinaØ 300mm, tiempo de maniobra 40 seg</v>
          </cell>
          <cell r="E398" t="str">
            <v>un</v>
          </cell>
          <cell r="F398">
            <v>2</v>
          </cell>
          <cell r="G398">
            <v>380000</v>
          </cell>
          <cell r="H398">
            <v>760000</v>
          </cell>
          <cell r="I398">
            <v>0.27713629739962831</v>
          </cell>
          <cell r="J398">
            <v>2</v>
          </cell>
          <cell r="L398">
            <v>2</v>
          </cell>
          <cell r="M398">
            <v>760000</v>
          </cell>
          <cell r="N398">
            <v>0</v>
          </cell>
          <cell r="O398">
            <v>760000</v>
          </cell>
          <cell r="R398">
            <v>0</v>
          </cell>
          <cell r="S398">
            <v>0</v>
          </cell>
          <cell r="T398">
            <v>0</v>
          </cell>
          <cell r="U398">
            <v>0</v>
          </cell>
          <cell r="V398">
            <v>2</v>
          </cell>
          <cell r="W398">
            <v>760000</v>
          </cell>
        </row>
        <row r="399">
          <cell r="C399" t="str">
            <v>3.11.4</v>
          </cell>
          <cell r="D399" t="str">
            <v>Instalación de equipos eléctromecánicos para tratamiento de agua potable</v>
          </cell>
          <cell r="I399" t="str">
            <v/>
          </cell>
          <cell r="L399" t="str">
            <v/>
          </cell>
          <cell r="M399" t="str">
            <v/>
          </cell>
          <cell r="N399" t="str">
            <v/>
          </cell>
          <cell r="O399" t="str">
            <v/>
          </cell>
          <cell r="R399" t="str">
            <v/>
          </cell>
          <cell r="S399" t="str">
            <v/>
          </cell>
          <cell r="T399" t="str">
            <v/>
          </cell>
          <cell r="U399" t="str">
            <v/>
          </cell>
          <cell r="V399" t="str">
            <v/>
          </cell>
          <cell r="W399" t="str">
            <v/>
          </cell>
        </row>
        <row r="400">
          <cell r="C400" t="str">
            <v>3.11.4.1</v>
          </cell>
          <cell r="D400" t="str">
            <v>Soplador de aire para lavado de filtros, 1055 CFM, presión mínima 5.4 psi. Incluye motor 50 HP, 230-460V, 60Hz, trifasico, base en acero, filtros de aire, silenciador, válvula cheque.</v>
          </cell>
          <cell r="E400" t="str">
            <v>un</v>
          </cell>
          <cell r="F400">
            <v>1</v>
          </cell>
          <cell r="G400">
            <v>4100000</v>
          </cell>
          <cell r="H400">
            <v>4100000</v>
          </cell>
          <cell r="I400">
            <v>1.4950773938664157</v>
          </cell>
          <cell r="J400">
            <v>1</v>
          </cell>
          <cell r="L400">
            <v>1</v>
          </cell>
          <cell r="M400">
            <v>4100000</v>
          </cell>
          <cell r="N400">
            <v>0</v>
          </cell>
          <cell r="O400">
            <v>4100000</v>
          </cell>
          <cell r="R400">
            <v>0</v>
          </cell>
          <cell r="S400">
            <v>0</v>
          </cell>
          <cell r="T400">
            <v>0</v>
          </cell>
          <cell r="U400">
            <v>0</v>
          </cell>
          <cell r="V400">
            <v>1</v>
          </cell>
          <cell r="W400">
            <v>4100000</v>
          </cell>
        </row>
        <row r="401">
          <cell r="C401" t="str">
            <v>3.11.4.2</v>
          </cell>
          <cell r="D401" t="str">
            <v xml:space="preserve">Equipos de floculación mecánica tipo vertical. Se incluye motorreductor con velocidad variable de 1 a 10 rpm, motor eléctrico, potencia en eje de salida de 1 HP, estructuras en acero galvanizado, paletas en fibra de vidrio, sistema de control eléctrico y </v>
          </cell>
          <cell r="E401" t="str">
            <v>un</v>
          </cell>
          <cell r="F401">
            <v>6</v>
          </cell>
          <cell r="G401">
            <v>1150000</v>
          </cell>
          <cell r="H401">
            <v>6900000</v>
          </cell>
          <cell r="I401">
            <v>2.5161058579703095</v>
          </cell>
          <cell r="J401">
            <v>6</v>
          </cell>
          <cell r="L401">
            <v>6</v>
          </cell>
          <cell r="M401">
            <v>6900000</v>
          </cell>
          <cell r="N401">
            <v>0</v>
          </cell>
          <cell r="O401">
            <v>6900000</v>
          </cell>
          <cell r="R401">
            <v>0</v>
          </cell>
          <cell r="S401">
            <v>0</v>
          </cell>
          <cell r="T401">
            <v>0</v>
          </cell>
          <cell r="U401">
            <v>0</v>
          </cell>
          <cell r="V401">
            <v>6</v>
          </cell>
          <cell r="W401">
            <v>6900000</v>
          </cell>
        </row>
        <row r="402">
          <cell r="C402" t="str">
            <v>3.11.5</v>
          </cell>
          <cell r="D402" t="str">
            <v>INSTALACION DE ELEMENTOS VARIOS</v>
          </cell>
          <cell r="I402" t="str">
            <v/>
          </cell>
          <cell r="L402" t="str">
            <v/>
          </cell>
          <cell r="M402" t="str">
            <v/>
          </cell>
          <cell r="N402" t="str">
            <v/>
          </cell>
          <cell r="O402" t="str">
            <v/>
          </cell>
          <cell r="R402" t="str">
            <v/>
          </cell>
          <cell r="S402" t="str">
            <v/>
          </cell>
          <cell r="T402" t="str">
            <v/>
          </cell>
          <cell r="U402" t="str">
            <v/>
          </cell>
          <cell r="V402" t="str">
            <v/>
          </cell>
          <cell r="W402" t="str">
            <v/>
          </cell>
        </row>
        <row r="403">
          <cell r="C403" t="str">
            <v>3.11.5.1</v>
          </cell>
          <cell r="D403" t="str">
            <v>Arena de cuarzo para filtro, peso específico=2.60 a 2.65, Te = 0.9mm, Cu = 1.55 a 1.6, dureza 7</v>
          </cell>
          <cell r="E403" t="str">
            <v>m3</v>
          </cell>
          <cell r="F403">
            <v>80</v>
          </cell>
          <cell r="G403">
            <v>22000</v>
          </cell>
          <cell r="H403">
            <v>1760000</v>
          </cell>
          <cell r="I403">
            <v>0.64178932029387603</v>
          </cell>
          <cell r="J403">
            <v>80</v>
          </cell>
          <cell r="L403">
            <v>80</v>
          </cell>
          <cell r="M403">
            <v>1760000</v>
          </cell>
          <cell r="N403">
            <v>0</v>
          </cell>
          <cell r="O403">
            <v>1760000</v>
          </cell>
          <cell r="R403">
            <v>0</v>
          </cell>
          <cell r="S403">
            <v>0</v>
          </cell>
          <cell r="T403">
            <v>0</v>
          </cell>
          <cell r="U403">
            <v>0</v>
          </cell>
          <cell r="V403">
            <v>80</v>
          </cell>
          <cell r="W403">
            <v>1760000</v>
          </cell>
        </row>
        <row r="404">
          <cell r="C404" t="str">
            <v>3.11.5.2</v>
          </cell>
          <cell r="D404" t="str">
            <v>Grava de canto rodado para soporte de filtro. Granulometría de acuerdo aplanos y especificaciones</v>
          </cell>
          <cell r="E404" t="str">
            <v>m3</v>
          </cell>
          <cell r="F404">
            <v>12</v>
          </cell>
          <cell r="G404">
            <v>1600</v>
          </cell>
          <cell r="H404">
            <v>19200</v>
          </cell>
          <cell r="I404">
            <v>7.001338039569557E-3</v>
          </cell>
          <cell r="J404">
            <v>12</v>
          </cell>
          <cell r="L404">
            <v>12</v>
          </cell>
          <cell r="M404">
            <v>19200</v>
          </cell>
          <cell r="N404">
            <v>0</v>
          </cell>
          <cell r="O404">
            <v>19200</v>
          </cell>
          <cell r="R404">
            <v>0</v>
          </cell>
          <cell r="S404">
            <v>0</v>
          </cell>
          <cell r="T404">
            <v>0</v>
          </cell>
          <cell r="U404">
            <v>0</v>
          </cell>
          <cell r="V404">
            <v>12</v>
          </cell>
          <cell r="W404">
            <v>19200</v>
          </cell>
        </row>
        <row r="405">
          <cell r="C405" t="str">
            <v>3.11.5.3</v>
          </cell>
          <cell r="D405" t="str">
            <v>Canaletas de fibra de vidrio para filtros, L=2.85m</v>
          </cell>
          <cell r="E405" t="str">
            <v>un</v>
          </cell>
          <cell r="F405">
            <v>16</v>
          </cell>
          <cell r="G405">
            <v>110000</v>
          </cell>
          <cell r="H405">
            <v>1760000</v>
          </cell>
          <cell r="I405">
            <v>0.64178932029387603</v>
          </cell>
          <cell r="J405">
            <v>16</v>
          </cell>
          <cell r="L405">
            <v>16</v>
          </cell>
          <cell r="M405">
            <v>1760000</v>
          </cell>
          <cell r="N405">
            <v>0</v>
          </cell>
          <cell r="O405">
            <v>1760000</v>
          </cell>
          <cell r="R405">
            <v>0</v>
          </cell>
          <cell r="S405">
            <v>0</v>
          </cell>
          <cell r="T405">
            <v>0</v>
          </cell>
          <cell r="U405">
            <v>0</v>
          </cell>
          <cell r="V405">
            <v>16</v>
          </cell>
          <cell r="W405">
            <v>1760000</v>
          </cell>
        </row>
        <row r="406">
          <cell r="C406" t="str">
            <v>3.11.5.4</v>
          </cell>
          <cell r="D406" t="str">
            <v>Canaleta Parshall en fibra de vidrio, ancho de garganta W= 0.46m</v>
          </cell>
          <cell r="E406" t="str">
            <v>un</v>
          </cell>
          <cell r="F406">
            <v>1</v>
          </cell>
          <cell r="G406">
            <v>1250000</v>
          </cell>
          <cell r="H406">
            <v>1250000</v>
          </cell>
          <cell r="I406">
            <v>0.45581627861780966</v>
          </cell>
          <cell r="J406">
            <v>1</v>
          </cell>
          <cell r="L406">
            <v>1</v>
          </cell>
          <cell r="M406">
            <v>1250000</v>
          </cell>
          <cell r="N406">
            <v>0</v>
          </cell>
          <cell r="O406">
            <v>1250000</v>
          </cell>
          <cell r="R406">
            <v>0</v>
          </cell>
          <cell r="S406">
            <v>0</v>
          </cell>
          <cell r="T406">
            <v>0</v>
          </cell>
          <cell r="U406">
            <v>0</v>
          </cell>
          <cell r="V406">
            <v>1</v>
          </cell>
          <cell r="W406">
            <v>1250000</v>
          </cell>
        </row>
        <row r="407">
          <cell r="C407" t="str">
            <v>3.11.5.5</v>
          </cell>
          <cell r="D407" t="str">
            <v>Columna de maniobra para manejo de válvulas, incluye vástago de Ø50mm, Longitud entre 1.0 - 3.0m metros</v>
          </cell>
          <cell r="E407" t="str">
            <v>un</v>
          </cell>
          <cell r="F407">
            <v>10</v>
          </cell>
          <cell r="G407">
            <v>140000</v>
          </cell>
          <cell r="H407">
            <v>1400000</v>
          </cell>
          <cell r="I407">
            <v>0.5105142320519469</v>
          </cell>
          <cell r="J407">
            <v>10</v>
          </cell>
          <cell r="L407">
            <v>10</v>
          </cell>
          <cell r="M407">
            <v>1400000</v>
          </cell>
          <cell r="N407">
            <v>0</v>
          </cell>
          <cell r="O407">
            <v>1400000</v>
          </cell>
          <cell r="R407">
            <v>0</v>
          </cell>
          <cell r="S407">
            <v>0</v>
          </cell>
          <cell r="T407">
            <v>0</v>
          </cell>
          <cell r="U407">
            <v>0</v>
          </cell>
          <cell r="V407">
            <v>10</v>
          </cell>
          <cell r="W407">
            <v>1400000</v>
          </cell>
        </row>
        <row r="408">
          <cell r="C408" t="str">
            <v>3.11.5.6</v>
          </cell>
          <cell r="D408" t="str">
            <v>Columna de maniobra para manejo de válvulas, incluye vástago de Ø50mm, Longitud entre 3.0 - 6.0m metros</v>
          </cell>
          <cell r="E408" t="str">
            <v>un</v>
          </cell>
          <cell r="F408">
            <v>14</v>
          </cell>
          <cell r="G408">
            <v>150000</v>
          </cell>
          <cell r="H408">
            <v>2100000</v>
          </cell>
          <cell r="I408">
            <v>0.76577134807792024</v>
          </cell>
          <cell r="J408">
            <v>14</v>
          </cell>
          <cell r="L408">
            <v>14</v>
          </cell>
          <cell r="M408">
            <v>2100000</v>
          </cell>
          <cell r="N408">
            <v>0</v>
          </cell>
          <cell r="O408">
            <v>2100000</v>
          </cell>
          <cell r="R408">
            <v>0</v>
          </cell>
          <cell r="S408">
            <v>0</v>
          </cell>
          <cell r="T408">
            <v>0</v>
          </cell>
          <cell r="U408">
            <v>0</v>
          </cell>
          <cell r="V408">
            <v>14</v>
          </cell>
          <cell r="W408">
            <v>2100000</v>
          </cell>
        </row>
        <row r="409">
          <cell r="C409" t="str">
            <v>3.11.5.7</v>
          </cell>
          <cell r="D409" t="str">
            <v>Falso fondo Leopold de polietileno tipo S, para lavado de filtros con aire-agua, sin capa porosa sintética de soporte de lecho, altura bloque h=305mm, ancho=279mm, largo=1220mm</v>
          </cell>
          <cell r="E409" t="str">
            <v>un</v>
          </cell>
          <cell r="F409">
            <v>128</v>
          </cell>
          <cell r="G409">
            <v>170000</v>
          </cell>
          <cell r="H409">
            <v>21760000</v>
          </cell>
          <cell r="I409">
            <v>7.9348497781788314</v>
          </cell>
          <cell r="J409">
            <v>128</v>
          </cell>
          <cell r="K409">
            <v>-128</v>
          </cell>
          <cell r="L409">
            <v>0</v>
          </cell>
          <cell r="M409">
            <v>21760000</v>
          </cell>
          <cell r="N409">
            <v>-21760000</v>
          </cell>
          <cell r="O409">
            <v>0</v>
          </cell>
          <cell r="R409">
            <v>0</v>
          </cell>
          <cell r="S409">
            <v>0</v>
          </cell>
          <cell r="T409">
            <v>0</v>
          </cell>
          <cell r="U409">
            <v>0</v>
          </cell>
          <cell r="V409">
            <v>0</v>
          </cell>
          <cell r="W409">
            <v>0</v>
          </cell>
        </row>
        <row r="410">
          <cell r="D410" t="str">
            <v>Falso fondo Leopold de polietileno tipo S, para lavado de filtros con aire-agua, sin capa porosa sintética de soporte de lecho, altura bloque h=305mm, ancho=279mm, largo=1220mm</v>
          </cell>
          <cell r="E410" t="str">
            <v>m2</v>
          </cell>
          <cell r="G410">
            <v>304037</v>
          </cell>
          <cell r="H410">
            <v>0</v>
          </cell>
          <cell r="K410">
            <v>76.8</v>
          </cell>
          <cell r="L410">
            <v>76.8</v>
          </cell>
          <cell r="M410">
            <v>0</v>
          </cell>
          <cell r="N410">
            <v>23350041.599999998</v>
          </cell>
          <cell r="O410">
            <v>23350041.599999998</v>
          </cell>
        </row>
        <row r="411">
          <cell r="C411" t="str">
            <v>3.11.5.8</v>
          </cell>
          <cell r="D411" t="str">
            <v>Peldaños HD para escalera gato, ancho=0.4m</v>
          </cell>
          <cell r="E411" t="str">
            <v>un</v>
          </cell>
          <cell r="F411">
            <v>130</v>
          </cell>
          <cell r="G411">
            <v>4500</v>
          </cell>
          <cell r="H411">
            <v>585000</v>
          </cell>
          <cell r="I411">
            <v>0.21332201839313492</v>
          </cell>
          <cell r="J411">
            <v>130</v>
          </cell>
          <cell r="L411">
            <v>130</v>
          </cell>
          <cell r="M411">
            <v>585000</v>
          </cell>
          <cell r="N411">
            <v>0</v>
          </cell>
          <cell r="O411">
            <v>585000</v>
          </cell>
          <cell r="R411">
            <v>0</v>
          </cell>
          <cell r="S411">
            <v>0</v>
          </cell>
          <cell r="T411">
            <v>0</v>
          </cell>
          <cell r="U411">
            <v>0</v>
          </cell>
          <cell r="V411">
            <v>130</v>
          </cell>
          <cell r="W411">
            <v>585000</v>
          </cell>
        </row>
        <row r="412">
          <cell r="C412" t="str">
            <v>3.11.5.9</v>
          </cell>
          <cell r="D412" t="str">
            <v>Tapas y aro construidas en hierro dúctil, dimensiones Ø0.6m y aro, para instalar en losas de concreto</v>
          </cell>
          <cell r="E412" t="str">
            <v>un</v>
          </cell>
          <cell r="F412">
            <v>12</v>
          </cell>
          <cell r="G412">
            <v>20000</v>
          </cell>
          <cell r="H412">
            <v>240000</v>
          </cell>
          <cell r="I412">
            <v>8.751672549461946E-2</v>
          </cell>
          <cell r="J412">
            <v>12</v>
          </cell>
          <cell r="L412">
            <v>12</v>
          </cell>
          <cell r="M412">
            <v>240000</v>
          </cell>
          <cell r="N412">
            <v>0</v>
          </cell>
          <cell r="O412">
            <v>240000</v>
          </cell>
          <cell r="R412">
            <v>0</v>
          </cell>
          <cell r="S412">
            <v>0</v>
          </cell>
          <cell r="T412">
            <v>0</v>
          </cell>
          <cell r="U412">
            <v>0</v>
          </cell>
          <cell r="V412">
            <v>12</v>
          </cell>
          <cell r="W412">
            <v>240000</v>
          </cell>
        </row>
        <row r="413">
          <cell r="C413" t="str">
            <v>3.11.5.10</v>
          </cell>
          <cell r="D413" t="str">
            <v>Vincha de empalme en acero para tubería Ø600mm HD con salida bridada Ø50mm</v>
          </cell>
          <cell r="E413" t="str">
            <v>un</v>
          </cell>
          <cell r="F413">
            <v>1</v>
          </cell>
          <cell r="G413">
            <v>15000</v>
          </cell>
          <cell r="H413">
            <v>15000</v>
          </cell>
          <cell r="I413">
            <v>5.4697953434137163E-3</v>
          </cell>
          <cell r="J413">
            <v>1</v>
          </cell>
          <cell r="L413">
            <v>1</v>
          </cell>
          <cell r="M413">
            <v>15000</v>
          </cell>
          <cell r="N413">
            <v>0</v>
          </cell>
          <cell r="O413">
            <v>15000</v>
          </cell>
          <cell r="R413">
            <v>0</v>
          </cell>
          <cell r="S413">
            <v>0</v>
          </cell>
          <cell r="T413">
            <v>0</v>
          </cell>
          <cell r="U413">
            <v>0</v>
          </cell>
          <cell r="V413">
            <v>1</v>
          </cell>
          <cell r="W413">
            <v>15000</v>
          </cell>
        </row>
        <row r="414">
          <cell r="C414" t="str">
            <v>3.11.5.11</v>
          </cell>
          <cell r="D414" t="str">
            <v>Compuerta en acero para canales y con guías para empotrar en muro. Ancho 0.8m, altura de compuerta 0.85m, altura de fondo canal a nivel de pasillo 0.85m, con actuador manual y volanta de manejo</v>
          </cell>
          <cell r="E414" t="str">
            <v>un</v>
          </cell>
          <cell r="F414">
            <v>2</v>
          </cell>
          <cell r="G414">
            <v>5200</v>
          </cell>
          <cell r="H414">
            <v>10400</v>
          </cell>
          <cell r="I414">
            <v>3.7923914381001764E-3</v>
          </cell>
          <cell r="J414">
            <v>2</v>
          </cell>
          <cell r="L414">
            <v>2</v>
          </cell>
          <cell r="M414">
            <v>10400</v>
          </cell>
          <cell r="N414">
            <v>0</v>
          </cell>
          <cell r="O414">
            <v>10400</v>
          </cell>
          <cell r="R414">
            <v>0</v>
          </cell>
          <cell r="S414">
            <v>0</v>
          </cell>
          <cell r="T414">
            <v>0</v>
          </cell>
          <cell r="U414">
            <v>0</v>
          </cell>
          <cell r="V414">
            <v>2</v>
          </cell>
          <cell r="W414">
            <v>10400</v>
          </cell>
        </row>
        <row r="415">
          <cell r="C415" t="str">
            <v>3.11.5.12</v>
          </cell>
          <cell r="D415" t="str">
            <v xml:space="preserve">Instalación y pega con mortero de losetas de concreto reforzado dentro del canal de reparto de agua floculada en el sedimentadores, dimensiones de cada loseta 0.69*0.3m espesor de 0.1m. </v>
          </cell>
          <cell r="E415" t="str">
            <v>un</v>
          </cell>
          <cell r="F415">
            <v>52</v>
          </cell>
          <cell r="G415">
            <v>10</v>
          </cell>
          <cell r="H415">
            <v>520</v>
          </cell>
          <cell r="I415">
            <v>1.8961957190500884E-4</v>
          </cell>
          <cell r="J415">
            <v>52</v>
          </cell>
          <cell r="L415">
            <v>52</v>
          </cell>
          <cell r="M415">
            <v>520</v>
          </cell>
          <cell r="N415">
            <v>0</v>
          </cell>
          <cell r="O415">
            <v>520</v>
          </cell>
          <cell r="R415">
            <v>0</v>
          </cell>
          <cell r="S415">
            <v>0</v>
          </cell>
          <cell r="T415">
            <v>0</v>
          </cell>
          <cell r="U415">
            <v>0</v>
          </cell>
          <cell r="V415">
            <v>52</v>
          </cell>
          <cell r="W415">
            <v>520</v>
          </cell>
        </row>
        <row r="416">
          <cell r="C416" t="str">
            <v>3.11.5.13</v>
          </cell>
          <cell r="D416" t="str">
            <v>Instalación de válvula de Ø300mm de membrana de polietileno salidas bridadas y sistema para operar con agua a presión. Incluye instalación de tuberías Ø25mm acero galvanizado sobre muro</v>
          </cell>
          <cell r="E416" t="str">
            <v>un</v>
          </cell>
          <cell r="F416">
            <v>2</v>
          </cell>
          <cell r="G416">
            <v>280000</v>
          </cell>
          <cell r="H416">
            <v>560000</v>
          </cell>
          <cell r="I416">
            <v>0.20420569282077874</v>
          </cell>
          <cell r="J416">
            <v>2</v>
          </cell>
          <cell r="L416">
            <v>2</v>
          </cell>
          <cell r="M416">
            <v>560000</v>
          </cell>
          <cell r="N416">
            <v>0</v>
          </cell>
          <cell r="O416">
            <v>560000</v>
          </cell>
          <cell r="R416">
            <v>0</v>
          </cell>
          <cell r="S416">
            <v>0</v>
          </cell>
          <cell r="T416">
            <v>0</v>
          </cell>
          <cell r="U416">
            <v>0</v>
          </cell>
          <cell r="V416">
            <v>2</v>
          </cell>
          <cell r="W416">
            <v>560000</v>
          </cell>
        </row>
        <row r="417">
          <cell r="C417" t="str">
            <v>3.11.5.14</v>
          </cell>
          <cell r="D417" t="str">
            <v>Instalación de tanque de polietileno para poza séptica y filtro de piedra, Volumen de 1m3</v>
          </cell>
          <cell r="E417" t="str">
            <v>un</v>
          </cell>
          <cell r="F417">
            <v>2</v>
          </cell>
          <cell r="G417">
            <v>65000</v>
          </cell>
          <cell r="H417">
            <v>130000</v>
          </cell>
          <cell r="I417">
            <v>4.7404892976252208E-2</v>
          </cell>
          <cell r="J417">
            <v>2</v>
          </cell>
          <cell r="L417">
            <v>2</v>
          </cell>
          <cell r="M417">
            <v>130000</v>
          </cell>
          <cell r="N417">
            <v>0</v>
          </cell>
          <cell r="O417">
            <v>130000</v>
          </cell>
          <cell r="R417">
            <v>0</v>
          </cell>
          <cell r="S417">
            <v>0</v>
          </cell>
          <cell r="T417">
            <v>0</v>
          </cell>
          <cell r="U417">
            <v>0</v>
          </cell>
          <cell r="V417">
            <v>2</v>
          </cell>
          <cell r="W417">
            <v>130000</v>
          </cell>
        </row>
        <row r="418">
          <cell r="C418" t="str">
            <v>3.11.5.15</v>
          </cell>
          <cell r="D418" t="str">
            <v>Instalación de láminas de asbesto cemento dentro de sedimentadores, dimensiones 1.2*2.4*0.01m, incluye soportes en asbesto cemento de 0.05*0.05*1.2m</v>
          </cell>
          <cell r="E418" t="str">
            <v>un</v>
          </cell>
          <cell r="F418">
            <v>528</v>
          </cell>
          <cell r="G418">
            <v>3500</v>
          </cell>
          <cell r="H418">
            <v>1848000</v>
          </cell>
          <cell r="I418">
            <v>0.6738787863085699</v>
          </cell>
          <cell r="J418">
            <v>528</v>
          </cell>
          <cell r="L418">
            <v>528</v>
          </cell>
          <cell r="M418">
            <v>1848000</v>
          </cell>
          <cell r="N418">
            <v>0</v>
          </cell>
          <cell r="O418">
            <v>1848000</v>
          </cell>
          <cell r="R418">
            <v>0</v>
          </cell>
          <cell r="S418">
            <v>0</v>
          </cell>
          <cell r="T418">
            <v>0</v>
          </cell>
          <cell r="U418">
            <v>0</v>
          </cell>
          <cell r="V418">
            <v>528</v>
          </cell>
          <cell r="W418">
            <v>1848000</v>
          </cell>
        </row>
        <row r="419">
          <cell r="D419" t="str">
            <v>ITEMES NUEVOS</v>
          </cell>
          <cell r="L419" t="str">
            <v/>
          </cell>
          <cell r="M419" t="str">
            <v/>
          </cell>
          <cell r="N419" t="str">
            <v/>
          </cell>
          <cell r="O419" t="str">
            <v/>
          </cell>
          <cell r="R419" t="str">
            <v/>
          </cell>
          <cell r="S419" t="str">
            <v/>
          </cell>
          <cell r="T419" t="str">
            <v/>
          </cell>
          <cell r="U419" t="str">
            <v/>
          </cell>
        </row>
        <row r="420">
          <cell r="B420" t="str">
            <v>N</v>
          </cell>
          <cell r="D420" t="str">
            <v>Relleno en subbase para mejoramiento de terreno planta de tratamiento, al 95% del Proctor Modificado</v>
          </cell>
          <cell r="E420" t="str">
            <v>m3</v>
          </cell>
          <cell r="G420">
            <v>56486</v>
          </cell>
          <cell r="K420">
            <v>500</v>
          </cell>
          <cell r="L420">
            <v>500</v>
          </cell>
          <cell r="M420">
            <v>0</v>
          </cell>
          <cell r="N420">
            <v>28243000</v>
          </cell>
          <cell r="O420">
            <v>28243000</v>
          </cell>
        </row>
        <row r="421">
          <cell r="B421" t="str">
            <v>N</v>
          </cell>
          <cell r="D421" t="str">
            <v>Relleno compactado a máquina con mezcla de triturado y arena gruesa en proporción 1:1</v>
          </cell>
          <cell r="E421" t="str">
            <v>m3</v>
          </cell>
          <cell r="G421">
            <v>70535</v>
          </cell>
          <cell r="K421">
            <v>2000</v>
          </cell>
          <cell r="L421">
            <v>2000</v>
          </cell>
          <cell r="M421">
            <v>0</v>
          </cell>
          <cell r="N421">
            <v>141070000</v>
          </cell>
          <cell r="O421">
            <v>141070000</v>
          </cell>
          <cell r="R421">
            <v>0</v>
          </cell>
          <cell r="S421">
            <v>0</v>
          </cell>
          <cell r="T421">
            <v>0</v>
          </cell>
          <cell r="U421">
            <v>0</v>
          </cell>
        </row>
        <row r="422">
          <cell r="J422">
            <v>0</v>
          </cell>
          <cell r="L422" t="str">
            <v/>
          </cell>
          <cell r="M422" t="str">
            <v/>
          </cell>
          <cell r="N422" t="str">
            <v/>
          </cell>
          <cell r="O422" t="str">
            <v/>
          </cell>
          <cell r="R422" t="str">
            <v/>
          </cell>
          <cell r="S422" t="str">
            <v/>
          </cell>
          <cell r="T422" t="str">
            <v/>
          </cell>
          <cell r="U422" t="str">
            <v/>
          </cell>
        </row>
        <row r="423">
          <cell r="D423" t="str">
            <v>COSTO TOTAL DIRECTO</v>
          </cell>
          <cell r="H423">
            <v>274233295</v>
          </cell>
          <cell r="L423" t="str">
            <v/>
          </cell>
          <cell r="M423">
            <v>274233295</v>
          </cell>
          <cell r="N423">
            <v>175044304</v>
          </cell>
          <cell r="O423">
            <v>449277599</v>
          </cell>
          <cell r="R423" t="str">
            <v/>
          </cell>
          <cell r="S423">
            <v>0</v>
          </cell>
          <cell r="T423">
            <v>0</v>
          </cell>
          <cell r="U423">
            <v>0</v>
          </cell>
          <cell r="V423" t="str">
            <v/>
          </cell>
          <cell r="W423">
            <v>256614557</v>
          </cell>
        </row>
        <row r="424">
          <cell r="D424" t="str">
            <v>A,I,U,</v>
          </cell>
          <cell r="E424">
            <v>0.25</v>
          </cell>
          <cell r="H424">
            <v>68558323.75</v>
          </cell>
          <cell r="M424">
            <v>68558323.75</v>
          </cell>
          <cell r="N424">
            <v>43761076</v>
          </cell>
          <cell r="O424">
            <v>112319399.75</v>
          </cell>
          <cell r="R424">
            <v>0</v>
          </cell>
          <cell r="S424">
            <v>0</v>
          </cell>
          <cell r="T424">
            <v>0</v>
          </cell>
          <cell r="U424">
            <v>0</v>
          </cell>
          <cell r="W424">
            <v>64153639.25</v>
          </cell>
        </row>
        <row r="425">
          <cell r="B425" t="str">
            <v>TO4</v>
          </cell>
          <cell r="D425" t="str">
            <v>COSTO TOTAL OBRA CIVIL</v>
          </cell>
          <cell r="H425">
            <v>342791619</v>
          </cell>
          <cell r="L425" t="str">
            <v/>
          </cell>
          <cell r="M425">
            <v>342791619</v>
          </cell>
          <cell r="N425">
            <v>218805380</v>
          </cell>
          <cell r="O425">
            <v>561596999</v>
          </cell>
          <cell r="R425" t="str">
            <v/>
          </cell>
          <cell r="S425">
            <v>0</v>
          </cell>
          <cell r="T425">
            <v>0</v>
          </cell>
          <cell r="U425">
            <v>0</v>
          </cell>
          <cell r="V425" t="str">
            <v/>
          </cell>
          <cell r="W425">
            <v>320768196</v>
          </cell>
        </row>
        <row r="426">
          <cell r="B426" t="str">
            <v>T5</v>
          </cell>
          <cell r="C426" t="str">
            <v>SUMINISTRO DE EQUIPOS Y ACCESORIOS PARA EL TANQUE Y ESTACIÓN DE BOMBEO DE AGUA POTABLE (426)</v>
          </cell>
          <cell r="L426" t="str">
            <v/>
          </cell>
          <cell r="M426" t="str">
            <v/>
          </cell>
          <cell r="N426" t="str">
            <v/>
          </cell>
          <cell r="O426" t="str">
            <v/>
          </cell>
          <cell r="R426" t="str">
            <v/>
          </cell>
          <cell r="S426" t="str">
            <v/>
          </cell>
          <cell r="T426" t="str">
            <v/>
          </cell>
          <cell r="U426" t="str">
            <v/>
          </cell>
          <cell r="V426" t="str">
            <v/>
          </cell>
          <cell r="W426" t="str">
            <v/>
          </cell>
        </row>
        <row r="427">
          <cell r="C427" t="str">
            <v xml:space="preserve">ITEM  </v>
          </cell>
          <cell r="D427" t="str">
            <v>DESCRIPCION</v>
          </cell>
          <cell r="E427" t="str">
            <v xml:space="preserve">UNIDAD </v>
          </cell>
          <cell r="F427" t="str">
            <v xml:space="preserve">CANTIDAD </v>
          </cell>
          <cell r="G427" t="str">
            <v>V. UNITARIO</v>
          </cell>
          <cell r="H427" t="str">
            <v xml:space="preserve"> V. PARCIAL</v>
          </cell>
          <cell r="R427">
            <v>0</v>
          </cell>
        </row>
        <row r="428">
          <cell r="C428" t="str">
            <v>3.20.</v>
          </cell>
          <cell r="D428" t="str">
            <v>SUMINISTRO DE TUBERIAS Y ELEMENTOS DE ACUEDUCTO Y ALCANTARILLADO</v>
          </cell>
          <cell r="L428" t="str">
            <v/>
          </cell>
          <cell r="M428" t="str">
            <v/>
          </cell>
          <cell r="N428" t="str">
            <v/>
          </cell>
          <cell r="O428" t="str">
            <v/>
          </cell>
          <cell r="R428" t="str">
            <v/>
          </cell>
          <cell r="S428" t="str">
            <v/>
          </cell>
          <cell r="T428" t="str">
            <v/>
          </cell>
          <cell r="U428" t="str">
            <v/>
          </cell>
          <cell r="V428" t="str">
            <v/>
          </cell>
          <cell r="W428" t="str">
            <v/>
          </cell>
        </row>
        <row r="429">
          <cell r="C429" t="str">
            <v>3.20.1.1</v>
          </cell>
          <cell r="D429" t="str">
            <v>Suministro de Tuberias de Acueducto</v>
          </cell>
          <cell r="L429" t="str">
            <v/>
          </cell>
          <cell r="M429" t="str">
            <v/>
          </cell>
          <cell r="N429" t="str">
            <v/>
          </cell>
          <cell r="O429" t="str">
            <v/>
          </cell>
          <cell r="R429" t="str">
            <v/>
          </cell>
          <cell r="S429" t="str">
            <v/>
          </cell>
          <cell r="T429" t="str">
            <v/>
          </cell>
          <cell r="U429" t="str">
            <v/>
          </cell>
          <cell r="V429" t="str">
            <v/>
          </cell>
          <cell r="W429" t="str">
            <v/>
          </cell>
        </row>
        <row r="430">
          <cell r="C430" t="str">
            <v>3.20.1.1.1</v>
          </cell>
          <cell r="D430" t="str">
            <v>Suministro de tuberías de acueducto de polietileno de alta densidad (PEAD)</v>
          </cell>
          <cell r="L430" t="str">
            <v/>
          </cell>
          <cell r="M430" t="str">
            <v/>
          </cell>
          <cell r="N430" t="str">
            <v/>
          </cell>
          <cell r="O430" t="str">
            <v/>
          </cell>
          <cell r="R430" t="str">
            <v/>
          </cell>
          <cell r="S430" t="str">
            <v/>
          </cell>
          <cell r="T430" t="str">
            <v/>
          </cell>
          <cell r="U430" t="str">
            <v/>
          </cell>
          <cell r="V430" t="str">
            <v/>
          </cell>
          <cell r="W430" t="str">
            <v/>
          </cell>
        </row>
        <row r="431">
          <cell r="C431" t="str">
            <v>3.20.1.1.1.4</v>
          </cell>
          <cell r="D431" t="str">
            <v>Tuberías PEAD 200mm PN 10 PE 100</v>
          </cell>
          <cell r="E431" t="str">
            <v>m</v>
          </cell>
          <cell r="F431">
            <v>3</v>
          </cell>
          <cell r="G431">
            <v>75000</v>
          </cell>
          <cell r="H431">
            <v>225000</v>
          </cell>
          <cell r="I431">
            <v>3.7822554290747087E-2</v>
          </cell>
          <cell r="J431">
            <v>3</v>
          </cell>
          <cell r="L431">
            <v>3</v>
          </cell>
          <cell r="M431">
            <v>225000</v>
          </cell>
          <cell r="N431">
            <v>0</v>
          </cell>
          <cell r="O431">
            <v>225000</v>
          </cell>
          <cell r="R431">
            <v>0</v>
          </cell>
          <cell r="S431">
            <v>0</v>
          </cell>
          <cell r="T431">
            <v>0</v>
          </cell>
          <cell r="U431">
            <v>0</v>
          </cell>
          <cell r="V431">
            <v>3</v>
          </cell>
          <cell r="W431">
            <v>225000</v>
          </cell>
        </row>
        <row r="432">
          <cell r="C432" t="str">
            <v>3.20.1.2.11</v>
          </cell>
          <cell r="D432" t="str">
            <v>Suministro de medidor ultrasónico</v>
          </cell>
          <cell r="I432" t="str">
            <v/>
          </cell>
          <cell r="L432" t="str">
            <v/>
          </cell>
          <cell r="M432" t="str">
            <v/>
          </cell>
          <cell r="N432" t="str">
            <v/>
          </cell>
          <cell r="O432" t="str">
            <v/>
          </cell>
          <cell r="R432" t="str">
            <v/>
          </cell>
          <cell r="S432" t="str">
            <v/>
          </cell>
          <cell r="T432" t="str">
            <v/>
          </cell>
          <cell r="U432" t="str">
            <v/>
          </cell>
          <cell r="V432" t="str">
            <v/>
          </cell>
          <cell r="W432" t="str">
            <v/>
          </cell>
        </row>
        <row r="433">
          <cell r="D433" t="str">
            <v>Medidor ultrasónico Panametrics de flujo tipo transmisor AT868, dos salidas aisladas de 4-20 mA, interfase RS 232, un canal de alimentación 100-120 VAC, salidas de totalizador, pantalla LCD de 2 líneas * 16 caracteres.</v>
          </cell>
          <cell r="I433" t="str">
            <v/>
          </cell>
          <cell r="L433" t="str">
            <v/>
          </cell>
          <cell r="M433" t="str">
            <v/>
          </cell>
          <cell r="N433" t="str">
            <v/>
          </cell>
          <cell r="O433" t="str">
            <v/>
          </cell>
          <cell r="R433" t="str">
            <v/>
          </cell>
          <cell r="S433" t="str">
            <v/>
          </cell>
          <cell r="T433" t="str">
            <v/>
          </cell>
          <cell r="U433" t="str">
            <v/>
          </cell>
          <cell r="V433" t="str">
            <v/>
          </cell>
          <cell r="W433" t="str">
            <v/>
          </cell>
        </row>
        <row r="434">
          <cell r="C434" t="str">
            <v>3.20.1.2.11.4</v>
          </cell>
          <cell r="D434" t="str">
            <v>d = 500 mm</v>
          </cell>
          <cell r="E434" t="str">
            <v>un</v>
          </cell>
          <cell r="F434">
            <v>1</v>
          </cell>
          <cell r="G434">
            <v>13137000</v>
          </cell>
          <cell r="H434">
            <v>13137000</v>
          </cell>
          <cell r="I434">
            <v>2.2083328698557536</v>
          </cell>
          <cell r="J434">
            <v>1</v>
          </cell>
          <cell r="L434">
            <v>1</v>
          </cell>
          <cell r="M434">
            <v>13137000</v>
          </cell>
          <cell r="N434">
            <v>0</v>
          </cell>
          <cell r="O434">
            <v>13137000</v>
          </cell>
          <cell r="R434">
            <v>0</v>
          </cell>
          <cell r="S434">
            <v>0</v>
          </cell>
          <cell r="T434">
            <v>0</v>
          </cell>
          <cell r="U434">
            <v>0</v>
          </cell>
          <cell r="V434">
            <v>1</v>
          </cell>
          <cell r="W434">
            <v>13137000</v>
          </cell>
        </row>
        <row r="435">
          <cell r="C435" t="str">
            <v>3.20.1.2.20</v>
          </cell>
          <cell r="D435" t="str">
            <v>Adaptador porta brida de polietileno con brida suelta de acero</v>
          </cell>
          <cell r="I435" t="str">
            <v/>
          </cell>
          <cell r="L435" t="str">
            <v/>
          </cell>
          <cell r="M435" t="str">
            <v/>
          </cell>
          <cell r="N435" t="str">
            <v/>
          </cell>
          <cell r="O435" t="str">
            <v/>
          </cell>
          <cell r="R435" t="str">
            <v/>
          </cell>
          <cell r="S435" t="str">
            <v/>
          </cell>
          <cell r="T435" t="str">
            <v/>
          </cell>
          <cell r="U435" t="str">
            <v/>
          </cell>
          <cell r="V435" t="str">
            <v/>
          </cell>
          <cell r="W435" t="str">
            <v/>
          </cell>
        </row>
        <row r="436">
          <cell r="C436" t="str">
            <v>3.20.1.2.20.4</v>
          </cell>
          <cell r="D436" t="str">
            <v>d = 200 mm (8")</v>
          </cell>
          <cell r="E436" t="str">
            <v>un</v>
          </cell>
          <cell r="F436">
            <v>1</v>
          </cell>
          <cell r="G436">
            <v>250560</v>
          </cell>
          <cell r="H436">
            <v>250560</v>
          </cell>
          <cell r="I436">
            <v>4.211919645817596E-2</v>
          </cell>
          <cell r="J436">
            <v>1</v>
          </cell>
          <cell r="L436">
            <v>1</v>
          </cell>
          <cell r="M436">
            <v>250560</v>
          </cell>
          <cell r="N436">
            <v>0</v>
          </cell>
          <cell r="O436">
            <v>250560</v>
          </cell>
          <cell r="R436">
            <v>0</v>
          </cell>
          <cell r="S436">
            <v>0</v>
          </cell>
          <cell r="T436">
            <v>0</v>
          </cell>
          <cell r="U436">
            <v>0</v>
          </cell>
          <cell r="V436">
            <v>1</v>
          </cell>
          <cell r="W436">
            <v>250560</v>
          </cell>
        </row>
        <row r="437">
          <cell r="C437" t="str">
            <v>3.20.1.2.30</v>
          </cell>
          <cell r="D437" t="str">
            <v>Codo 90° BxB HD Norma ISO PN 10</v>
          </cell>
          <cell r="I437" t="str">
            <v/>
          </cell>
          <cell r="L437" t="str">
            <v/>
          </cell>
          <cell r="M437" t="str">
            <v/>
          </cell>
          <cell r="N437" t="str">
            <v/>
          </cell>
          <cell r="O437" t="str">
            <v/>
          </cell>
          <cell r="R437" t="str">
            <v/>
          </cell>
          <cell r="S437" t="str">
            <v/>
          </cell>
          <cell r="T437" t="str">
            <v/>
          </cell>
          <cell r="U437" t="str">
            <v/>
          </cell>
          <cell r="V437" t="str">
            <v/>
          </cell>
          <cell r="W437" t="str">
            <v/>
          </cell>
        </row>
        <row r="438">
          <cell r="C438" t="str">
            <v>3.20.1.2.30.16</v>
          </cell>
          <cell r="D438" t="str">
            <v>d = 150 mm (6")</v>
          </cell>
          <cell r="E438" t="str">
            <v>un</v>
          </cell>
          <cell r="F438">
            <v>20</v>
          </cell>
          <cell r="G438">
            <v>370272</v>
          </cell>
          <cell r="H438">
            <v>7405440</v>
          </cell>
          <cell r="I438">
            <v>1.2448562508749783</v>
          </cell>
          <cell r="J438">
            <v>20</v>
          </cell>
          <cell r="L438">
            <v>20</v>
          </cell>
          <cell r="M438">
            <v>7405440</v>
          </cell>
          <cell r="N438">
            <v>0</v>
          </cell>
          <cell r="O438">
            <v>7405440</v>
          </cell>
          <cell r="R438">
            <v>0</v>
          </cell>
          <cell r="S438">
            <v>0</v>
          </cell>
          <cell r="T438">
            <v>0</v>
          </cell>
          <cell r="U438">
            <v>0</v>
          </cell>
          <cell r="V438">
            <v>20</v>
          </cell>
          <cell r="W438">
            <v>7405440</v>
          </cell>
        </row>
        <row r="439">
          <cell r="C439" t="str">
            <v>3.20.1.2.56</v>
          </cell>
          <cell r="D439" t="str">
            <v>Pasamuro HD. Norma ISO. PN 10, L &lt;= 1 m</v>
          </cell>
          <cell r="I439" t="str">
            <v/>
          </cell>
          <cell r="L439" t="str">
            <v/>
          </cell>
          <cell r="M439" t="str">
            <v/>
          </cell>
          <cell r="N439" t="str">
            <v/>
          </cell>
          <cell r="O439" t="str">
            <v/>
          </cell>
          <cell r="R439" t="str">
            <v/>
          </cell>
          <cell r="S439" t="str">
            <v/>
          </cell>
          <cell r="T439" t="str">
            <v/>
          </cell>
          <cell r="U439" t="str">
            <v/>
          </cell>
          <cell r="V439" t="str">
            <v/>
          </cell>
          <cell r="W439" t="str">
            <v/>
          </cell>
        </row>
        <row r="440">
          <cell r="C440" t="str">
            <v>3.20.1.2.56.7</v>
          </cell>
          <cell r="D440" t="str">
            <v>d = 600 mm (24”), B*E</v>
          </cell>
          <cell r="E440" t="str">
            <v>un</v>
          </cell>
          <cell r="F440">
            <v>1</v>
          </cell>
          <cell r="G440">
            <v>2114100</v>
          </cell>
          <cell r="H440">
            <v>2114100</v>
          </cell>
          <cell r="I440">
            <v>0.35538072011585969</v>
          </cell>
          <cell r="J440">
            <v>1</v>
          </cell>
          <cell r="L440">
            <v>1</v>
          </cell>
          <cell r="M440">
            <v>2114100</v>
          </cell>
          <cell r="N440">
            <v>0</v>
          </cell>
          <cell r="O440">
            <v>2114100</v>
          </cell>
          <cell r="R440">
            <v>0</v>
          </cell>
          <cell r="S440">
            <v>0</v>
          </cell>
          <cell r="T440">
            <v>0</v>
          </cell>
          <cell r="U440">
            <v>0</v>
          </cell>
          <cell r="V440">
            <v>1</v>
          </cell>
          <cell r="W440">
            <v>2114100</v>
          </cell>
        </row>
        <row r="441">
          <cell r="C441" t="str">
            <v>3.20.1.2.56.22</v>
          </cell>
          <cell r="D441" t="str">
            <v>d = 150 mm (6”), B*E, L=0.55m</v>
          </cell>
          <cell r="E441" t="str">
            <v>un</v>
          </cell>
          <cell r="F441">
            <v>10</v>
          </cell>
          <cell r="G441">
            <v>387730</v>
          </cell>
          <cell r="H441">
            <v>3877300</v>
          </cell>
          <cell r="I441">
            <v>0.65177506556228304</v>
          </cell>
          <cell r="J441">
            <v>10</v>
          </cell>
          <cell r="L441">
            <v>10</v>
          </cell>
          <cell r="M441">
            <v>3877300</v>
          </cell>
          <cell r="N441">
            <v>0</v>
          </cell>
          <cell r="O441">
            <v>3877300</v>
          </cell>
          <cell r="R441">
            <v>0</v>
          </cell>
          <cell r="S441">
            <v>0</v>
          </cell>
          <cell r="T441">
            <v>0</v>
          </cell>
          <cell r="U441">
            <v>0</v>
          </cell>
          <cell r="V441">
            <v>10</v>
          </cell>
          <cell r="W441">
            <v>3877300</v>
          </cell>
        </row>
        <row r="442">
          <cell r="C442" t="str">
            <v>3.20.1.2.56.23</v>
          </cell>
          <cell r="D442" t="str">
            <v>d = 200 mm (10”), B*E, L=0.65m</v>
          </cell>
          <cell r="E442" t="str">
            <v>un</v>
          </cell>
          <cell r="F442">
            <v>1</v>
          </cell>
          <cell r="G442">
            <v>579768</v>
          </cell>
          <cell r="H442">
            <v>579768</v>
          </cell>
          <cell r="I442">
            <v>9.7459140693501603E-2</v>
          </cell>
          <cell r="J442">
            <v>1</v>
          </cell>
          <cell r="L442">
            <v>1</v>
          </cell>
          <cell r="M442">
            <v>579768</v>
          </cell>
          <cell r="N442">
            <v>0</v>
          </cell>
          <cell r="O442">
            <v>579768</v>
          </cell>
          <cell r="R442">
            <v>0</v>
          </cell>
          <cell r="S442">
            <v>0</v>
          </cell>
          <cell r="T442">
            <v>0</v>
          </cell>
          <cell r="U442">
            <v>0</v>
          </cell>
          <cell r="V442">
            <v>1</v>
          </cell>
          <cell r="W442">
            <v>579768</v>
          </cell>
        </row>
        <row r="443">
          <cell r="C443" t="str">
            <v>3.20.1.2.56.24</v>
          </cell>
          <cell r="D443" t="str">
            <v>d = 200 mm (10”), B*B, L=0.60m</v>
          </cell>
          <cell r="E443" t="str">
            <v>un</v>
          </cell>
          <cell r="F443">
            <v>1</v>
          </cell>
          <cell r="G443">
            <v>579768</v>
          </cell>
          <cell r="H443">
            <v>579768</v>
          </cell>
          <cell r="I443">
            <v>9.7459140693501603E-2</v>
          </cell>
          <cell r="J443">
            <v>1</v>
          </cell>
          <cell r="L443">
            <v>1</v>
          </cell>
          <cell r="M443">
            <v>579768</v>
          </cell>
          <cell r="N443">
            <v>0</v>
          </cell>
          <cell r="O443">
            <v>579768</v>
          </cell>
          <cell r="R443">
            <v>0</v>
          </cell>
          <cell r="S443">
            <v>0</v>
          </cell>
          <cell r="T443">
            <v>0</v>
          </cell>
          <cell r="U443">
            <v>0</v>
          </cell>
          <cell r="V443">
            <v>1</v>
          </cell>
          <cell r="W443">
            <v>579768</v>
          </cell>
        </row>
        <row r="444">
          <cell r="C444" t="str">
            <v>3.20.1.2.86</v>
          </cell>
          <cell r="D444" t="str">
            <v>Suministro de válvulas y accesorios norma ISO PN 25 en HD y acero</v>
          </cell>
          <cell r="I444" t="str">
            <v/>
          </cell>
          <cell r="L444" t="str">
            <v/>
          </cell>
          <cell r="M444" t="str">
            <v/>
          </cell>
          <cell r="N444" t="str">
            <v/>
          </cell>
          <cell r="O444" t="str">
            <v/>
          </cell>
          <cell r="R444" t="str">
            <v/>
          </cell>
          <cell r="S444" t="str">
            <v/>
          </cell>
          <cell r="T444" t="str">
            <v/>
          </cell>
          <cell r="U444" t="str">
            <v/>
          </cell>
          <cell r="V444" t="str">
            <v/>
          </cell>
          <cell r="W444" t="str">
            <v/>
          </cell>
        </row>
        <row r="445">
          <cell r="C445" t="str">
            <v>3.20.1.2.86.1</v>
          </cell>
          <cell r="D445" t="str">
            <v>Suministro de válvula de compuerta brida x brida norma ISO PN 25</v>
          </cell>
          <cell r="I445" t="str">
            <v/>
          </cell>
          <cell r="L445" t="str">
            <v/>
          </cell>
          <cell r="M445" t="str">
            <v/>
          </cell>
          <cell r="N445" t="str">
            <v/>
          </cell>
          <cell r="O445" t="str">
            <v/>
          </cell>
          <cell r="R445" t="str">
            <v/>
          </cell>
          <cell r="S445" t="str">
            <v/>
          </cell>
          <cell r="T445" t="str">
            <v/>
          </cell>
          <cell r="U445" t="str">
            <v/>
          </cell>
          <cell r="V445" t="str">
            <v/>
          </cell>
          <cell r="W445" t="str">
            <v/>
          </cell>
        </row>
        <row r="446">
          <cell r="C446" t="str">
            <v>3.20.1.2.86.1.1</v>
          </cell>
          <cell r="D446" t="str">
            <v>d = 200 mm (8")</v>
          </cell>
          <cell r="E446" t="str">
            <v>un</v>
          </cell>
          <cell r="F446">
            <v>1</v>
          </cell>
          <cell r="G446">
            <v>1276000</v>
          </cell>
          <cell r="H446">
            <v>1276000</v>
          </cell>
          <cell r="I446">
            <v>0.21449590788885906</v>
          </cell>
          <cell r="J446">
            <v>1</v>
          </cell>
          <cell r="L446">
            <v>1</v>
          </cell>
          <cell r="M446">
            <v>1276000</v>
          </cell>
          <cell r="N446">
            <v>0</v>
          </cell>
          <cell r="O446">
            <v>1276000</v>
          </cell>
          <cell r="R446">
            <v>0</v>
          </cell>
          <cell r="S446">
            <v>0</v>
          </cell>
          <cell r="T446">
            <v>0</v>
          </cell>
          <cell r="U446">
            <v>0</v>
          </cell>
          <cell r="V446">
            <v>1</v>
          </cell>
          <cell r="W446">
            <v>1276000</v>
          </cell>
        </row>
        <row r="447">
          <cell r="C447" t="str">
            <v>3.20.1.2.86.2</v>
          </cell>
          <cell r="D447" t="str">
            <v>Suministro de válvula de mariposa brida x brida norma ISO PN 25</v>
          </cell>
          <cell r="I447" t="str">
            <v/>
          </cell>
          <cell r="L447" t="str">
            <v/>
          </cell>
          <cell r="M447" t="str">
            <v/>
          </cell>
          <cell r="N447" t="str">
            <v/>
          </cell>
          <cell r="O447" t="str">
            <v/>
          </cell>
          <cell r="R447" t="str">
            <v/>
          </cell>
          <cell r="S447" t="str">
            <v/>
          </cell>
          <cell r="T447" t="str">
            <v/>
          </cell>
          <cell r="U447" t="str">
            <v/>
          </cell>
          <cell r="V447" t="str">
            <v/>
          </cell>
          <cell r="W447" t="str">
            <v/>
          </cell>
        </row>
        <row r="448">
          <cell r="C448" t="str">
            <v>3.20.1.2.86.2.5</v>
          </cell>
          <cell r="D448" t="str">
            <v>d = 300 mm (12")</v>
          </cell>
          <cell r="E448" t="str">
            <v>un</v>
          </cell>
          <cell r="F448">
            <v>3</v>
          </cell>
          <cell r="G448">
            <v>6903147.2400000002</v>
          </cell>
          <cell r="H448">
            <v>20709441.719999999</v>
          </cell>
          <cell r="I448">
            <v>3.4812621501589454</v>
          </cell>
          <cell r="J448">
            <v>3</v>
          </cell>
          <cell r="L448">
            <v>3</v>
          </cell>
          <cell r="M448">
            <v>20709441.719999999</v>
          </cell>
          <cell r="N448">
            <v>0</v>
          </cell>
          <cell r="O448">
            <v>20709441.719999999</v>
          </cell>
          <cell r="R448">
            <v>0</v>
          </cell>
          <cell r="S448">
            <v>0</v>
          </cell>
          <cell r="T448">
            <v>0</v>
          </cell>
          <cell r="U448">
            <v>0</v>
          </cell>
          <cell r="V448">
            <v>3</v>
          </cell>
          <cell r="W448">
            <v>20709441.719999999</v>
          </cell>
        </row>
        <row r="449">
          <cell r="C449" t="str">
            <v>3.20.1.2.86.3</v>
          </cell>
          <cell r="D449" t="str">
            <v>Suministro de ventosa de acción simple norma ISO PN 25</v>
          </cell>
          <cell r="I449" t="str">
            <v/>
          </cell>
          <cell r="L449" t="str">
            <v/>
          </cell>
          <cell r="M449" t="str">
            <v/>
          </cell>
          <cell r="N449" t="str">
            <v/>
          </cell>
          <cell r="O449" t="str">
            <v/>
          </cell>
          <cell r="R449" t="str">
            <v/>
          </cell>
          <cell r="S449" t="str">
            <v/>
          </cell>
          <cell r="T449" t="str">
            <v/>
          </cell>
          <cell r="U449" t="str">
            <v/>
          </cell>
          <cell r="V449" t="str">
            <v/>
          </cell>
          <cell r="W449" t="str">
            <v/>
          </cell>
        </row>
        <row r="450">
          <cell r="C450" t="str">
            <v>3.20.1.2.86.3.1</v>
          </cell>
          <cell r="D450" t="str">
            <v>d = 50 mm (2")</v>
          </cell>
          <cell r="E450" t="str">
            <v>un</v>
          </cell>
          <cell r="F450">
            <v>3</v>
          </cell>
          <cell r="G450">
            <v>610972</v>
          </cell>
          <cell r="H450">
            <v>1832916</v>
          </cell>
          <cell r="I450">
            <v>0.30811362186835112</v>
          </cell>
          <cell r="J450">
            <v>3</v>
          </cell>
          <cell r="L450">
            <v>3</v>
          </cell>
          <cell r="M450">
            <v>1832916</v>
          </cell>
          <cell r="N450">
            <v>0</v>
          </cell>
          <cell r="O450">
            <v>1832916</v>
          </cell>
          <cell r="R450">
            <v>0</v>
          </cell>
          <cell r="S450">
            <v>0</v>
          </cell>
          <cell r="T450">
            <v>0</v>
          </cell>
          <cell r="U450">
            <v>0</v>
          </cell>
          <cell r="V450">
            <v>3</v>
          </cell>
          <cell r="W450">
            <v>1832916</v>
          </cell>
        </row>
        <row r="451">
          <cell r="C451" t="str">
            <v>3.20.1.2.86.4</v>
          </cell>
          <cell r="D451" t="str">
            <v>Suministro valvula anticipadora del golpe de ariete, norma ISO PN25</v>
          </cell>
          <cell r="I451" t="str">
            <v/>
          </cell>
          <cell r="L451" t="str">
            <v/>
          </cell>
          <cell r="M451" t="str">
            <v/>
          </cell>
          <cell r="N451" t="str">
            <v/>
          </cell>
          <cell r="O451" t="str">
            <v/>
          </cell>
          <cell r="R451" t="str">
            <v/>
          </cell>
          <cell r="S451" t="str">
            <v/>
          </cell>
          <cell r="T451" t="str">
            <v/>
          </cell>
          <cell r="U451" t="str">
            <v/>
          </cell>
          <cell r="V451" t="str">
            <v/>
          </cell>
          <cell r="W451" t="str">
            <v/>
          </cell>
        </row>
        <row r="452">
          <cell r="C452" t="str">
            <v>3.20.1.2.86.4.1</v>
          </cell>
          <cell r="D452" t="str">
            <v>d = 200 mm (8")</v>
          </cell>
          <cell r="E452" t="str">
            <v>un</v>
          </cell>
          <cell r="F452">
            <v>1</v>
          </cell>
          <cell r="G452">
            <v>10000000</v>
          </cell>
          <cell r="H452">
            <v>10000000</v>
          </cell>
          <cell r="I452">
            <v>1.6810024129220928</v>
          </cell>
          <cell r="J452">
            <v>1</v>
          </cell>
          <cell r="L452">
            <v>1</v>
          </cell>
          <cell r="M452">
            <v>10000000</v>
          </cell>
          <cell r="N452">
            <v>0</v>
          </cell>
          <cell r="O452">
            <v>10000000</v>
          </cell>
          <cell r="R452">
            <v>0</v>
          </cell>
          <cell r="S452">
            <v>0</v>
          </cell>
          <cell r="T452">
            <v>0</v>
          </cell>
          <cell r="U452">
            <v>0</v>
          </cell>
          <cell r="V452">
            <v>1</v>
          </cell>
          <cell r="W452">
            <v>10000000</v>
          </cell>
        </row>
        <row r="453">
          <cell r="C453" t="str">
            <v>3.20.1.2.86.5</v>
          </cell>
          <cell r="D453" t="str">
            <v>Suministro de brida ciega HD norma ISO PN 25</v>
          </cell>
          <cell r="I453" t="str">
            <v/>
          </cell>
          <cell r="L453" t="str">
            <v/>
          </cell>
          <cell r="M453" t="str">
            <v/>
          </cell>
          <cell r="N453" t="str">
            <v/>
          </cell>
          <cell r="O453" t="str">
            <v/>
          </cell>
          <cell r="R453" t="str">
            <v/>
          </cell>
          <cell r="S453" t="str">
            <v/>
          </cell>
          <cell r="T453" t="str">
            <v/>
          </cell>
          <cell r="U453" t="str">
            <v/>
          </cell>
          <cell r="V453" t="str">
            <v/>
          </cell>
          <cell r="W453" t="str">
            <v/>
          </cell>
        </row>
        <row r="454">
          <cell r="C454" t="str">
            <v>3.20.1.2.86.5.5</v>
          </cell>
          <cell r="D454" t="str">
            <v>d = 300 mm (12")</v>
          </cell>
          <cell r="E454" t="str">
            <v>un</v>
          </cell>
          <cell r="F454">
            <v>1</v>
          </cell>
          <cell r="G454">
            <v>283330</v>
          </cell>
          <cell r="H454">
            <v>283330</v>
          </cell>
          <cell r="I454">
            <v>4.7627841365321659E-2</v>
          </cell>
          <cell r="J454">
            <v>1</v>
          </cell>
          <cell r="L454">
            <v>1</v>
          </cell>
          <cell r="M454">
            <v>283330</v>
          </cell>
          <cell r="N454">
            <v>0</v>
          </cell>
          <cell r="O454">
            <v>283330</v>
          </cell>
          <cell r="R454">
            <v>0</v>
          </cell>
          <cell r="S454">
            <v>0</v>
          </cell>
          <cell r="T454">
            <v>0</v>
          </cell>
          <cell r="U454">
            <v>0</v>
          </cell>
          <cell r="V454">
            <v>1</v>
          </cell>
          <cell r="W454">
            <v>283330</v>
          </cell>
        </row>
        <row r="455">
          <cell r="C455" t="str">
            <v>3.20.1.2.86.5.9</v>
          </cell>
          <cell r="D455" t="str">
            <v>d = 500 mm (20")</v>
          </cell>
          <cell r="E455" t="str">
            <v>un</v>
          </cell>
          <cell r="F455">
            <v>1</v>
          </cell>
          <cell r="G455">
            <v>1216724</v>
          </cell>
          <cell r="H455">
            <v>1216724</v>
          </cell>
          <cell r="I455">
            <v>0.20453159798602205</v>
          </cell>
          <cell r="J455">
            <v>1</v>
          </cell>
          <cell r="L455">
            <v>1</v>
          </cell>
          <cell r="M455">
            <v>1216724</v>
          </cell>
          <cell r="N455">
            <v>0</v>
          </cell>
          <cell r="O455">
            <v>1216724</v>
          </cell>
          <cell r="R455">
            <v>0</v>
          </cell>
          <cell r="S455">
            <v>0</v>
          </cell>
          <cell r="T455">
            <v>0</v>
          </cell>
          <cell r="U455">
            <v>0</v>
          </cell>
          <cell r="V455">
            <v>1</v>
          </cell>
          <cell r="W455">
            <v>1216724</v>
          </cell>
        </row>
        <row r="456">
          <cell r="C456" t="str">
            <v>3.20.1.2.86.6</v>
          </cell>
          <cell r="D456" t="str">
            <v>Suministro de unión de desmontaje Norma ISO PN 25</v>
          </cell>
          <cell r="I456" t="str">
            <v/>
          </cell>
          <cell r="L456" t="str">
            <v/>
          </cell>
          <cell r="M456" t="str">
            <v/>
          </cell>
          <cell r="N456" t="str">
            <v/>
          </cell>
          <cell r="O456" t="str">
            <v/>
          </cell>
          <cell r="R456" t="str">
            <v/>
          </cell>
          <cell r="S456" t="str">
            <v/>
          </cell>
          <cell r="T456" t="str">
            <v/>
          </cell>
          <cell r="U456" t="str">
            <v/>
          </cell>
          <cell r="V456" t="str">
            <v/>
          </cell>
          <cell r="W456" t="str">
            <v/>
          </cell>
        </row>
        <row r="457">
          <cell r="C457" t="str">
            <v>3.20.1.2.86.6.3</v>
          </cell>
          <cell r="D457" t="str">
            <v>d = 200 mm (8")</v>
          </cell>
          <cell r="E457" t="str">
            <v>un</v>
          </cell>
          <cell r="F457">
            <v>1</v>
          </cell>
          <cell r="G457">
            <v>950000</v>
          </cell>
          <cell r="H457">
            <v>950000</v>
          </cell>
          <cell r="I457">
            <v>0.15969522922759882</v>
          </cell>
          <cell r="J457">
            <v>1</v>
          </cell>
          <cell r="L457">
            <v>1</v>
          </cell>
          <cell r="M457">
            <v>950000</v>
          </cell>
          <cell r="N457">
            <v>0</v>
          </cell>
          <cell r="O457">
            <v>950000</v>
          </cell>
          <cell r="R457">
            <v>0</v>
          </cell>
          <cell r="S457">
            <v>0</v>
          </cell>
          <cell r="T457">
            <v>0</v>
          </cell>
          <cell r="U457">
            <v>0</v>
          </cell>
          <cell r="V457">
            <v>1</v>
          </cell>
          <cell r="W457">
            <v>950000</v>
          </cell>
        </row>
        <row r="458">
          <cell r="C458" t="str">
            <v>3.20.1.2.86.6.5</v>
          </cell>
          <cell r="D458" t="str">
            <v>d = 300 mm (12")</v>
          </cell>
          <cell r="E458" t="str">
            <v>un</v>
          </cell>
          <cell r="F458">
            <v>3</v>
          </cell>
          <cell r="G458">
            <v>2200000</v>
          </cell>
          <cell r="H458">
            <v>6600000</v>
          </cell>
          <cell r="I458">
            <v>1.1094615925285813</v>
          </cell>
          <cell r="J458">
            <v>3</v>
          </cell>
          <cell r="L458">
            <v>3</v>
          </cell>
          <cell r="M458">
            <v>6600000</v>
          </cell>
          <cell r="N458">
            <v>0</v>
          </cell>
          <cell r="O458">
            <v>6600000</v>
          </cell>
          <cell r="R458">
            <v>0</v>
          </cell>
          <cell r="S458">
            <v>0</v>
          </cell>
          <cell r="T458">
            <v>0</v>
          </cell>
          <cell r="U458">
            <v>0</v>
          </cell>
          <cell r="V458">
            <v>3</v>
          </cell>
          <cell r="W458">
            <v>6600000</v>
          </cell>
        </row>
        <row r="459">
          <cell r="C459" t="str">
            <v>3.20.1.2.86.7</v>
          </cell>
          <cell r="D459" t="str">
            <v>Codo 90° BxB HD Norma ISO PN 25</v>
          </cell>
          <cell r="I459" t="str">
            <v/>
          </cell>
          <cell r="L459" t="str">
            <v/>
          </cell>
          <cell r="M459" t="str">
            <v/>
          </cell>
          <cell r="N459" t="str">
            <v/>
          </cell>
          <cell r="O459" t="str">
            <v/>
          </cell>
          <cell r="R459" t="str">
            <v/>
          </cell>
          <cell r="S459" t="str">
            <v/>
          </cell>
          <cell r="T459" t="str">
            <v/>
          </cell>
          <cell r="U459" t="str">
            <v/>
          </cell>
          <cell r="V459" t="str">
            <v/>
          </cell>
          <cell r="W459" t="str">
            <v/>
          </cell>
        </row>
        <row r="460">
          <cell r="C460" t="str">
            <v>3.20.1.2.86.7.10</v>
          </cell>
          <cell r="D460" t="str">
            <v>d = 500 mm (20")</v>
          </cell>
          <cell r="E460" t="str">
            <v>un</v>
          </cell>
          <cell r="F460">
            <v>2</v>
          </cell>
          <cell r="G460">
            <v>4354176</v>
          </cell>
          <cell r="H460">
            <v>8708352</v>
          </cell>
          <cell r="I460">
            <v>1.4638760724574933</v>
          </cell>
          <cell r="J460">
            <v>2</v>
          </cell>
          <cell r="L460">
            <v>2</v>
          </cell>
          <cell r="M460">
            <v>8708352</v>
          </cell>
          <cell r="N460">
            <v>0</v>
          </cell>
          <cell r="O460">
            <v>8708352</v>
          </cell>
          <cell r="R460">
            <v>0</v>
          </cell>
          <cell r="S460">
            <v>0</v>
          </cell>
          <cell r="T460">
            <v>0</v>
          </cell>
          <cell r="U460">
            <v>0</v>
          </cell>
          <cell r="V460">
            <v>2</v>
          </cell>
          <cell r="W460">
            <v>8708352</v>
          </cell>
        </row>
        <row r="461">
          <cell r="C461" t="str">
            <v>3.20.1.2.86.8</v>
          </cell>
          <cell r="D461" t="str">
            <v>Codo 45° BxB HD. Norma ISO. PN 25</v>
          </cell>
          <cell r="I461" t="str">
            <v/>
          </cell>
          <cell r="L461" t="str">
            <v/>
          </cell>
          <cell r="M461" t="str">
            <v/>
          </cell>
          <cell r="N461" t="str">
            <v/>
          </cell>
          <cell r="O461" t="str">
            <v/>
          </cell>
          <cell r="R461" t="str">
            <v/>
          </cell>
          <cell r="S461" t="str">
            <v/>
          </cell>
          <cell r="T461" t="str">
            <v/>
          </cell>
          <cell r="U461" t="str">
            <v/>
          </cell>
          <cell r="V461" t="str">
            <v/>
          </cell>
          <cell r="W461" t="str">
            <v/>
          </cell>
        </row>
        <row r="462">
          <cell r="C462" t="str">
            <v>3.20.1.2.86.8.6</v>
          </cell>
          <cell r="D462" t="str">
            <v>d = 300 mm (12”)</v>
          </cell>
          <cell r="E462" t="str">
            <v>un</v>
          </cell>
          <cell r="F462">
            <v>4</v>
          </cell>
          <cell r="G462">
            <v>1250000</v>
          </cell>
          <cell r="H462">
            <v>5000000</v>
          </cell>
          <cell r="I462">
            <v>0.84050120646104642</v>
          </cell>
          <cell r="J462">
            <v>4</v>
          </cell>
          <cell r="L462">
            <v>4</v>
          </cell>
          <cell r="M462">
            <v>5000000</v>
          </cell>
          <cell r="N462">
            <v>0</v>
          </cell>
          <cell r="O462">
            <v>5000000</v>
          </cell>
          <cell r="R462">
            <v>0</v>
          </cell>
          <cell r="S462">
            <v>0</v>
          </cell>
          <cell r="T462">
            <v>0</v>
          </cell>
          <cell r="U462">
            <v>0</v>
          </cell>
          <cell r="V462">
            <v>4</v>
          </cell>
          <cell r="W462">
            <v>5000000</v>
          </cell>
        </row>
        <row r="463">
          <cell r="C463" t="str">
            <v>3.20.1.2.86.9</v>
          </cell>
          <cell r="D463" t="str">
            <v>Unión Brida Enchufe. Norma ISO. PN 25</v>
          </cell>
          <cell r="I463" t="str">
            <v/>
          </cell>
          <cell r="L463" t="str">
            <v/>
          </cell>
          <cell r="M463" t="str">
            <v/>
          </cell>
          <cell r="N463" t="str">
            <v/>
          </cell>
          <cell r="O463" t="str">
            <v/>
          </cell>
          <cell r="R463" t="str">
            <v/>
          </cell>
          <cell r="S463" t="str">
            <v/>
          </cell>
          <cell r="T463" t="str">
            <v/>
          </cell>
          <cell r="U463" t="str">
            <v/>
          </cell>
          <cell r="V463" t="str">
            <v/>
          </cell>
          <cell r="W463" t="str">
            <v/>
          </cell>
        </row>
        <row r="464">
          <cell r="C464" t="str">
            <v>3.20.1.2.86.9.10</v>
          </cell>
          <cell r="D464" t="str">
            <v>d = 500 mm (20”)</v>
          </cell>
          <cell r="E464" t="str">
            <v>un</v>
          </cell>
          <cell r="F464">
            <v>1</v>
          </cell>
          <cell r="G464">
            <v>3500000</v>
          </cell>
          <cell r="H464">
            <v>3500000</v>
          </cell>
          <cell r="I464">
            <v>0.58835084452273245</v>
          </cell>
          <cell r="J464">
            <v>1</v>
          </cell>
          <cell r="L464">
            <v>1</v>
          </cell>
          <cell r="M464">
            <v>3500000</v>
          </cell>
          <cell r="N464">
            <v>0</v>
          </cell>
          <cell r="O464">
            <v>3500000</v>
          </cell>
          <cell r="R464">
            <v>0</v>
          </cell>
          <cell r="S464">
            <v>0</v>
          </cell>
          <cell r="T464">
            <v>0</v>
          </cell>
          <cell r="U464">
            <v>0</v>
          </cell>
          <cell r="V464">
            <v>1</v>
          </cell>
          <cell r="W464">
            <v>3500000</v>
          </cell>
        </row>
        <row r="465">
          <cell r="C465" t="str">
            <v>3.20.1.2.86.10</v>
          </cell>
          <cell r="D465" t="str">
            <v>Suministro de Tee B x B x B HD. Norma ISO. PN 25</v>
          </cell>
          <cell r="I465" t="str">
            <v/>
          </cell>
          <cell r="L465" t="str">
            <v/>
          </cell>
          <cell r="M465" t="str">
            <v/>
          </cell>
          <cell r="N465" t="str">
            <v/>
          </cell>
          <cell r="O465" t="str">
            <v/>
          </cell>
          <cell r="R465" t="str">
            <v/>
          </cell>
          <cell r="S465" t="str">
            <v/>
          </cell>
          <cell r="T465" t="str">
            <v/>
          </cell>
          <cell r="U465" t="str">
            <v/>
          </cell>
          <cell r="V465" t="str">
            <v/>
          </cell>
          <cell r="W465" t="str">
            <v/>
          </cell>
        </row>
        <row r="466">
          <cell r="C466" t="str">
            <v>3.20.1.2.86.10.10</v>
          </cell>
          <cell r="D466" t="str">
            <v>Tee 500 x 500 x 200 mm</v>
          </cell>
          <cell r="E466" t="str">
            <v>un</v>
          </cell>
          <cell r="F466">
            <v>1</v>
          </cell>
          <cell r="G466">
            <v>5000000</v>
          </cell>
          <cell r="H466">
            <v>5000000</v>
          </cell>
          <cell r="I466">
            <v>0.84050120646104642</v>
          </cell>
          <cell r="J466">
            <v>1</v>
          </cell>
          <cell r="L466">
            <v>1</v>
          </cell>
          <cell r="M466">
            <v>5000000</v>
          </cell>
          <cell r="N466">
            <v>0</v>
          </cell>
          <cell r="O466">
            <v>5000000</v>
          </cell>
          <cell r="R466">
            <v>0</v>
          </cell>
          <cell r="S466">
            <v>0</v>
          </cell>
          <cell r="T466">
            <v>0</v>
          </cell>
          <cell r="U466">
            <v>0</v>
          </cell>
          <cell r="V466">
            <v>1</v>
          </cell>
          <cell r="W466">
            <v>5000000</v>
          </cell>
        </row>
        <row r="467">
          <cell r="C467" t="str">
            <v>3.20.1.2.86.11</v>
          </cell>
          <cell r="D467" t="str">
            <v>Suministro de Niples (Bridados norma ISO PN25, espigo y lisos)</v>
          </cell>
          <cell r="I467" t="str">
            <v/>
          </cell>
          <cell r="L467" t="str">
            <v/>
          </cell>
          <cell r="M467" t="str">
            <v/>
          </cell>
          <cell r="N467" t="str">
            <v/>
          </cell>
          <cell r="O467" t="str">
            <v/>
          </cell>
          <cell r="R467" t="str">
            <v/>
          </cell>
          <cell r="S467" t="str">
            <v/>
          </cell>
          <cell r="T467" t="str">
            <v/>
          </cell>
          <cell r="U467" t="str">
            <v/>
          </cell>
          <cell r="V467" t="str">
            <v/>
          </cell>
          <cell r="W467" t="str">
            <v/>
          </cell>
        </row>
        <row r="468">
          <cell r="C468" t="str">
            <v>3.20.1.2.86.11.4</v>
          </cell>
          <cell r="D468" t="str">
            <v>Niple HD, 200mm, Brida*Brida, L=1.90m</v>
          </cell>
          <cell r="E468" t="str">
            <v>un</v>
          </cell>
          <cell r="F468">
            <v>1</v>
          </cell>
          <cell r="G468">
            <v>1050000</v>
          </cell>
          <cell r="H468">
            <v>1050000</v>
          </cell>
          <cell r="I468">
            <v>0.17650525335681974</v>
          </cell>
          <cell r="J468">
            <v>1</v>
          </cell>
          <cell r="L468">
            <v>1</v>
          </cell>
          <cell r="M468">
            <v>1050000</v>
          </cell>
          <cell r="N468">
            <v>0</v>
          </cell>
          <cell r="O468">
            <v>1050000</v>
          </cell>
          <cell r="R468">
            <v>0</v>
          </cell>
          <cell r="S468">
            <v>0</v>
          </cell>
          <cell r="T468">
            <v>0</v>
          </cell>
          <cell r="U468">
            <v>0</v>
          </cell>
          <cell r="V468">
            <v>1</v>
          </cell>
          <cell r="W468">
            <v>1050000</v>
          </cell>
        </row>
        <row r="469">
          <cell r="C469" t="str">
            <v>3.20.1.2.86.11.10</v>
          </cell>
          <cell r="D469" t="str">
            <v>Niple HD, 500mm, Brida*Brida, L=0.45m</v>
          </cell>
          <cell r="E469" t="str">
            <v>un</v>
          </cell>
          <cell r="F469">
            <v>3</v>
          </cell>
          <cell r="G469">
            <v>2980000</v>
          </cell>
          <cell r="H469">
            <v>8940000</v>
          </cell>
          <cell r="I469">
            <v>1.5028161571523511</v>
          </cell>
          <cell r="J469">
            <v>3</v>
          </cell>
          <cell r="L469">
            <v>3</v>
          </cell>
          <cell r="M469">
            <v>8940000</v>
          </cell>
          <cell r="N469">
            <v>0</v>
          </cell>
          <cell r="O469">
            <v>8940000</v>
          </cell>
          <cell r="R469">
            <v>0</v>
          </cell>
          <cell r="S469">
            <v>0</v>
          </cell>
          <cell r="T469">
            <v>0</v>
          </cell>
          <cell r="U469">
            <v>0</v>
          </cell>
          <cell r="V469">
            <v>3</v>
          </cell>
          <cell r="W469">
            <v>8940000</v>
          </cell>
        </row>
        <row r="470">
          <cell r="C470" t="str">
            <v>3.20.1.2.86.11.11</v>
          </cell>
          <cell r="D470" t="str">
            <v>Niple HD, 500mm, Brida*Brida, L=3.37m</v>
          </cell>
          <cell r="E470" t="str">
            <v>un</v>
          </cell>
          <cell r="F470">
            <v>1</v>
          </cell>
          <cell r="G470">
            <v>4700000</v>
          </cell>
          <cell r="H470">
            <v>4700000</v>
          </cell>
          <cell r="I470">
            <v>0.7900711340733837</v>
          </cell>
          <cell r="J470">
            <v>1</v>
          </cell>
          <cell r="L470">
            <v>1</v>
          </cell>
          <cell r="M470">
            <v>4700000</v>
          </cell>
          <cell r="N470">
            <v>0</v>
          </cell>
          <cell r="O470">
            <v>4700000</v>
          </cell>
          <cell r="R470">
            <v>0</v>
          </cell>
          <cell r="S470">
            <v>0</v>
          </cell>
          <cell r="T470">
            <v>0</v>
          </cell>
          <cell r="U470">
            <v>0</v>
          </cell>
          <cell r="V470">
            <v>1</v>
          </cell>
          <cell r="W470">
            <v>4700000</v>
          </cell>
        </row>
        <row r="471">
          <cell r="C471" t="str">
            <v>3.20.1.2.86.12</v>
          </cell>
          <cell r="D471" t="str">
            <v>Suministro de válvula cheque, norma ISO PN 25</v>
          </cell>
          <cell r="I471" t="str">
            <v/>
          </cell>
          <cell r="L471" t="str">
            <v/>
          </cell>
          <cell r="M471" t="str">
            <v/>
          </cell>
          <cell r="N471" t="str">
            <v/>
          </cell>
          <cell r="O471" t="str">
            <v/>
          </cell>
          <cell r="R471" t="str">
            <v/>
          </cell>
          <cell r="S471" t="str">
            <v/>
          </cell>
          <cell r="T471" t="str">
            <v/>
          </cell>
          <cell r="U471" t="str">
            <v/>
          </cell>
          <cell r="V471" t="str">
            <v/>
          </cell>
          <cell r="W471" t="str">
            <v/>
          </cell>
        </row>
        <row r="472">
          <cell r="C472" t="str">
            <v>3.20.1.2.86.12.5</v>
          </cell>
          <cell r="D472" t="str">
            <v>Válvula cheque horizontal de clapetas Ø300mm, acero, bridada</v>
          </cell>
          <cell r="E472" t="str">
            <v>un</v>
          </cell>
          <cell r="F472">
            <v>3</v>
          </cell>
          <cell r="G472">
            <v>8545140</v>
          </cell>
          <cell r="H472">
            <v>25635420</v>
          </cell>
          <cell r="I472">
            <v>4.309320287627127</v>
          </cell>
          <cell r="J472">
            <v>3</v>
          </cell>
          <cell r="L472">
            <v>3</v>
          </cell>
          <cell r="M472">
            <v>25635420</v>
          </cell>
          <cell r="N472">
            <v>0</v>
          </cell>
          <cell r="O472">
            <v>25635420</v>
          </cell>
          <cell r="R472">
            <v>0</v>
          </cell>
          <cell r="S472">
            <v>0</v>
          </cell>
          <cell r="T472">
            <v>0</v>
          </cell>
          <cell r="U472">
            <v>0</v>
          </cell>
          <cell r="V472">
            <v>3</v>
          </cell>
          <cell r="W472">
            <v>25635420</v>
          </cell>
        </row>
        <row r="473">
          <cell r="C473" t="str">
            <v>3.20.1.2.86.13</v>
          </cell>
          <cell r="D473" t="str">
            <v>Suministro de Yee BxBxB HD. Norma ISO PN25</v>
          </cell>
          <cell r="I473" t="str">
            <v/>
          </cell>
          <cell r="L473" t="str">
            <v/>
          </cell>
          <cell r="M473" t="str">
            <v/>
          </cell>
          <cell r="N473" t="str">
            <v/>
          </cell>
          <cell r="O473" t="str">
            <v/>
          </cell>
          <cell r="R473" t="str">
            <v/>
          </cell>
          <cell r="S473" t="str">
            <v/>
          </cell>
          <cell r="T473" t="str">
            <v/>
          </cell>
          <cell r="U473" t="str">
            <v/>
          </cell>
          <cell r="V473" t="str">
            <v/>
          </cell>
          <cell r="W473" t="str">
            <v/>
          </cell>
        </row>
        <row r="474">
          <cell r="C474" t="str">
            <v>3.20.1.2.86.13.5</v>
          </cell>
          <cell r="D474" t="str">
            <v>Yee 500 x 300 mm</v>
          </cell>
          <cell r="E474" t="str">
            <v>un</v>
          </cell>
          <cell r="F474">
            <v>4</v>
          </cell>
          <cell r="G474">
            <v>7440355.9999999991</v>
          </cell>
          <cell r="H474">
            <v>29761423.999999996</v>
          </cell>
          <cell r="I474">
            <v>5.0029025555997473</v>
          </cell>
          <cell r="J474">
            <v>4</v>
          </cell>
          <cell r="L474">
            <v>4</v>
          </cell>
          <cell r="M474">
            <v>29761423.999999996</v>
          </cell>
          <cell r="N474">
            <v>0</v>
          </cell>
          <cell r="O474">
            <v>29761423.999999996</v>
          </cell>
          <cell r="R474">
            <v>0</v>
          </cell>
          <cell r="S474">
            <v>0</v>
          </cell>
          <cell r="T474">
            <v>0</v>
          </cell>
          <cell r="U474">
            <v>0</v>
          </cell>
          <cell r="V474">
            <v>4</v>
          </cell>
          <cell r="W474">
            <v>29761423.999999996</v>
          </cell>
        </row>
        <row r="475">
          <cell r="C475">
            <v>3.21</v>
          </cell>
          <cell r="D475" t="str">
            <v>SUMINISTRO DE EQUIPOS MECÁNICOS Y ELÉCTROMECÁNICOS</v>
          </cell>
          <cell r="I475" t="str">
            <v/>
          </cell>
          <cell r="L475" t="str">
            <v/>
          </cell>
          <cell r="M475" t="str">
            <v/>
          </cell>
          <cell r="N475" t="str">
            <v/>
          </cell>
          <cell r="O475" t="str">
            <v/>
          </cell>
          <cell r="R475" t="str">
            <v/>
          </cell>
          <cell r="S475" t="str">
            <v/>
          </cell>
          <cell r="T475" t="str">
            <v/>
          </cell>
          <cell r="U475" t="str">
            <v/>
          </cell>
          <cell r="V475" t="str">
            <v/>
          </cell>
          <cell r="W475" t="str">
            <v/>
          </cell>
        </row>
        <row r="476">
          <cell r="C476" t="str">
            <v>3.21.2</v>
          </cell>
          <cell r="D476" t="str">
            <v>Bombas centrífugas verticales multietapas</v>
          </cell>
          <cell r="I476" t="str">
            <v/>
          </cell>
          <cell r="L476" t="str">
            <v/>
          </cell>
          <cell r="M476" t="str">
            <v/>
          </cell>
          <cell r="N476" t="str">
            <v/>
          </cell>
          <cell r="O476" t="str">
            <v/>
          </cell>
          <cell r="R476" t="str">
            <v/>
          </cell>
          <cell r="S476" t="str">
            <v/>
          </cell>
          <cell r="T476" t="str">
            <v/>
          </cell>
          <cell r="U476" t="str">
            <v/>
          </cell>
          <cell r="V476" t="str">
            <v/>
          </cell>
          <cell r="W476" t="str">
            <v/>
          </cell>
        </row>
        <row r="477">
          <cell r="C477" t="str">
            <v>3.21.2.2</v>
          </cell>
          <cell r="D477" t="str">
            <v xml:space="preserve">Suministro de bomba vertical para agua potable para bombeo a Sabanalarga, Qn=100LPS, presión requerida para etapa futura Hn=195.5m, Hn=144m para etapa presente, tipo vertical, 1800RPM, 460 voltios, 60 ciclos. Diferencia de nivel entre techo tanque a piso </v>
          </cell>
          <cell r="E477" t="str">
            <v>un</v>
          </cell>
          <cell r="F477">
            <v>3</v>
          </cell>
          <cell r="G477">
            <v>132350199.99999999</v>
          </cell>
          <cell r="H477">
            <v>397050599.99999994</v>
          </cell>
          <cell r="I477">
            <v>66.744301665216469</v>
          </cell>
          <cell r="J477">
            <v>3</v>
          </cell>
          <cell r="L477">
            <v>3</v>
          </cell>
          <cell r="M477">
            <v>397050599.99999994</v>
          </cell>
          <cell r="N477">
            <v>0</v>
          </cell>
          <cell r="O477">
            <v>397050599.99999994</v>
          </cell>
          <cell r="R477">
            <v>0</v>
          </cell>
          <cell r="S477">
            <v>0</v>
          </cell>
          <cell r="T477">
            <v>0</v>
          </cell>
          <cell r="U477">
            <v>0</v>
          </cell>
          <cell r="V477">
            <v>3</v>
          </cell>
          <cell r="W477">
            <v>397050599.99999994</v>
          </cell>
        </row>
        <row r="478">
          <cell r="C478" t="str">
            <v>3.21.4</v>
          </cell>
          <cell r="D478" t="str">
            <v>Suministro de actuadores electromecánicos</v>
          </cell>
          <cell r="I478" t="str">
            <v/>
          </cell>
          <cell r="L478" t="str">
            <v/>
          </cell>
          <cell r="M478" t="str">
            <v/>
          </cell>
          <cell r="N478" t="str">
            <v/>
          </cell>
          <cell r="O478" t="str">
            <v/>
          </cell>
          <cell r="R478" t="str">
            <v/>
          </cell>
          <cell r="S478" t="str">
            <v/>
          </cell>
          <cell r="T478" t="str">
            <v/>
          </cell>
          <cell r="U478" t="str">
            <v/>
          </cell>
          <cell r="V478" t="str">
            <v/>
          </cell>
          <cell r="W478" t="str">
            <v/>
          </cell>
        </row>
        <row r="479">
          <cell r="C479" t="str">
            <v>3.21.4.2</v>
          </cell>
          <cell r="D479" t="str">
            <v>Actuador eléctrico para válvula Ø300mm, tiempo de maniobra 53 seg, velocidad de salida 11 rpm</v>
          </cell>
          <cell r="E479" t="str">
            <v>un</v>
          </cell>
          <cell r="F479">
            <v>3</v>
          </cell>
          <cell r="G479">
            <v>11000000</v>
          </cell>
          <cell r="H479">
            <v>33000000</v>
          </cell>
          <cell r="I479">
            <v>5.5473079626429067</v>
          </cell>
          <cell r="J479">
            <v>3</v>
          </cell>
          <cell r="L479">
            <v>3</v>
          </cell>
          <cell r="M479">
            <v>33000000</v>
          </cell>
          <cell r="N479">
            <v>0</v>
          </cell>
          <cell r="O479">
            <v>33000000</v>
          </cell>
          <cell r="R479">
            <v>0</v>
          </cell>
          <cell r="S479">
            <v>0</v>
          </cell>
          <cell r="T479">
            <v>0</v>
          </cell>
          <cell r="U479">
            <v>0</v>
          </cell>
          <cell r="V479">
            <v>3</v>
          </cell>
          <cell r="W479">
            <v>33000000</v>
          </cell>
        </row>
        <row r="480">
          <cell r="C480" t="str">
            <v>3,22</v>
          </cell>
          <cell r="D480" t="str">
            <v>SUMINISTRO DE ELEMENTOS VARIOS</v>
          </cell>
          <cell r="I480" t="str">
            <v/>
          </cell>
          <cell r="L480" t="str">
            <v/>
          </cell>
          <cell r="M480" t="str">
            <v/>
          </cell>
          <cell r="N480" t="str">
            <v/>
          </cell>
          <cell r="O480" t="str">
            <v/>
          </cell>
          <cell r="R480" t="str">
            <v/>
          </cell>
          <cell r="S480" t="str">
            <v/>
          </cell>
          <cell r="T480" t="str">
            <v/>
          </cell>
          <cell r="U480" t="str">
            <v/>
          </cell>
          <cell r="V480" t="str">
            <v/>
          </cell>
          <cell r="W480" t="str">
            <v/>
          </cell>
        </row>
        <row r="481">
          <cell r="C481" t="str">
            <v>3.22.9</v>
          </cell>
          <cell r="D481" t="str">
            <v>Suministro tapas y aro construidas en hierro dúctil, con bisagras, dimensiones Ø0.6m y aro, para instalar en losas de concreto</v>
          </cell>
          <cell r="E481" t="str">
            <v>un</v>
          </cell>
          <cell r="F481">
            <v>3</v>
          </cell>
          <cell r="G481">
            <v>500000</v>
          </cell>
          <cell r="H481">
            <v>1500000</v>
          </cell>
          <cell r="I481">
            <v>0.25215036193831392</v>
          </cell>
          <cell r="J481">
            <v>3</v>
          </cell>
          <cell r="L481">
            <v>3</v>
          </cell>
          <cell r="M481">
            <v>1500000</v>
          </cell>
          <cell r="N481">
            <v>0</v>
          </cell>
          <cell r="O481">
            <v>1500000</v>
          </cell>
          <cell r="R481">
            <v>0</v>
          </cell>
          <cell r="S481">
            <v>0</v>
          </cell>
          <cell r="T481">
            <v>0</v>
          </cell>
          <cell r="U481">
            <v>0</v>
          </cell>
          <cell r="V481">
            <v>3</v>
          </cell>
          <cell r="W481">
            <v>1500000</v>
          </cell>
        </row>
        <row r="482">
          <cell r="D482" t="str">
            <v>COSTO SUMINISTRO</v>
          </cell>
          <cell r="H482">
            <v>594883143.71999991</v>
          </cell>
          <cell r="L482" t="str">
            <v/>
          </cell>
          <cell r="M482">
            <v>594883143.71999991</v>
          </cell>
          <cell r="N482">
            <v>0</v>
          </cell>
          <cell r="O482">
            <v>594883143.71999991</v>
          </cell>
          <cell r="R482" t="str">
            <v/>
          </cell>
          <cell r="S482">
            <v>0</v>
          </cell>
          <cell r="T482">
            <v>0</v>
          </cell>
          <cell r="U482">
            <v>0</v>
          </cell>
          <cell r="V482" t="str">
            <v/>
          </cell>
          <cell r="W482">
            <v>594883143.71999991</v>
          </cell>
        </row>
        <row r="483">
          <cell r="D483" t="str">
            <v>A,I,U, 12%</v>
          </cell>
          <cell r="E483">
            <v>0.12</v>
          </cell>
          <cell r="H483">
            <v>71385977.246399984</v>
          </cell>
          <cell r="L483">
            <v>0</v>
          </cell>
          <cell r="M483">
            <v>71385977.246399984</v>
          </cell>
          <cell r="N483">
            <v>0</v>
          </cell>
          <cell r="O483">
            <v>71385977.246399984</v>
          </cell>
          <cell r="R483">
            <v>0</v>
          </cell>
          <cell r="S483">
            <v>0</v>
          </cell>
          <cell r="T483">
            <v>0</v>
          </cell>
          <cell r="U483">
            <v>0</v>
          </cell>
          <cell r="W483">
            <v>71385977.246399984</v>
          </cell>
        </row>
        <row r="484">
          <cell r="B484" t="str">
            <v>TO5</v>
          </cell>
          <cell r="D484" t="str">
            <v>COSTO TOTAL SUMINISTRO</v>
          </cell>
          <cell r="H484">
            <v>666269121</v>
          </cell>
          <cell r="L484" t="str">
            <v/>
          </cell>
          <cell r="M484">
            <v>666269121</v>
          </cell>
          <cell r="N484">
            <v>0</v>
          </cell>
          <cell r="O484">
            <v>666269121</v>
          </cell>
          <cell r="R484" t="str">
            <v/>
          </cell>
          <cell r="S484">
            <v>0</v>
          </cell>
          <cell r="T484">
            <v>0</v>
          </cell>
          <cell r="U484">
            <v>0</v>
          </cell>
          <cell r="V484" t="str">
            <v/>
          </cell>
          <cell r="W484">
            <v>666269121</v>
          </cell>
        </row>
        <row r="485">
          <cell r="B485" t="str">
            <v>T6</v>
          </cell>
          <cell r="C485" t="str">
            <v>INSTALACION DE EQUIPOS Y ACCESORIOS  PARA TANQUE Y ESTACIÓN DE BOMBEO DE AGUA POTABLE (485)</v>
          </cell>
          <cell r="L485" t="str">
            <v/>
          </cell>
          <cell r="M485" t="str">
            <v/>
          </cell>
          <cell r="N485" t="str">
            <v/>
          </cell>
          <cell r="O485" t="str">
            <v/>
          </cell>
          <cell r="R485" t="str">
            <v/>
          </cell>
          <cell r="S485" t="str">
            <v/>
          </cell>
          <cell r="T485" t="str">
            <v/>
          </cell>
          <cell r="U485" t="str">
            <v/>
          </cell>
          <cell r="V485" t="str">
            <v/>
          </cell>
          <cell r="W485" t="str">
            <v/>
          </cell>
        </row>
        <row r="486">
          <cell r="C486" t="str">
            <v>ITEM</v>
          </cell>
          <cell r="D486" t="str">
            <v>DESCRIPCION</v>
          </cell>
          <cell r="E486" t="str">
            <v>UNIDAD</v>
          </cell>
          <cell r="F486" t="str">
            <v>CANTIDAD</v>
          </cell>
          <cell r="G486" t="str">
            <v>V. UNITARIO</v>
          </cell>
          <cell r="H486" t="str">
            <v>V. PARCIAL</v>
          </cell>
          <cell r="L486">
            <v>0</v>
          </cell>
          <cell r="R486">
            <v>0</v>
          </cell>
        </row>
        <row r="487">
          <cell r="C487" t="str">
            <v>3.4</v>
          </cell>
          <cell r="D487" t="str">
            <v>INSTALACION Y CIMENTACION DE TUBERIA</v>
          </cell>
          <cell r="L487" t="str">
            <v/>
          </cell>
          <cell r="M487" t="str">
            <v/>
          </cell>
          <cell r="N487" t="str">
            <v/>
          </cell>
          <cell r="O487" t="str">
            <v/>
          </cell>
          <cell r="R487" t="str">
            <v/>
          </cell>
          <cell r="S487" t="str">
            <v/>
          </cell>
          <cell r="T487" t="str">
            <v/>
          </cell>
          <cell r="U487" t="str">
            <v/>
          </cell>
          <cell r="V487" t="str">
            <v/>
          </cell>
          <cell r="W487" t="str">
            <v/>
          </cell>
        </row>
        <row r="488">
          <cell r="C488" t="str">
            <v>3.4.4</v>
          </cell>
          <cell r="D488" t="str">
            <v>Instalación de Tuberias de Acueducto</v>
          </cell>
          <cell r="L488" t="str">
            <v/>
          </cell>
          <cell r="M488" t="str">
            <v/>
          </cell>
          <cell r="N488" t="str">
            <v/>
          </cell>
          <cell r="O488" t="str">
            <v/>
          </cell>
          <cell r="R488" t="str">
            <v/>
          </cell>
          <cell r="S488" t="str">
            <v/>
          </cell>
          <cell r="T488" t="str">
            <v/>
          </cell>
          <cell r="U488" t="str">
            <v/>
          </cell>
          <cell r="V488" t="str">
            <v/>
          </cell>
          <cell r="W488" t="str">
            <v/>
          </cell>
        </row>
        <row r="489">
          <cell r="C489" t="str">
            <v>3.4.4.1</v>
          </cell>
          <cell r="D489" t="str">
            <v xml:space="preserve">Instalación de tuberías de acueducto de polietileno de alta densidad (PEAD)  </v>
          </cell>
          <cell r="L489" t="str">
            <v/>
          </cell>
          <cell r="M489" t="str">
            <v/>
          </cell>
          <cell r="N489" t="str">
            <v/>
          </cell>
          <cell r="O489" t="str">
            <v/>
          </cell>
          <cell r="R489" t="str">
            <v/>
          </cell>
          <cell r="S489" t="str">
            <v/>
          </cell>
          <cell r="T489" t="str">
            <v/>
          </cell>
          <cell r="U489" t="str">
            <v/>
          </cell>
          <cell r="V489" t="str">
            <v/>
          </cell>
          <cell r="W489" t="str">
            <v/>
          </cell>
        </row>
        <row r="490">
          <cell r="C490" t="str">
            <v>3.4.4.1.5</v>
          </cell>
          <cell r="D490" t="str">
            <v>Tuberías PEAD 200mm PN 10 PE 100</v>
          </cell>
          <cell r="E490" t="str">
            <v>m</v>
          </cell>
          <cell r="F490">
            <v>2</v>
          </cell>
          <cell r="G490">
            <v>6050</v>
          </cell>
          <cell r="H490">
            <v>12100</v>
          </cell>
          <cell r="I490">
            <v>6.6596217775135941E-2</v>
          </cell>
          <cell r="J490">
            <v>2</v>
          </cell>
          <cell r="L490">
            <v>2</v>
          </cell>
          <cell r="M490">
            <v>12100</v>
          </cell>
          <cell r="N490">
            <v>0</v>
          </cell>
          <cell r="O490">
            <v>12100</v>
          </cell>
          <cell r="R490">
            <v>0</v>
          </cell>
          <cell r="S490">
            <v>0</v>
          </cell>
          <cell r="T490">
            <v>0</v>
          </cell>
          <cell r="U490">
            <v>0</v>
          </cell>
          <cell r="V490">
            <v>2</v>
          </cell>
          <cell r="W490">
            <v>12100</v>
          </cell>
        </row>
        <row r="491">
          <cell r="C491" t="str">
            <v>3.8</v>
          </cell>
          <cell r="D491" t="str">
            <v>INSTALACION DE  ELEMENTOS DE ACUEDUCTO Y ALCANTARILLADO</v>
          </cell>
          <cell r="I491" t="str">
            <v/>
          </cell>
          <cell r="L491" t="str">
            <v/>
          </cell>
          <cell r="M491" t="str">
            <v/>
          </cell>
          <cell r="N491" t="str">
            <v/>
          </cell>
          <cell r="O491" t="str">
            <v/>
          </cell>
          <cell r="R491" t="str">
            <v/>
          </cell>
          <cell r="S491" t="str">
            <v/>
          </cell>
          <cell r="T491" t="str">
            <v/>
          </cell>
          <cell r="U491" t="str">
            <v/>
          </cell>
          <cell r="V491" t="str">
            <v/>
          </cell>
          <cell r="W491" t="str">
            <v/>
          </cell>
        </row>
        <row r="492">
          <cell r="C492" t="str">
            <v>3.8.1.11</v>
          </cell>
          <cell r="D492" t="str">
            <v>Instalación de medidor ultrasónico, Incluye el suministro e instalación de tornilleria y empaquetadura para el montaje</v>
          </cell>
          <cell r="I492" t="str">
            <v/>
          </cell>
          <cell r="L492" t="str">
            <v/>
          </cell>
          <cell r="M492" t="str">
            <v/>
          </cell>
          <cell r="N492" t="str">
            <v/>
          </cell>
          <cell r="O492" t="str">
            <v/>
          </cell>
          <cell r="R492" t="str">
            <v/>
          </cell>
          <cell r="S492" t="str">
            <v/>
          </cell>
          <cell r="T492" t="str">
            <v/>
          </cell>
          <cell r="U492" t="str">
            <v/>
          </cell>
          <cell r="V492" t="str">
            <v/>
          </cell>
          <cell r="W492" t="str">
            <v/>
          </cell>
        </row>
        <row r="493">
          <cell r="C493" t="str">
            <v>3.8.1.11.4</v>
          </cell>
          <cell r="D493" t="str">
            <v>Medidor ultrasónico Panametrics de flujo tipo transmisor AT868, dos salidas aisladas de 4-20 mA, interfase RS 232, un canal de alimentación 100-120 VAC, salidas de totalizador, pantalla LCD de 2 líneas * 16 caracteres.</v>
          </cell>
          <cell r="I493" t="str">
            <v/>
          </cell>
          <cell r="L493" t="str">
            <v/>
          </cell>
          <cell r="M493" t="str">
            <v/>
          </cell>
          <cell r="N493" t="str">
            <v/>
          </cell>
          <cell r="O493" t="str">
            <v/>
          </cell>
          <cell r="R493" t="str">
            <v/>
          </cell>
          <cell r="S493" t="str">
            <v/>
          </cell>
          <cell r="T493" t="str">
            <v/>
          </cell>
          <cell r="U493" t="str">
            <v/>
          </cell>
          <cell r="V493" t="str">
            <v/>
          </cell>
          <cell r="W493" t="str">
            <v/>
          </cell>
        </row>
        <row r="494">
          <cell r="D494" t="str">
            <v>d = 500 mm (20")</v>
          </cell>
          <cell r="E494" t="str">
            <v>un</v>
          </cell>
          <cell r="F494">
            <v>1</v>
          </cell>
          <cell r="G494">
            <v>980000</v>
          </cell>
          <cell r="H494">
            <v>980000</v>
          </cell>
          <cell r="I494">
            <v>5.3937432578209279</v>
          </cell>
          <cell r="J494">
            <v>1</v>
          </cell>
          <cell r="K494">
            <v>0</v>
          </cell>
          <cell r="L494">
            <v>1</v>
          </cell>
          <cell r="M494">
            <v>980000</v>
          </cell>
          <cell r="N494">
            <v>0</v>
          </cell>
          <cell r="O494">
            <v>980000</v>
          </cell>
          <cell r="R494">
            <v>0</v>
          </cell>
          <cell r="S494">
            <v>0</v>
          </cell>
          <cell r="T494">
            <v>0</v>
          </cell>
          <cell r="U494">
            <v>0</v>
          </cell>
          <cell r="V494">
            <v>1</v>
          </cell>
          <cell r="W494">
            <v>980000</v>
          </cell>
        </row>
        <row r="495">
          <cell r="C495" t="str">
            <v>3.8.1.17</v>
          </cell>
          <cell r="D495" t="str">
            <v>Instalación de pasamuro HD. Norma ISO. PN 10, longitud según plano, Incluye el suministro e instalación de tornilleria y empaquetadura para el montaje</v>
          </cell>
          <cell r="I495" t="str">
            <v/>
          </cell>
          <cell r="L495" t="str">
            <v/>
          </cell>
          <cell r="M495" t="str">
            <v/>
          </cell>
          <cell r="N495" t="str">
            <v/>
          </cell>
          <cell r="O495" t="str">
            <v/>
          </cell>
          <cell r="R495" t="str">
            <v/>
          </cell>
          <cell r="S495" t="str">
            <v/>
          </cell>
          <cell r="T495" t="str">
            <v/>
          </cell>
          <cell r="U495" t="str">
            <v/>
          </cell>
          <cell r="V495" t="str">
            <v/>
          </cell>
          <cell r="W495" t="str">
            <v/>
          </cell>
        </row>
        <row r="496">
          <cell r="C496" t="str">
            <v>3.8.1.17.7</v>
          </cell>
          <cell r="D496" t="str">
            <v>d = 600 mm (24”), B*E</v>
          </cell>
          <cell r="E496" t="str">
            <v>un</v>
          </cell>
          <cell r="F496">
            <v>1</v>
          </cell>
          <cell r="G496">
            <v>105500</v>
          </cell>
          <cell r="H496">
            <v>105500</v>
          </cell>
          <cell r="I496">
            <v>0.58065297316337539</v>
          </cell>
          <cell r="J496">
            <v>1</v>
          </cell>
          <cell r="L496">
            <v>1</v>
          </cell>
          <cell r="M496">
            <v>105500</v>
          </cell>
          <cell r="N496">
            <v>0</v>
          </cell>
          <cell r="O496">
            <v>105500</v>
          </cell>
          <cell r="R496">
            <v>0</v>
          </cell>
          <cell r="S496">
            <v>0</v>
          </cell>
          <cell r="T496">
            <v>0</v>
          </cell>
          <cell r="U496">
            <v>0</v>
          </cell>
          <cell r="V496">
            <v>1</v>
          </cell>
          <cell r="W496">
            <v>105500</v>
          </cell>
        </row>
        <row r="497">
          <cell r="C497" t="str">
            <v>3.8.1.17.22</v>
          </cell>
          <cell r="D497" t="str">
            <v>d = 150 mm (6”), B*E, L=0.55m</v>
          </cell>
          <cell r="E497" t="str">
            <v>un</v>
          </cell>
          <cell r="F497">
            <v>10</v>
          </cell>
          <cell r="G497">
            <v>24850</v>
          </cell>
          <cell r="H497">
            <v>248500</v>
          </cell>
          <cell r="I497">
            <v>1.367699183233164</v>
          </cell>
          <cell r="J497">
            <v>10</v>
          </cell>
          <cell r="L497">
            <v>10</v>
          </cell>
          <cell r="M497">
            <v>248500</v>
          </cell>
          <cell r="N497">
            <v>0</v>
          </cell>
          <cell r="O497">
            <v>248500</v>
          </cell>
          <cell r="R497">
            <v>0</v>
          </cell>
          <cell r="S497">
            <v>0</v>
          </cell>
          <cell r="T497">
            <v>0</v>
          </cell>
          <cell r="U497">
            <v>0</v>
          </cell>
          <cell r="V497">
            <v>10</v>
          </cell>
          <cell r="W497">
            <v>248500</v>
          </cell>
        </row>
        <row r="498">
          <cell r="C498" t="str">
            <v>3.8.1.17.23</v>
          </cell>
          <cell r="D498" t="str">
            <v>d = 200 mm (10”), E*E, L=0.65m</v>
          </cell>
          <cell r="E498" t="str">
            <v>un</v>
          </cell>
          <cell r="F498">
            <v>1</v>
          </cell>
          <cell r="G498">
            <v>33100</v>
          </cell>
          <cell r="H498">
            <v>33100</v>
          </cell>
          <cell r="I498">
            <v>0.18217643044272724</v>
          </cell>
          <cell r="J498">
            <v>1</v>
          </cell>
          <cell r="L498">
            <v>1</v>
          </cell>
          <cell r="M498">
            <v>33100</v>
          </cell>
          <cell r="N498">
            <v>0</v>
          </cell>
          <cell r="O498">
            <v>33100</v>
          </cell>
          <cell r="R498">
            <v>0</v>
          </cell>
          <cell r="S498">
            <v>0</v>
          </cell>
          <cell r="T498">
            <v>0</v>
          </cell>
          <cell r="U498">
            <v>0</v>
          </cell>
          <cell r="V498">
            <v>1</v>
          </cell>
          <cell r="W498">
            <v>33100</v>
          </cell>
        </row>
        <row r="499">
          <cell r="C499">
            <v>3.1</v>
          </cell>
          <cell r="D499" t="str">
            <v>INSTALACIÓN DE ACCESORIOS Y TRABAJOS METALMECÁNICOS</v>
          </cell>
          <cell r="I499" t="str">
            <v/>
          </cell>
          <cell r="L499" t="str">
            <v/>
          </cell>
          <cell r="M499" t="str">
            <v/>
          </cell>
          <cell r="N499" t="str">
            <v/>
          </cell>
          <cell r="O499" t="str">
            <v/>
          </cell>
          <cell r="R499" t="str">
            <v/>
          </cell>
          <cell r="S499" t="str">
            <v/>
          </cell>
          <cell r="T499" t="str">
            <v/>
          </cell>
          <cell r="U499" t="str">
            <v/>
          </cell>
          <cell r="V499" t="str">
            <v/>
          </cell>
          <cell r="W499" t="str">
            <v/>
          </cell>
        </row>
        <row r="500">
          <cell r="C500" t="str">
            <v>3.10.1</v>
          </cell>
          <cell r="D500" t="str">
            <v>Trabajos metalmecánicos</v>
          </cell>
          <cell r="I500" t="str">
            <v/>
          </cell>
          <cell r="L500" t="str">
            <v/>
          </cell>
          <cell r="M500" t="str">
            <v/>
          </cell>
          <cell r="N500" t="str">
            <v/>
          </cell>
          <cell r="O500" t="str">
            <v/>
          </cell>
          <cell r="R500" t="str">
            <v/>
          </cell>
          <cell r="S500" t="str">
            <v/>
          </cell>
          <cell r="T500" t="str">
            <v/>
          </cell>
          <cell r="U500" t="str">
            <v/>
          </cell>
          <cell r="V500" t="str">
            <v/>
          </cell>
          <cell r="W500" t="str">
            <v/>
          </cell>
        </row>
        <row r="501">
          <cell r="C501" t="str">
            <v>3.10.1.3</v>
          </cell>
          <cell r="D501" t="str">
            <v>Fabricación e instalación de tapas en aluminio</v>
          </cell>
          <cell r="E501" t="str">
            <v>m2</v>
          </cell>
          <cell r="F501">
            <v>7.5</v>
          </cell>
          <cell r="G501">
            <v>140000</v>
          </cell>
          <cell r="H501">
            <v>1050000</v>
          </cell>
          <cell r="I501">
            <v>5.7790106333795652</v>
          </cell>
          <cell r="J501">
            <v>7.5</v>
          </cell>
          <cell r="L501">
            <v>7.5</v>
          </cell>
          <cell r="M501">
            <v>1050000</v>
          </cell>
          <cell r="N501">
            <v>0</v>
          </cell>
          <cell r="O501">
            <v>1050000</v>
          </cell>
          <cell r="R501">
            <v>0</v>
          </cell>
          <cell r="S501">
            <v>0</v>
          </cell>
          <cell r="T501">
            <v>0</v>
          </cell>
          <cell r="U501">
            <v>0</v>
          </cell>
          <cell r="V501">
            <v>7.5</v>
          </cell>
          <cell r="W501">
            <v>1050000</v>
          </cell>
        </row>
        <row r="502">
          <cell r="C502" t="str">
            <v>3.10.1.4</v>
          </cell>
          <cell r="D502" t="str">
            <v>Fabricación e instalación de soporte en acero inoxidable para desague Ø200mm, para soportar en muro de concreto</v>
          </cell>
          <cell r="E502" t="str">
            <v>un</v>
          </cell>
          <cell r="F502">
            <v>1</v>
          </cell>
          <cell r="G502">
            <v>320000</v>
          </cell>
          <cell r="H502">
            <v>320000</v>
          </cell>
          <cell r="I502">
            <v>1.7612222882680582</v>
          </cell>
          <cell r="J502">
            <v>1</v>
          </cell>
          <cell r="L502">
            <v>1</v>
          </cell>
          <cell r="M502">
            <v>320000</v>
          </cell>
          <cell r="N502">
            <v>0</v>
          </cell>
          <cell r="O502">
            <v>320000</v>
          </cell>
          <cell r="R502">
            <v>0</v>
          </cell>
          <cell r="S502">
            <v>0</v>
          </cell>
          <cell r="T502">
            <v>0</v>
          </cell>
          <cell r="U502">
            <v>0</v>
          </cell>
          <cell r="V502">
            <v>1</v>
          </cell>
          <cell r="W502">
            <v>320000</v>
          </cell>
        </row>
        <row r="503">
          <cell r="C503" t="str">
            <v>3.10.1.5</v>
          </cell>
          <cell r="D503" t="str">
            <v>Fabricación e instalación de campana en acero inoxidable para desague. Conexión brida Ø200 extremo liso Ø400mm, h=0.12m</v>
          </cell>
          <cell r="E503" t="str">
            <v>un</v>
          </cell>
          <cell r="F503">
            <v>1</v>
          </cell>
          <cell r="G503">
            <v>420000</v>
          </cell>
          <cell r="H503">
            <v>420000</v>
          </cell>
          <cell r="I503">
            <v>2.3116042533518262</v>
          </cell>
          <cell r="J503">
            <v>1</v>
          </cell>
          <cell r="L503">
            <v>1</v>
          </cell>
          <cell r="M503">
            <v>420000</v>
          </cell>
          <cell r="N503">
            <v>0</v>
          </cell>
          <cell r="O503">
            <v>420000</v>
          </cell>
          <cell r="R503">
            <v>0</v>
          </cell>
          <cell r="S503">
            <v>0</v>
          </cell>
          <cell r="T503">
            <v>0</v>
          </cell>
          <cell r="U503">
            <v>0</v>
          </cell>
          <cell r="V503">
            <v>1</v>
          </cell>
          <cell r="W503">
            <v>420000</v>
          </cell>
        </row>
        <row r="504">
          <cell r="C504">
            <v>3.11</v>
          </cell>
          <cell r="D504" t="str">
            <v>INSTALACION DE EQUIPOS MECÁNICOS Y ELÉCTROMECÁNICOS</v>
          </cell>
          <cell r="I504" t="str">
            <v/>
          </cell>
          <cell r="L504" t="str">
            <v/>
          </cell>
          <cell r="M504" t="str">
            <v/>
          </cell>
          <cell r="N504" t="str">
            <v/>
          </cell>
          <cell r="O504" t="str">
            <v/>
          </cell>
          <cell r="R504" t="str">
            <v/>
          </cell>
          <cell r="S504" t="str">
            <v/>
          </cell>
          <cell r="T504" t="str">
            <v/>
          </cell>
          <cell r="U504" t="str">
            <v/>
          </cell>
          <cell r="V504" t="str">
            <v/>
          </cell>
          <cell r="W504" t="str">
            <v/>
          </cell>
        </row>
        <row r="505">
          <cell r="C505" t="str">
            <v>3.11.1</v>
          </cell>
          <cell r="D505" t="str">
            <v>Bombas centrífugas</v>
          </cell>
          <cell r="I505" t="str">
            <v/>
          </cell>
          <cell r="L505" t="str">
            <v/>
          </cell>
          <cell r="M505" t="str">
            <v/>
          </cell>
          <cell r="N505" t="str">
            <v/>
          </cell>
          <cell r="O505" t="str">
            <v/>
          </cell>
          <cell r="R505" t="str">
            <v/>
          </cell>
          <cell r="S505" t="str">
            <v/>
          </cell>
          <cell r="T505" t="str">
            <v/>
          </cell>
          <cell r="U505" t="str">
            <v/>
          </cell>
          <cell r="V505" t="str">
            <v/>
          </cell>
          <cell r="W505" t="str">
            <v/>
          </cell>
        </row>
        <row r="506">
          <cell r="C506" t="str">
            <v>3.11.1.3</v>
          </cell>
          <cell r="D506" t="str">
            <v>Instalación de dos bombas verticales para agua potable para bombeo a Sabanalarga, Qn=100LPS por bomba, presión Hn=132m para etapa presente, tipo vertical, 1800RPM, 460 voltios, 60 ciclos. con el múltiple de impulsión Ø500mm y Ø300mm en HD, distribución se</v>
          </cell>
          <cell r="E506" t="str">
            <v>gl</v>
          </cell>
          <cell r="F506">
            <v>1</v>
          </cell>
          <cell r="G506">
            <v>15000000</v>
          </cell>
          <cell r="H506">
            <v>15000000</v>
          </cell>
          <cell r="I506">
            <v>82.55729476256522</v>
          </cell>
          <cell r="J506">
            <v>1</v>
          </cell>
          <cell r="L506">
            <v>1</v>
          </cell>
          <cell r="M506">
            <v>15000000</v>
          </cell>
          <cell r="N506">
            <v>0</v>
          </cell>
          <cell r="O506">
            <v>15000000</v>
          </cell>
          <cell r="R506">
            <v>0</v>
          </cell>
          <cell r="S506">
            <v>0</v>
          </cell>
          <cell r="T506">
            <v>0</v>
          </cell>
          <cell r="U506">
            <v>0</v>
          </cell>
          <cell r="V506">
            <v>1</v>
          </cell>
          <cell r="W506">
            <v>15000000</v>
          </cell>
        </row>
        <row r="507">
          <cell r="D507" t="str">
            <v>COSTO TOTAL DIRECTO</v>
          </cell>
          <cell r="H507">
            <v>18169200</v>
          </cell>
          <cell r="L507" t="str">
            <v/>
          </cell>
          <cell r="M507">
            <v>18169200</v>
          </cell>
          <cell r="N507">
            <v>0</v>
          </cell>
          <cell r="O507">
            <v>18169200</v>
          </cell>
          <cell r="R507" t="str">
            <v/>
          </cell>
          <cell r="S507">
            <v>0</v>
          </cell>
          <cell r="T507">
            <v>0</v>
          </cell>
          <cell r="U507">
            <v>0</v>
          </cell>
          <cell r="V507" t="str">
            <v/>
          </cell>
          <cell r="W507">
            <v>18169200</v>
          </cell>
        </row>
        <row r="508">
          <cell r="D508" t="str">
            <v>A,I,U, 25%</v>
          </cell>
          <cell r="E508">
            <v>0.25</v>
          </cell>
          <cell r="H508">
            <v>4542300</v>
          </cell>
          <cell r="M508">
            <v>4542300</v>
          </cell>
          <cell r="N508">
            <v>0</v>
          </cell>
          <cell r="O508">
            <v>4542300</v>
          </cell>
          <cell r="R508">
            <v>0</v>
          </cell>
          <cell r="S508">
            <v>0</v>
          </cell>
          <cell r="T508">
            <v>0</v>
          </cell>
          <cell r="U508">
            <v>0</v>
          </cell>
          <cell r="W508">
            <v>4542300</v>
          </cell>
        </row>
        <row r="509">
          <cell r="B509" t="str">
            <v>TO6</v>
          </cell>
          <cell r="D509" t="str">
            <v>COSTO TOTAL OBRA CIVIL</v>
          </cell>
          <cell r="H509">
            <v>22711500</v>
          </cell>
          <cell r="M509">
            <v>22711500</v>
          </cell>
          <cell r="N509">
            <v>0</v>
          </cell>
          <cell r="O509">
            <v>22711500</v>
          </cell>
          <cell r="R509" t="str">
            <v/>
          </cell>
          <cell r="S509">
            <v>0</v>
          </cell>
          <cell r="T509">
            <v>0</v>
          </cell>
          <cell r="U509">
            <v>0</v>
          </cell>
          <cell r="V509" t="str">
            <v/>
          </cell>
          <cell r="W509">
            <v>22711500</v>
          </cell>
        </row>
        <row r="510">
          <cell r="B510" t="str">
            <v>T7</v>
          </cell>
          <cell r="C510" t="str">
            <v>SUMINISTRO DE EQUIPOS PARA EL SISTEMA DE CLORACION DEL AGUA (510)</v>
          </cell>
          <cell r="M510" t="str">
            <v/>
          </cell>
          <cell r="N510" t="str">
            <v/>
          </cell>
          <cell r="O510" t="str">
            <v/>
          </cell>
          <cell r="R510" t="str">
            <v/>
          </cell>
          <cell r="S510" t="str">
            <v/>
          </cell>
          <cell r="T510" t="str">
            <v/>
          </cell>
          <cell r="U510" t="str">
            <v/>
          </cell>
          <cell r="V510" t="str">
            <v/>
          </cell>
          <cell r="W510" t="str">
            <v/>
          </cell>
        </row>
        <row r="511">
          <cell r="C511" t="str">
            <v xml:space="preserve">ITEM  </v>
          </cell>
          <cell r="D511" t="str">
            <v>DESCRIPCION</v>
          </cell>
          <cell r="E511" t="str">
            <v xml:space="preserve">UNIDAD </v>
          </cell>
          <cell r="F511" t="str">
            <v xml:space="preserve">CANTIDAD </v>
          </cell>
          <cell r="G511" t="str">
            <v>V. UNITARIO</v>
          </cell>
          <cell r="H511" t="str">
            <v xml:space="preserve"> V. PARCIAL</v>
          </cell>
          <cell r="R511">
            <v>0</v>
          </cell>
        </row>
        <row r="512">
          <cell r="C512" t="str">
            <v>3.20.1.1</v>
          </cell>
          <cell r="D512" t="str">
            <v>Suministro de Tuberias de Acueducto</v>
          </cell>
          <cell r="L512" t="str">
            <v/>
          </cell>
          <cell r="M512" t="str">
            <v/>
          </cell>
          <cell r="N512" t="str">
            <v/>
          </cell>
          <cell r="O512" t="str">
            <v/>
          </cell>
          <cell r="R512" t="str">
            <v/>
          </cell>
          <cell r="S512" t="str">
            <v/>
          </cell>
          <cell r="T512" t="str">
            <v/>
          </cell>
          <cell r="U512" t="str">
            <v/>
          </cell>
          <cell r="V512" t="str">
            <v/>
          </cell>
          <cell r="W512" t="str">
            <v/>
          </cell>
        </row>
        <row r="513">
          <cell r="C513" t="str">
            <v>3.20.1.1.1</v>
          </cell>
          <cell r="D513" t="str">
            <v>Suministro de tuberías de acueducto de polietileno de alta densidad (PEAD)</v>
          </cell>
          <cell r="L513" t="str">
            <v/>
          </cell>
          <cell r="M513" t="str">
            <v/>
          </cell>
          <cell r="N513" t="str">
            <v/>
          </cell>
          <cell r="O513" t="str">
            <v/>
          </cell>
          <cell r="R513" t="str">
            <v/>
          </cell>
          <cell r="S513" t="str">
            <v/>
          </cell>
          <cell r="T513" t="str">
            <v/>
          </cell>
          <cell r="U513" t="str">
            <v/>
          </cell>
          <cell r="V513" t="str">
            <v/>
          </cell>
          <cell r="W513" t="str">
            <v/>
          </cell>
        </row>
        <row r="514">
          <cell r="C514" t="str">
            <v>3.20.1.1.1.1</v>
          </cell>
          <cell r="D514" t="str">
            <v>Tuberías PEAD 90mm PN 10 PE 100</v>
          </cell>
          <cell r="E514" t="str">
            <v>m</v>
          </cell>
          <cell r="F514">
            <v>6</v>
          </cell>
          <cell r="G514">
            <v>12000</v>
          </cell>
          <cell r="H514">
            <v>72000</v>
          </cell>
          <cell r="I514">
            <v>7.5472346194402545E-2</v>
          </cell>
          <cell r="J514">
            <v>6</v>
          </cell>
          <cell r="L514">
            <v>6</v>
          </cell>
          <cell r="M514">
            <v>72000</v>
          </cell>
          <cell r="N514">
            <v>0</v>
          </cell>
          <cell r="O514">
            <v>72000</v>
          </cell>
          <cell r="R514">
            <v>0</v>
          </cell>
          <cell r="S514">
            <v>0</v>
          </cell>
          <cell r="T514">
            <v>0</v>
          </cell>
          <cell r="U514">
            <v>0</v>
          </cell>
          <cell r="V514">
            <v>6</v>
          </cell>
          <cell r="W514">
            <v>72000</v>
          </cell>
        </row>
        <row r="515">
          <cell r="C515" t="str">
            <v>3.20.1.1.4</v>
          </cell>
          <cell r="D515" t="str">
            <v>Suministro de tuberías de acueducto de polietileno para acometidas</v>
          </cell>
          <cell r="I515" t="str">
            <v/>
          </cell>
          <cell r="L515" t="str">
            <v/>
          </cell>
          <cell r="M515" t="str">
            <v/>
          </cell>
          <cell r="N515" t="str">
            <v/>
          </cell>
          <cell r="O515" t="str">
            <v/>
          </cell>
          <cell r="R515" t="str">
            <v/>
          </cell>
          <cell r="S515" t="str">
            <v/>
          </cell>
          <cell r="T515" t="str">
            <v/>
          </cell>
          <cell r="U515" t="str">
            <v/>
          </cell>
          <cell r="V515" t="str">
            <v/>
          </cell>
          <cell r="W515" t="str">
            <v/>
          </cell>
        </row>
        <row r="516">
          <cell r="C516" t="str">
            <v>3.20.1.1.4.5</v>
          </cell>
          <cell r="D516" t="str">
            <v>Tuberia de Polietileno Diametro 63 mm PN 10</v>
          </cell>
          <cell r="E516" t="str">
            <v>m</v>
          </cell>
          <cell r="F516">
            <v>125</v>
          </cell>
          <cell r="G516">
            <v>5900</v>
          </cell>
          <cell r="H516">
            <v>737500</v>
          </cell>
          <cell r="I516">
            <v>0.77306743497738717</v>
          </cell>
          <cell r="J516">
            <v>125</v>
          </cell>
          <cell r="L516">
            <v>125</v>
          </cell>
          <cell r="M516">
            <v>737500</v>
          </cell>
          <cell r="N516">
            <v>0</v>
          </cell>
          <cell r="O516">
            <v>737500</v>
          </cell>
          <cell r="R516">
            <v>0</v>
          </cell>
          <cell r="S516">
            <v>0</v>
          </cell>
          <cell r="T516">
            <v>0</v>
          </cell>
          <cell r="U516">
            <v>0</v>
          </cell>
          <cell r="V516">
            <v>125</v>
          </cell>
          <cell r="W516">
            <v>737500</v>
          </cell>
        </row>
        <row r="517">
          <cell r="C517" t="str">
            <v>3.20.1.2.1</v>
          </cell>
          <cell r="D517" t="str">
            <v>Suministro de válvula de compuerta brida x brida norma ISO PN 10</v>
          </cell>
          <cell r="I517" t="str">
            <v/>
          </cell>
          <cell r="L517" t="str">
            <v/>
          </cell>
          <cell r="M517" t="str">
            <v/>
          </cell>
          <cell r="N517" t="str">
            <v/>
          </cell>
          <cell r="O517" t="str">
            <v/>
          </cell>
          <cell r="R517" t="str">
            <v/>
          </cell>
          <cell r="S517" t="str">
            <v/>
          </cell>
          <cell r="T517" t="str">
            <v/>
          </cell>
          <cell r="U517" t="str">
            <v/>
          </cell>
          <cell r="V517" t="str">
            <v/>
          </cell>
          <cell r="W517" t="str">
            <v/>
          </cell>
        </row>
        <row r="518">
          <cell r="C518" t="str">
            <v>3.20.1.2.1.2</v>
          </cell>
          <cell r="D518" t="str">
            <v>d= 80 mm (3")</v>
          </cell>
          <cell r="E518" t="str">
            <v>un</v>
          </cell>
          <cell r="F518">
            <v>1</v>
          </cell>
          <cell r="G518">
            <v>375932.8</v>
          </cell>
          <cell r="H518">
            <v>375932.8</v>
          </cell>
          <cell r="I518">
            <v>0.39406292260320958</v>
          </cell>
          <cell r="J518">
            <v>1</v>
          </cell>
          <cell r="L518">
            <v>1</v>
          </cell>
          <cell r="M518">
            <v>375932.8</v>
          </cell>
          <cell r="N518">
            <v>0</v>
          </cell>
          <cell r="O518">
            <v>375932.8</v>
          </cell>
          <cell r="R518">
            <v>0</v>
          </cell>
          <cell r="S518">
            <v>0</v>
          </cell>
          <cell r="T518">
            <v>0</v>
          </cell>
          <cell r="U518">
            <v>0</v>
          </cell>
          <cell r="V518">
            <v>1</v>
          </cell>
          <cell r="W518">
            <v>375932.8</v>
          </cell>
        </row>
        <row r="519">
          <cell r="C519" t="str">
            <v>3.20.1.2.20</v>
          </cell>
          <cell r="D519" t="str">
            <v>Adaptador porta brida de polietileno con brida suelta de acero</v>
          </cell>
          <cell r="I519" t="str">
            <v/>
          </cell>
          <cell r="L519" t="str">
            <v/>
          </cell>
          <cell r="M519" t="str">
            <v/>
          </cell>
          <cell r="N519" t="str">
            <v/>
          </cell>
          <cell r="O519" t="str">
            <v/>
          </cell>
          <cell r="R519" t="str">
            <v/>
          </cell>
          <cell r="S519" t="str">
            <v/>
          </cell>
          <cell r="T519" t="str">
            <v/>
          </cell>
          <cell r="U519" t="str">
            <v/>
          </cell>
          <cell r="V519" t="str">
            <v/>
          </cell>
          <cell r="W519" t="str">
            <v/>
          </cell>
        </row>
        <row r="520">
          <cell r="C520" t="str">
            <v>3.20.1.2.20.1</v>
          </cell>
          <cell r="D520" t="str">
            <v>d= 90 mm (3")</v>
          </cell>
          <cell r="E520" t="str">
            <v>un</v>
          </cell>
          <cell r="F520">
            <v>2</v>
          </cell>
          <cell r="G520">
            <v>68904</v>
          </cell>
          <cell r="H520">
            <v>137808</v>
          </cell>
          <cell r="I520">
            <v>0.14445407061608645</v>
          </cell>
          <cell r="J520">
            <v>2</v>
          </cell>
          <cell r="L520">
            <v>2</v>
          </cell>
          <cell r="M520">
            <v>137808</v>
          </cell>
          <cell r="N520">
            <v>0</v>
          </cell>
          <cell r="O520">
            <v>137808</v>
          </cell>
          <cell r="R520">
            <v>0</v>
          </cell>
          <cell r="S520">
            <v>0</v>
          </cell>
          <cell r="T520">
            <v>0</v>
          </cell>
          <cell r="U520">
            <v>0</v>
          </cell>
          <cell r="V520">
            <v>2</v>
          </cell>
          <cell r="W520">
            <v>137808</v>
          </cell>
        </row>
        <row r="521">
          <cell r="C521" t="str">
            <v>3.20.1.2.68</v>
          </cell>
          <cell r="D521" t="str">
            <v>Suministro de Codos de polietileno PE 100 PN 10 a tope</v>
          </cell>
          <cell r="I521" t="str">
            <v/>
          </cell>
          <cell r="L521" t="str">
            <v/>
          </cell>
          <cell r="M521" t="str">
            <v/>
          </cell>
          <cell r="N521" t="str">
            <v/>
          </cell>
          <cell r="O521" t="str">
            <v/>
          </cell>
          <cell r="R521" t="str">
            <v/>
          </cell>
          <cell r="S521" t="str">
            <v/>
          </cell>
          <cell r="T521" t="str">
            <v/>
          </cell>
          <cell r="U521" t="str">
            <v/>
          </cell>
          <cell r="V521" t="str">
            <v/>
          </cell>
          <cell r="W521" t="str">
            <v/>
          </cell>
        </row>
        <row r="522">
          <cell r="C522" t="str">
            <v>3.20.1.2.68.10</v>
          </cell>
          <cell r="D522" t="str">
            <v>Codo de Polietileno 90mm X 90°</v>
          </cell>
          <cell r="E522" t="str">
            <v>un</v>
          </cell>
          <cell r="F522">
            <v>2</v>
          </cell>
          <cell r="G522">
            <v>35960</v>
          </cell>
          <cell r="H522">
            <v>71920</v>
          </cell>
          <cell r="I522">
            <v>7.538848803196431E-2</v>
          </cell>
          <cell r="J522">
            <v>2</v>
          </cell>
          <cell r="L522">
            <v>2</v>
          </cell>
          <cell r="M522">
            <v>71920</v>
          </cell>
          <cell r="N522">
            <v>0</v>
          </cell>
          <cell r="O522">
            <v>71920</v>
          </cell>
          <cell r="R522">
            <v>0</v>
          </cell>
          <cell r="S522">
            <v>0</v>
          </cell>
          <cell r="T522">
            <v>0</v>
          </cell>
          <cell r="U522">
            <v>0</v>
          </cell>
          <cell r="V522">
            <v>2</v>
          </cell>
          <cell r="W522">
            <v>71920</v>
          </cell>
        </row>
        <row r="523">
          <cell r="C523" t="str">
            <v>3,22</v>
          </cell>
          <cell r="D523" t="str">
            <v>SUMINISTRO DE ELEMENTOS VARIOS</v>
          </cell>
          <cell r="I523" t="str">
            <v/>
          </cell>
          <cell r="L523" t="str">
            <v/>
          </cell>
          <cell r="M523" t="str">
            <v/>
          </cell>
          <cell r="N523" t="str">
            <v/>
          </cell>
          <cell r="O523" t="str">
            <v/>
          </cell>
          <cell r="R523" t="str">
            <v/>
          </cell>
          <cell r="S523" t="str">
            <v/>
          </cell>
          <cell r="T523" t="str">
            <v/>
          </cell>
          <cell r="U523" t="str">
            <v/>
          </cell>
          <cell r="V523" t="str">
            <v/>
          </cell>
          <cell r="W523" t="str">
            <v/>
          </cell>
        </row>
        <row r="524">
          <cell r="C524" t="str">
            <v>3.22.9</v>
          </cell>
          <cell r="D524" t="str">
            <v>Suministro de manómetro rango 0 - 160 psi, con membrana para gas cloro, válvula roscada de cloro Ø3/8" y accesorios Ø3/8"</v>
          </cell>
          <cell r="E524" t="str">
            <v>un</v>
          </cell>
          <cell r="F524">
            <v>2</v>
          </cell>
          <cell r="G524">
            <v>650000</v>
          </cell>
          <cell r="H524">
            <v>1300000</v>
          </cell>
          <cell r="I524">
            <v>1.3626951396211571</v>
          </cell>
          <cell r="J524">
            <v>2</v>
          </cell>
          <cell r="L524">
            <v>2</v>
          </cell>
          <cell r="M524">
            <v>1300000</v>
          </cell>
          <cell r="N524">
            <v>0</v>
          </cell>
          <cell r="O524">
            <v>1300000</v>
          </cell>
          <cell r="R524">
            <v>0</v>
          </cell>
          <cell r="S524">
            <v>0</v>
          </cell>
          <cell r="T524">
            <v>0</v>
          </cell>
          <cell r="U524">
            <v>0</v>
          </cell>
          <cell r="V524">
            <v>2</v>
          </cell>
          <cell r="W524">
            <v>1300000</v>
          </cell>
        </row>
        <row r="525">
          <cell r="C525" t="str">
            <v>3.22.10</v>
          </cell>
          <cell r="D525" t="str">
            <v>Suministro de manómetro rango 0 - 100 psi para agua, válvula de bola Ø3/8" roscada y accesorios para instalación</v>
          </cell>
          <cell r="E525" t="str">
            <v>un</v>
          </cell>
          <cell r="F525">
            <v>2</v>
          </cell>
          <cell r="G525">
            <v>80000</v>
          </cell>
          <cell r="H525">
            <v>160000</v>
          </cell>
          <cell r="I525">
            <v>0.16771632487645011</v>
          </cell>
          <cell r="J525">
            <v>2</v>
          </cell>
          <cell r="L525">
            <v>2</v>
          </cell>
          <cell r="M525">
            <v>160000</v>
          </cell>
          <cell r="N525">
            <v>0</v>
          </cell>
          <cell r="O525">
            <v>160000</v>
          </cell>
          <cell r="R525">
            <v>0</v>
          </cell>
          <cell r="S525">
            <v>0</v>
          </cell>
          <cell r="T525">
            <v>0</v>
          </cell>
          <cell r="U525">
            <v>0</v>
          </cell>
          <cell r="V525">
            <v>2</v>
          </cell>
          <cell r="W525">
            <v>160000</v>
          </cell>
        </row>
        <row r="526">
          <cell r="C526" t="str">
            <v>3.22.11</v>
          </cell>
          <cell r="D526" t="str">
            <v>Suministro tubería de 1" de acero al carbon sin costuras, SCH 80, incluye accesorios (tees, codos, uniones, etc.)</v>
          </cell>
          <cell r="E526" t="str">
            <v>m</v>
          </cell>
          <cell r="F526">
            <v>12</v>
          </cell>
          <cell r="G526">
            <v>210000</v>
          </cell>
          <cell r="H526">
            <v>2520000</v>
          </cell>
          <cell r="I526">
            <v>2.6415321168040888</v>
          </cell>
          <cell r="J526">
            <v>12</v>
          </cell>
          <cell r="L526">
            <v>12</v>
          </cell>
          <cell r="M526">
            <v>2520000</v>
          </cell>
          <cell r="N526">
            <v>0</v>
          </cell>
          <cell r="O526">
            <v>2520000</v>
          </cell>
          <cell r="R526">
            <v>0</v>
          </cell>
          <cell r="S526">
            <v>0</v>
          </cell>
          <cell r="T526">
            <v>0</v>
          </cell>
          <cell r="U526">
            <v>0</v>
          </cell>
          <cell r="V526">
            <v>12</v>
          </cell>
          <cell r="W526">
            <v>2520000</v>
          </cell>
        </row>
        <row r="527">
          <cell r="C527" t="str">
            <v>3.22.12</v>
          </cell>
          <cell r="D527" t="str">
            <v>Suministro múltiple Ø 2" PVC RDE 21, incluye accesorios (tees, codos, uniones, adaptadores, soportes de acero, etc.) para el suministro agua potable a inyectores y distribución de la solución agua cloro. (según plano guía)</v>
          </cell>
          <cell r="E527" t="str">
            <v>gl</v>
          </cell>
          <cell r="F527">
            <v>1</v>
          </cell>
          <cell r="G527">
            <v>800000</v>
          </cell>
          <cell r="H527">
            <v>800000</v>
          </cell>
          <cell r="I527">
            <v>0.83858162438225048</v>
          </cell>
          <cell r="J527">
            <v>1</v>
          </cell>
          <cell r="L527">
            <v>1</v>
          </cell>
          <cell r="M527">
            <v>800000</v>
          </cell>
          <cell r="N527">
            <v>0</v>
          </cell>
          <cell r="O527">
            <v>800000</v>
          </cell>
          <cell r="R527">
            <v>0</v>
          </cell>
          <cell r="S527">
            <v>0</v>
          </cell>
          <cell r="T527">
            <v>0</v>
          </cell>
          <cell r="U527">
            <v>0</v>
          </cell>
          <cell r="V527">
            <v>1</v>
          </cell>
          <cell r="W527">
            <v>800000</v>
          </cell>
        </row>
        <row r="528">
          <cell r="C528" t="str">
            <v>3.22.13</v>
          </cell>
          <cell r="D528" t="str">
            <v>Suministro tubería de 3/4" PVC RDE 21, incluye accesorios (tees, codos, uniones, adaptadores, etc.) para venteo de cloradores. (Según plano guía)</v>
          </cell>
          <cell r="E528" t="str">
            <v>gl</v>
          </cell>
          <cell r="F528">
            <v>1</v>
          </cell>
          <cell r="G528">
            <v>250000</v>
          </cell>
          <cell r="H528">
            <v>250000</v>
          </cell>
          <cell r="I528">
            <v>0.2620567576194533</v>
          </cell>
          <cell r="J528">
            <v>1</v>
          </cell>
          <cell r="L528">
            <v>1</v>
          </cell>
          <cell r="M528">
            <v>250000</v>
          </cell>
          <cell r="N528">
            <v>0</v>
          </cell>
          <cell r="O528">
            <v>250000</v>
          </cell>
          <cell r="R528">
            <v>0</v>
          </cell>
          <cell r="S528">
            <v>0</v>
          </cell>
          <cell r="T528">
            <v>0</v>
          </cell>
          <cell r="U528">
            <v>0</v>
          </cell>
          <cell r="V528">
            <v>1</v>
          </cell>
          <cell r="W528">
            <v>250000</v>
          </cell>
        </row>
        <row r="529">
          <cell r="C529" t="str">
            <v>3.22.14</v>
          </cell>
          <cell r="D529" t="str">
            <v>Fabricación y suministro de difusores de cloro en tubería PVC, incluye base en concreto y soportes (según plano guía)</v>
          </cell>
          <cell r="E529" t="str">
            <v>un</v>
          </cell>
          <cell r="F529">
            <v>2</v>
          </cell>
          <cell r="G529">
            <v>260000</v>
          </cell>
          <cell r="H529">
            <v>520000</v>
          </cell>
          <cell r="I529">
            <v>0.54507805584846281</v>
          </cell>
          <cell r="J529">
            <v>2</v>
          </cell>
          <cell r="L529">
            <v>2</v>
          </cell>
          <cell r="M529">
            <v>520000</v>
          </cell>
          <cell r="N529">
            <v>0</v>
          </cell>
          <cell r="O529">
            <v>520000</v>
          </cell>
          <cell r="R529">
            <v>0</v>
          </cell>
          <cell r="S529">
            <v>0</v>
          </cell>
          <cell r="T529">
            <v>0</v>
          </cell>
          <cell r="U529">
            <v>0</v>
          </cell>
          <cell r="V529">
            <v>2</v>
          </cell>
          <cell r="W529">
            <v>520000</v>
          </cell>
        </row>
        <row r="530">
          <cell r="C530" t="str">
            <v>3.22.15</v>
          </cell>
          <cell r="D530" t="str">
            <v>Fabricación y suministro de soportes en madera ceiba roja para cilindros de 1 tonelada de cloro. (según plano)</v>
          </cell>
          <cell r="E530" t="str">
            <v>un</v>
          </cell>
          <cell r="F530">
            <v>32</v>
          </cell>
          <cell r="G530">
            <v>55000</v>
          </cell>
          <cell r="H530">
            <v>1760000</v>
          </cell>
          <cell r="I530">
            <v>1.8448795736409511</v>
          </cell>
          <cell r="J530">
            <v>32</v>
          </cell>
          <cell r="L530">
            <v>32</v>
          </cell>
          <cell r="M530">
            <v>1760000</v>
          </cell>
          <cell r="N530">
            <v>0</v>
          </cell>
          <cell r="O530">
            <v>1760000</v>
          </cell>
          <cell r="R530">
            <v>0</v>
          </cell>
          <cell r="S530">
            <v>0</v>
          </cell>
          <cell r="T530">
            <v>0</v>
          </cell>
          <cell r="U530">
            <v>0</v>
          </cell>
          <cell r="V530">
            <v>32</v>
          </cell>
          <cell r="W530">
            <v>1760000</v>
          </cell>
        </row>
        <row r="531">
          <cell r="C531" t="str">
            <v>3.22.16</v>
          </cell>
          <cell r="D531" t="str">
            <v>Suministro de ducha y lavador de ojos de seguridad</v>
          </cell>
          <cell r="E531" t="str">
            <v>un</v>
          </cell>
          <cell r="F531">
            <v>1</v>
          </cell>
          <cell r="G531">
            <v>880000</v>
          </cell>
          <cell r="H531">
            <v>880000</v>
          </cell>
          <cell r="I531">
            <v>0.92243978682047556</v>
          </cell>
          <cell r="J531">
            <v>1</v>
          </cell>
          <cell r="L531">
            <v>1</v>
          </cell>
          <cell r="M531">
            <v>880000</v>
          </cell>
          <cell r="N531">
            <v>0</v>
          </cell>
          <cell r="O531">
            <v>880000</v>
          </cell>
          <cell r="R531">
            <v>0</v>
          </cell>
          <cell r="S531">
            <v>0</v>
          </cell>
          <cell r="T531">
            <v>0</v>
          </cell>
          <cell r="U531">
            <v>0</v>
          </cell>
          <cell r="V531">
            <v>1</v>
          </cell>
          <cell r="W531">
            <v>880000</v>
          </cell>
        </row>
        <row r="532">
          <cell r="C532" t="str">
            <v>3.22.17</v>
          </cell>
          <cell r="D532" t="str">
            <v>Suministro válvula de 2" tipo diafragma para control solución agua cloro, con unión universal</v>
          </cell>
          <cell r="E532" t="str">
            <v>un</v>
          </cell>
          <cell r="F532">
            <v>2</v>
          </cell>
          <cell r="G532">
            <v>920000</v>
          </cell>
          <cell r="H532">
            <v>1840000</v>
          </cell>
          <cell r="I532">
            <v>1.9287377360791762</v>
          </cell>
          <cell r="J532">
            <v>2</v>
          </cell>
          <cell r="L532">
            <v>2</v>
          </cell>
          <cell r="M532">
            <v>1840000</v>
          </cell>
          <cell r="N532">
            <v>0</v>
          </cell>
          <cell r="O532">
            <v>1840000</v>
          </cell>
          <cell r="R532">
            <v>0</v>
          </cell>
          <cell r="S532">
            <v>0</v>
          </cell>
          <cell r="T532">
            <v>0</v>
          </cell>
          <cell r="U532">
            <v>0</v>
          </cell>
          <cell r="V532">
            <v>2</v>
          </cell>
          <cell r="W532">
            <v>1840000</v>
          </cell>
        </row>
        <row r="533">
          <cell r="C533" t="str">
            <v>3.22.18</v>
          </cell>
          <cell r="D533" t="str">
            <v>Suministro válvula de 2" PVC cierre rápido con unión universal</v>
          </cell>
          <cell r="E533" t="str">
            <v>un</v>
          </cell>
          <cell r="F533">
            <v>4</v>
          </cell>
          <cell r="G533">
            <v>78000</v>
          </cell>
          <cell r="H533">
            <v>312000</v>
          </cell>
          <cell r="I533">
            <v>0.32704683350907771</v>
          </cell>
          <cell r="J533">
            <v>4</v>
          </cell>
          <cell r="L533">
            <v>4</v>
          </cell>
          <cell r="M533">
            <v>312000</v>
          </cell>
          <cell r="N533">
            <v>0</v>
          </cell>
          <cell r="O533">
            <v>312000</v>
          </cell>
          <cell r="R533">
            <v>0</v>
          </cell>
          <cell r="S533">
            <v>0</v>
          </cell>
          <cell r="T533">
            <v>0</v>
          </cell>
          <cell r="U533">
            <v>0</v>
          </cell>
          <cell r="V533">
            <v>4</v>
          </cell>
          <cell r="W533">
            <v>312000</v>
          </cell>
        </row>
        <row r="534">
          <cell r="C534" t="str">
            <v>3.22.19</v>
          </cell>
          <cell r="D534" t="str">
            <v>Suministro válvula de acero Ø1" para trabajar con gas Cloro, con unión roscada</v>
          </cell>
          <cell r="E534" t="str">
            <v>un</v>
          </cell>
          <cell r="F534">
            <v>6</v>
          </cell>
          <cell r="G534">
            <v>650000</v>
          </cell>
          <cell r="H534">
            <v>3900000</v>
          </cell>
          <cell r="I534">
            <v>4.0880854188634714</v>
          </cell>
          <cell r="J534">
            <v>6</v>
          </cell>
          <cell r="L534">
            <v>6</v>
          </cell>
          <cell r="M534">
            <v>3900000</v>
          </cell>
          <cell r="N534">
            <v>0</v>
          </cell>
          <cell r="O534">
            <v>3900000</v>
          </cell>
          <cell r="R534">
            <v>0</v>
          </cell>
          <cell r="S534">
            <v>0</v>
          </cell>
          <cell r="T534">
            <v>0</v>
          </cell>
          <cell r="U534">
            <v>0</v>
          </cell>
          <cell r="V534">
            <v>6</v>
          </cell>
          <cell r="W534">
            <v>3900000</v>
          </cell>
        </row>
        <row r="535">
          <cell r="C535" t="str">
            <v>3.22.20</v>
          </cell>
          <cell r="D535" t="str">
            <v>Suministro de filtro para gas cloro, unión roscada Ø1"</v>
          </cell>
          <cell r="E535" t="str">
            <v>un</v>
          </cell>
          <cell r="F535">
            <v>2</v>
          </cell>
          <cell r="G535">
            <v>900000</v>
          </cell>
          <cell r="H535">
            <v>1800000</v>
          </cell>
          <cell r="I535">
            <v>1.8868086548600635</v>
          </cell>
          <cell r="J535">
            <v>2</v>
          </cell>
          <cell r="L535">
            <v>2</v>
          </cell>
          <cell r="M535">
            <v>1800000</v>
          </cell>
          <cell r="N535">
            <v>0</v>
          </cell>
          <cell r="O535">
            <v>1800000</v>
          </cell>
          <cell r="R535">
            <v>0</v>
          </cell>
          <cell r="S535">
            <v>0</v>
          </cell>
          <cell r="T535">
            <v>0</v>
          </cell>
          <cell r="U535">
            <v>0</v>
          </cell>
          <cell r="V535">
            <v>2</v>
          </cell>
          <cell r="W535">
            <v>1800000</v>
          </cell>
        </row>
        <row r="536">
          <cell r="C536" t="str">
            <v>3.22.21</v>
          </cell>
          <cell r="D536" t="str">
            <v>Suministro de multiple gas cloro para 4 cilindros Ø1" SCH80. (Consta de conectores flexibles de 3/8", valvula de cilindro, empacaduras de plomo, niples de acero, tees roscadas, codos roscados, tapones hembra)</v>
          </cell>
          <cell r="E536" t="str">
            <v>un</v>
          </cell>
          <cell r="F536">
            <v>2</v>
          </cell>
          <cell r="G536">
            <v>3900000</v>
          </cell>
          <cell r="H536">
            <v>7800000</v>
          </cell>
          <cell r="I536">
            <v>8.1761708377269429</v>
          </cell>
          <cell r="J536">
            <v>2</v>
          </cell>
          <cell r="L536">
            <v>2</v>
          </cell>
          <cell r="M536">
            <v>7800000</v>
          </cell>
          <cell r="N536">
            <v>0</v>
          </cell>
          <cell r="O536">
            <v>7800000</v>
          </cell>
          <cell r="R536">
            <v>0</v>
          </cell>
          <cell r="S536">
            <v>0</v>
          </cell>
          <cell r="T536">
            <v>0</v>
          </cell>
          <cell r="U536">
            <v>0</v>
          </cell>
          <cell r="V536">
            <v>2</v>
          </cell>
          <cell r="W536">
            <v>7800000</v>
          </cell>
        </row>
        <row r="537">
          <cell r="C537" t="str">
            <v>3.22.22</v>
          </cell>
          <cell r="D537" t="str">
            <v>Polipasto eléctrico 2 Ton 220 Vac incluido botonera, juego de testeros para viga sencilla con recorrido de 8 mts, levante en cable de acero galvanizado y movimiento vertical y horizontal con motor eléctrico</v>
          </cell>
          <cell r="E537" t="str">
            <v>un</v>
          </cell>
          <cell r="F537">
            <v>1</v>
          </cell>
          <cell r="G537">
            <v>20114400</v>
          </cell>
          <cell r="H537">
            <v>20114400</v>
          </cell>
          <cell r="I537">
            <v>21.084457781842925</v>
          </cell>
          <cell r="J537">
            <v>1</v>
          </cell>
          <cell r="L537">
            <v>1</v>
          </cell>
          <cell r="M537">
            <v>20114400</v>
          </cell>
          <cell r="N537">
            <v>0</v>
          </cell>
          <cell r="O537">
            <v>20114400</v>
          </cell>
          <cell r="R537">
            <v>0</v>
          </cell>
          <cell r="S537">
            <v>0</v>
          </cell>
          <cell r="T537">
            <v>0</v>
          </cell>
          <cell r="U537">
            <v>0</v>
          </cell>
          <cell r="V537">
            <v>1</v>
          </cell>
          <cell r="W537">
            <v>20114400</v>
          </cell>
        </row>
        <row r="538">
          <cell r="C538" t="str">
            <v>3.22.23</v>
          </cell>
          <cell r="D538" t="str">
            <v>Suministro de balanzas para dos cilindros de cloro de 1 Ton por cilindro, con indicador digital con lectura en Kg/lbs con unidad propia del usuario e indicador del peso bruto y tara, con salida análoga de 4-20 mA.</v>
          </cell>
          <cell r="E538" t="str">
            <v>un</v>
          </cell>
          <cell r="F538">
            <v>1</v>
          </cell>
          <cell r="G538">
            <v>14920499.999999998</v>
          </cell>
          <cell r="H538">
            <v>14920499.999999998</v>
          </cell>
          <cell r="I538">
            <v>15.640071408244207</v>
          </cell>
          <cell r="J538">
            <v>1</v>
          </cell>
          <cell r="L538">
            <v>1</v>
          </cell>
          <cell r="M538">
            <v>14920499.999999998</v>
          </cell>
          <cell r="N538">
            <v>0</v>
          </cell>
          <cell r="O538">
            <v>14920499.999999998</v>
          </cell>
          <cell r="R538">
            <v>0</v>
          </cell>
          <cell r="S538">
            <v>0</v>
          </cell>
          <cell r="T538">
            <v>0</v>
          </cell>
          <cell r="U538">
            <v>0</v>
          </cell>
          <cell r="V538">
            <v>1</v>
          </cell>
          <cell r="W538">
            <v>14920499.999999998</v>
          </cell>
        </row>
        <row r="539">
          <cell r="C539" t="str">
            <v>3.22.24</v>
          </cell>
          <cell r="D539" t="str">
            <v>Suministro de clorador de gabinete, capacidad 250 lb/dia, Incluye accesorios, rotametro, inyector, válvula de control de vacio, regulación de presión y gabinete de fibra de vidrio.</v>
          </cell>
          <cell r="E539" t="str">
            <v>un</v>
          </cell>
          <cell r="F539">
            <v>2</v>
          </cell>
          <cell r="G539">
            <v>17563560</v>
          </cell>
          <cell r="H539">
            <v>35127120</v>
          </cell>
          <cell r="I539">
            <v>36.821196686837801</v>
          </cell>
          <cell r="J539">
            <v>2</v>
          </cell>
          <cell r="L539">
            <v>2</v>
          </cell>
          <cell r="M539">
            <v>35127120</v>
          </cell>
          <cell r="N539">
            <v>0</v>
          </cell>
          <cell r="O539">
            <v>35127120</v>
          </cell>
          <cell r="R539">
            <v>0</v>
          </cell>
          <cell r="S539">
            <v>0</v>
          </cell>
          <cell r="T539">
            <v>0</v>
          </cell>
          <cell r="U539">
            <v>0</v>
          </cell>
          <cell r="V539">
            <v>2</v>
          </cell>
          <cell r="W539">
            <v>35127120</v>
          </cell>
        </row>
        <row r="540">
          <cell r="D540" t="str">
            <v>COSTO DIRECTO</v>
          </cell>
          <cell r="H540">
            <v>95399180.799999997</v>
          </cell>
          <cell r="I540" t="str">
            <v/>
          </cell>
          <cell r="L540" t="str">
            <v/>
          </cell>
          <cell r="M540">
            <v>95399180.799999997</v>
          </cell>
          <cell r="N540">
            <v>0</v>
          </cell>
          <cell r="O540">
            <v>95399180.799999997</v>
          </cell>
          <cell r="R540" t="str">
            <v/>
          </cell>
          <cell r="S540">
            <v>0</v>
          </cell>
          <cell r="T540">
            <v>0</v>
          </cell>
          <cell r="U540">
            <v>0</v>
          </cell>
          <cell r="V540" t="str">
            <v/>
          </cell>
          <cell r="W540">
            <v>95399180.799999997</v>
          </cell>
        </row>
        <row r="541">
          <cell r="D541" t="str">
            <v>A.I.U. 12%</v>
          </cell>
          <cell r="E541">
            <v>0.12</v>
          </cell>
          <cell r="H541">
            <v>11447901.695999999</v>
          </cell>
          <cell r="M541">
            <v>11447901.695999999</v>
          </cell>
          <cell r="N541">
            <v>0</v>
          </cell>
          <cell r="O541">
            <v>11447901.695999999</v>
          </cell>
          <cell r="R541">
            <v>0</v>
          </cell>
          <cell r="S541">
            <v>0</v>
          </cell>
          <cell r="T541">
            <v>0</v>
          </cell>
          <cell r="U541">
            <v>0</v>
          </cell>
          <cell r="W541">
            <v>11447901.695999999</v>
          </cell>
        </row>
        <row r="542">
          <cell r="B542" t="str">
            <v>TO7</v>
          </cell>
          <cell r="D542" t="str">
            <v>COSTO SUMINISTRO</v>
          </cell>
          <cell r="H542">
            <v>106847082</v>
          </cell>
          <cell r="M542">
            <v>106847082</v>
          </cell>
          <cell r="N542">
            <v>0</v>
          </cell>
          <cell r="O542">
            <v>106847082</v>
          </cell>
          <cell r="R542" t="str">
            <v/>
          </cell>
          <cell r="S542">
            <v>0</v>
          </cell>
          <cell r="T542">
            <v>0</v>
          </cell>
          <cell r="U542">
            <v>0</v>
          </cell>
          <cell r="V542" t="str">
            <v/>
          </cell>
          <cell r="W542">
            <v>106847082</v>
          </cell>
        </row>
        <row r="543">
          <cell r="B543" t="str">
            <v>T8</v>
          </cell>
          <cell r="C543" t="str">
            <v>INSTALACION DE EQUIPOS PARA EL SISTEMA DE CLORACION  DEL AGUA (543)</v>
          </cell>
          <cell r="M543" t="str">
            <v/>
          </cell>
          <cell r="N543" t="str">
            <v/>
          </cell>
          <cell r="O543" t="str">
            <v/>
          </cell>
          <cell r="R543" t="str">
            <v/>
          </cell>
          <cell r="S543" t="str">
            <v/>
          </cell>
          <cell r="T543" t="str">
            <v/>
          </cell>
          <cell r="U543" t="str">
            <v/>
          </cell>
          <cell r="V543" t="str">
            <v/>
          </cell>
          <cell r="W543" t="str">
            <v/>
          </cell>
        </row>
        <row r="544">
          <cell r="C544" t="str">
            <v xml:space="preserve">ITEM  </v>
          </cell>
          <cell r="D544" t="str">
            <v>DESCRIPCION</v>
          </cell>
          <cell r="E544" t="str">
            <v xml:space="preserve">UNIDAD </v>
          </cell>
          <cell r="F544" t="str">
            <v xml:space="preserve">CANTIDAD </v>
          </cell>
          <cell r="G544" t="str">
            <v>V. UNITARIO</v>
          </cell>
          <cell r="H544" t="str">
            <v xml:space="preserve"> V. PARCIAL</v>
          </cell>
          <cell r="R544">
            <v>0</v>
          </cell>
        </row>
        <row r="545">
          <cell r="C545">
            <v>3.1</v>
          </cell>
          <cell r="D545" t="str">
            <v>SEÑALIZACION Y SEGURIDAD EN LA OBRA</v>
          </cell>
          <cell r="L545" t="str">
            <v/>
          </cell>
          <cell r="M545" t="str">
            <v/>
          </cell>
          <cell r="N545" t="str">
            <v/>
          </cell>
          <cell r="O545" t="str">
            <v/>
          </cell>
          <cell r="R545" t="str">
            <v/>
          </cell>
          <cell r="S545" t="str">
            <v/>
          </cell>
          <cell r="T545" t="str">
            <v/>
          </cell>
          <cell r="U545" t="str">
            <v/>
          </cell>
          <cell r="V545" t="str">
            <v/>
          </cell>
          <cell r="W545" t="str">
            <v/>
          </cell>
        </row>
        <row r="546">
          <cell r="C546" t="str">
            <v>3.1.1</v>
          </cell>
          <cell r="D546" t="str">
            <v>Señalización de la obra</v>
          </cell>
          <cell r="L546" t="str">
            <v/>
          </cell>
          <cell r="M546" t="str">
            <v/>
          </cell>
          <cell r="N546" t="str">
            <v/>
          </cell>
          <cell r="O546" t="str">
            <v/>
          </cell>
          <cell r="R546" t="str">
            <v/>
          </cell>
          <cell r="S546" t="str">
            <v/>
          </cell>
          <cell r="T546" t="str">
            <v/>
          </cell>
          <cell r="U546" t="str">
            <v/>
          </cell>
          <cell r="V546" t="str">
            <v/>
          </cell>
          <cell r="W546" t="str">
            <v/>
          </cell>
        </row>
        <row r="547">
          <cell r="C547" t="str">
            <v>3.1.1.1</v>
          </cell>
          <cell r="D547" t="str">
            <v>Soporte para cinta demarcadora. Esquema No.1</v>
          </cell>
          <cell r="E547" t="str">
            <v>un</v>
          </cell>
          <cell r="F547">
            <v>5</v>
          </cell>
          <cell r="G547">
            <v>10100</v>
          </cell>
          <cell r="H547">
            <v>50500</v>
          </cell>
          <cell r="I547">
            <v>1.1585637938490587</v>
          </cell>
          <cell r="J547">
            <v>5</v>
          </cell>
          <cell r="L547">
            <v>5</v>
          </cell>
          <cell r="M547">
            <v>50500</v>
          </cell>
          <cell r="N547">
            <v>0</v>
          </cell>
          <cell r="O547">
            <v>50500</v>
          </cell>
          <cell r="R547">
            <v>0</v>
          </cell>
          <cell r="S547">
            <v>0</v>
          </cell>
          <cell r="T547">
            <v>0</v>
          </cell>
          <cell r="U547">
            <v>0</v>
          </cell>
          <cell r="V547">
            <v>5</v>
          </cell>
          <cell r="W547">
            <v>50500</v>
          </cell>
        </row>
        <row r="548">
          <cell r="C548" t="str">
            <v>3.1.1.2</v>
          </cell>
          <cell r="D548" t="str">
            <v>Cinta demarcadora, sin soportes. Esquema No. 2</v>
          </cell>
          <cell r="E548" t="str">
            <v>m</v>
          </cell>
          <cell r="F548">
            <v>50</v>
          </cell>
          <cell r="G548">
            <v>830</v>
          </cell>
          <cell r="H548">
            <v>41500</v>
          </cell>
          <cell r="I548">
            <v>0.95208707811358284</v>
          </cell>
          <cell r="J548">
            <v>50</v>
          </cell>
          <cell r="L548">
            <v>50</v>
          </cell>
          <cell r="M548">
            <v>41500</v>
          </cell>
          <cell r="N548">
            <v>0</v>
          </cell>
          <cell r="O548">
            <v>41500</v>
          </cell>
          <cell r="R548">
            <v>0</v>
          </cell>
          <cell r="S548">
            <v>0</v>
          </cell>
          <cell r="T548">
            <v>0</v>
          </cell>
          <cell r="U548">
            <v>0</v>
          </cell>
          <cell r="V548">
            <v>50</v>
          </cell>
          <cell r="W548">
            <v>41500</v>
          </cell>
        </row>
        <row r="549">
          <cell r="C549" t="str">
            <v>3.1.1.3</v>
          </cell>
          <cell r="D549" t="str">
            <v>Vallas móviles. Barreras</v>
          </cell>
          <cell r="I549" t="str">
            <v/>
          </cell>
          <cell r="L549" t="str">
            <v/>
          </cell>
          <cell r="M549" t="str">
            <v/>
          </cell>
          <cell r="N549" t="str">
            <v/>
          </cell>
          <cell r="O549" t="str">
            <v/>
          </cell>
          <cell r="R549" t="str">
            <v/>
          </cell>
          <cell r="S549" t="str">
            <v/>
          </cell>
          <cell r="T549" t="str">
            <v/>
          </cell>
          <cell r="U549" t="str">
            <v/>
          </cell>
          <cell r="V549" t="str">
            <v/>
          </cell>
          <cell r="W549" t="str">
            <v/>
          </cell>
        </row>
        <row r="550">
          <cell r="C550" t="str">
            <v>3.1.1.3.4</v>
          </cell>
          <cell r="D550" t="str">
            <v>Valla móvil Tipo 4. Valla doble cara. Esquema No. 6</v>
          </cell>
          <cell r="E550" t="str">
            <v>un</v>
          </cell>
          <cell r="F550">
            <v>1</v>
          </cell>
          <cell r="G550">
            <v>155000</v>
          </cell>
          <cell r="H550">
            <v>155000</v>
          </cell>
          <cell r="I550">
            <v>3.5559878821109718</v>
          </cell>
          <cell r="J550">
            <v>1</v>
          </cell>
          <cell r="L550">
            <v>1</v>
          </cell>
          <cell r="M550">
            <v>155000</v>
          </cell>
          <cell r="N550">
            <v>0</v>
          </cell>
          <cell r="O550">
            <v>155000</v>
          </cell>
          <cell r="R550">
            <v>0</v>
          </cell>
          <cell r="S550">
            <v>0</v>
          </cell>
          <cell r="T550">
            <v>0</v>
          </cell>
          <cell r="U550">
            <v>0</v>
          </cell>
          <cell r="V550">
            <v>1</v>
          </cell>
          <cell r="W550">
            <v>155000</v>
          </cell>
        </row>
        <row r="551">
          <cell r="C551">
            <v>3.8</v>
          </cell>
          <cell r="D551" t="str">
            <v>INSTALACION DE ELEMENTOS DE ACUEDUCTO Y ALCANTARILLADO</v>
          </cell>
          <cell r="I551" t="str">
            <v/>
          </cell>
          <cell r="L551" t="str">
            <v/>
          </cell>
          <cell r="M551" t="str">
            <v/>
          </cell>
          <cell r="N551" t="str">
            <v/>
          </cell>
          <cell r="O551" t="str">
            <v/>
          </cell>
          <cell r="R551" t="str">
            <v/>
          </cell>
          <cell r="S551" t="str">
            <v/>
          </cell>
          <cell r="T551" t="str">
            <v/>
          </cell>
          <cell r="U551" t="str">
            <v/>
          </cell>
          <cell r="V551" t="str">
            <v/>
          </cell>
          <cell r="W551" t="str">
            <v/>
          </cell>
        </row>
        <row r="552">
          <cell r="C552" t="str">
            <v>3.8.1</v>
          </cell>
          <cell r="D552" t="str">
            <v>Elementos de Acueducto</v>
          </cell>
          <cell r="I552" t="str">
            <v/>
          </cell>
          <cell r="L552" t="str">
            <v/>
          </cell>
          <cell r="M552" t="str">
            <v/>
          </cell>
          <cell r="N552" t="str">
            <v/>
          </cell>
          <cell r="O552" t="str">
            <v/>
          </cell>
          <cell r="R552" t="str">
            <v/>
          </cell>
          <cell r="S552" t="str">
            <v/>
          </cell>
          <cell r="T552" t="str">
            <v/>
          </cell>
          <cell r="U552" t="str">
            <v/>
          </cell>
          <cell r="V552" t="str">
            <v/>
          </cell>
          <cell r="W552" t="str">
            <v/>
          </cell>
        </row>
        <row r="553">
          <cell r="C553" t="str">
            <v>3.8.1.1</v>
          </cell>
          <cell r="D553" t="str">
            <v>Instalación de válvula de compuerta brida x brida norma ISO PN 10, Incluye el suministro e instalación de tornilleria y empaquetadura para el montaje</v>
          </cell>
          <cell r="I553" t="str">
            <v/>
          </cell>
          <cell r="L553" t="str">
            <v/>
          </cell>
          <cell r="M553" t="str">
            <v/>
          </cell>
          <cell r="N553" t="str">
            <v/>
          </cell>
          <cell r="O553" t="str">
            <v/>
          </cell>
          <cell r="R553" t="str">
            <v/>
          </cell>
          <cell r="S553" t="str">
            <v/>
          </cell>
          <cell r="T553" t="str">
            <v/>
          </cell>
          <cell r="U553" t="str">
            <v/>
          </cell>
          <cell r="V553" t="str">
            <v/>
          </cell>
          <cell r="W553" t="str">
            <v/>
          </cell>
        </row>
        <row r="554">
          <cell r="C554" t="str">
            <v>3.8.1.1.2</v>
          </cell>
          <cell r="D554" t="str">
            <v>d = 80 mm (3")</v>
          </cell>
          <cell r="E554" t="str">
            <v>un</v>
          </cell>
          <cell r="F554">
            <v>1</v>
          </cell>
          <cell r="G554">
            <v>11845</v>
          </cell>
          <cell r="H554">
            <v>11845</v>
          </cell>
          <cell r="I554">
            <v>0.2717462997651901</v>
          </cell>
          <cell r="J554">
            <v>1</v>
          </cell>
          <cell r="L554">
            <v>1</v>
          </cell>
          <cell r="M554">
            <v>11845</v>
          </cell>
          <cell r="N554">
            <v>0</v>
          </cell>
          <cell r="O554">
            <v>11845</v>
          </cell>
          <cell r="R554">
            <v>0</v>
          </cell>
          <cell r="S554">
            <v>0</v>
          </cell>
          <cell r="T554">
            <v>0</v>
          </cell>
          <cell r="U554">
            <v>0</v>
          </cell>
          <cell r="V554">
            <v>1</v>
          </cell>
          <cell r="W554">
            <v>11845</v>
          </cell>
        </row>
        <row r="555">
          <cell r="C555" t="str">
            <v>3.8.13</v>
          </cell>
          <cell r="D555" t="str">
            <v>Instalación de equipos electromecánicos, trabajos metalmecánicos y varios</v>
          </cell>
          <cell r="I555" t="str">
            <v/>
          </cell>
          <cell r="L555" t="str">
            <v/>
          </cell>
          <cell r="M555" t="str">
            <v/>
          </cell>
          <cell r="N555" t="str">
            <v/>
          </cell>
          <cell r="O555" t="str">
            <v/>
          </cell>
          <cell r="R555" t="str">
            <v/>
          </cell>
          <cell r="S555" t="str">
            <v/>
          </cell>
          <cell r="T555" t="str">
            <v/>
          </cell>
          <cell r="U555" t="str">
            <v/>
          </cell>
          <cell r="V555" t="str">
            <v/>
          </cell>
          <cell r="W555" t="str">
            <v/>
          </cell>
        </row>
        <row r="556">
          <cell r="C556" t="str">
            <v>3.8.13.10</v>
          </cell>
          <cell r="D556" t="str">
            <v>Instalación de dos cloradores (250lb/dia) con sus elementos y soporte en acero, fabricación de bases en concreto para cloradores h=0.1m, instalación del múltiple Ø1" de acero SCH80 con válvulas y accesorios, instalación del múltiple de Ø2" PVC de distribu</v>
          </cell>
          <cell r="E556" t="str">
            <v>gl</v>
          </cell>
          <cell r="F556">
            <v>1</v>
          </cell>
          <cell r="G556">
            <v>4100000</v>
          </cell>
          <cell r="H556">
            <v>4100000</v>
          </cell>
          <cell r="I556">
            <v>94.0616149461612</v>
          </cell>
          <cell r="J556">
            <v>1</v>
          </cell>
          <cell r="L556">
            <v>1</v>
          </cell>
          <cell r="M556">
            <v>4100000</v>
          </cell>
          <cell r="N556">
            <v>0</v>
          </cell>
          <cell r="O556">
            <v>4100000</v>
          </cell>
          <cell r="R556">
            <v>0</v>
          </cell>
          <cell r="S556">
            <v>0</v>
          </cell>
          <cell r="T556">
            <v>0</v>
          </cell>
          <cell r="U556">
            <v>0</v>
          </cell>
          <cell r="V556">
            <v>1</v>
          </cell>
          <cell r="W556">
            <v>4100000</v>
          </cell>
        </row>
        <row r="557">
          <cell r="D557" t="str">
            <v>COSTO TOTAL DIRECTO</v>
          </cell>
          <cell r="H557">
            <v>4358845</v>
          </cell>
          <cell r="L557" t="str">
            <v/>
          </cell>
          <cell r="M557">
            <v>4358845</v>
          </cell>
          <cell r="N557">
            <v>0</v>
          </cell>
          <cell r="O557">
            <v>4358845</v>
          </cell>
          <cell r="R557" t="str">
            <v/>
          </cell>
          <cell r="S557">
            <v>0</v>
          </cell>
          <cell r="T557">
            <v>0</v>
          </cell>
          <cell r="U557">
            <v>0</v>
          </cell>
          <cell r="V557" t="str">
            <v/>
          </cell>
          <cell r="W557">
            <v>4358845</v>
          </cell>
        </row>
        <row r="558">
          <cell r="D558" t="str">
            <v>A,I,U, 25%</v>
          </cell>
          <cell r="E558">
            <v>0.25</v>
          </cell>
          <cell r="H558">
            <v>1089711.25</v>
          </cell>
          <cell r="M558">
            <v>1089711.25</v>
          </cell>
          <cell r="N558">
            <v>0</v>
          </cell>
          <cell r="O558">
            <v>1089711.25</v>
          </cell>
          <cell r="R558">
            <v>0</v>
          </cell>
          <cell r="S558">
            <v>0</v>
          </cell>
          <cell r="T558">
            <v>0</v>
          </cell>
          <cell r="U558">
            <v>0</v>
          </cell>
          <cell r="W558">
            <v>1089711.25</v>
          </cell>
        </row>
        <row r="559">
          <cell r="B559" t="str">
            <v>TO8</v>
          </cell>
          <cell r="D559" t="str">
            <v>COSTO TOTAL OBRA CIVIL</v>
          </cell>
          <cell r="H559">
            <v>5448556</v>
          </cell>
          <cell r="M559">
            <v>5448556</v>
          </cell>
          <cell r="N559">
            <v>0</v>
          </cell>
          <cell r="O559">
            <v>5448556</v>
          </cell>
          <cell r="R559" t="str">
            <v/>
          </cell>
          <cell r="S559">
            <v>0</v>
          </cell>
          <cell r="T559">
            <v>0</v>
          </cell>
          <cell r="U559">
            <v>0</v>
          </cell>
          <cell r="V559" t="str">
            <v/>
          </cell>
          <cell r="W559">
            <v>5448556</v>
          </cell>
        </row>
        <row r="560">
          <cell r="B560" t="str">
            <v>T9</v>
          </cell>
          <cell r="C560" t="str">
            <v>SUMINISTRO DE EQUIPOS PARA EL SISTEMA DE QUIMICOS COAGULANTES (560)</v>
          </cell>
          <cell r="M560" t="str">
            <v/>
          </cell>
          <cell r="N560" t="str">
            <v/>
          </cell>
          <cell r="O560" t="str">
            <v/>
          </cell>
          <cell r="R560" t="str">
            <v/>
          </cell>
          <cell r="S560" t="str">
            <v/>
          </cell>
          <cell r="T560" t="str">
            <v/>
          </cell>
          <cell r="U560" t="str">
            <v/>
          </cell>
          <cell r="V560" t="str">
            <v/>
          </cell>
          <cell r="W560" t="str">
            <v/>
          </cell>
        </row>
        <row r="561">
          <cell r="C561" t="str">
            <v xml:space="preserve">ITEM </v>
          </cell>
          <cell r="D561" t="str">
            <v xml:space="preserve">DESCRIPCION </v>
          </cell>
          <cell r="E561" t="str">
            <v xml:space="preserve">UNIDAD </v>
          </cell>
          <cell r="F561" t="str">
            <v xml:space="preserve">CANTIDAD </v>
          </cell>
          <cell r="G561" t="str">
            <v xml:space="preserve">V. UNITARIO </v>
          </cell>
          <cell r="H561" t="str">
            <v>V. PARCIAL</v>
          </cell>
          <cell r="R561">
            <v>0</v>
          </cell>
        </row>
        <row r="562">
          <cell r="C562" t="str">
            <v>3.20.</v>
          </cell>
          <cell r="D562" t="str">
            <v>SUMINISTRO DE TUBERIAS Y ELEMENTOS DE  ACUEDUCTO Y ALCANTARILLADO</v>
          </cell>
          <cell r="L562" t="str">
            <v/>
          </cell>
          <cell r="M562" t="str">
            <v/>
          </cell>
          <cell r="N562" t="str">
            <v/>
          </cell>
          <cell r="O562" t="str">
            <v/>
          </cell>
          <cell r="R562" t="str">
            <v/>
          </cell>
          <cell r="S562" t="str">
            <v/>
          </cell>
          <cell r="T562" t="str">
            <v/>
          </cell>
          <cell r="U562" t="str">
            <v/>
          </cell>
          <cell r="V562" t="str">
            <v/>
          </cell>
          <cell r="W562" t="str">
            <v/>
          </cell>
        </row>
        <row r="563">
          <cell r="C563" t="str">
            <v>3.20.1.1</v>
          </cell>
          <cell r="D563" t="str">
            <v>Suministro de Tuberias de Acueducto</v>
          </cell>
          <cell r="L563" t="str">
            <v/>
          </cell>
          <cell r="M563" t="str">
            <v/>
          </cell>
          <cell r="N563" t="str">
            <v/>
          </cell>
          <cell r="O563" t="str">
            <v/>
          </cell>
          <cell r="R563" t="str">
            <v/>
          </cell>
          <cell r="S563" t="str">
            <v/>
          </cell>
          <cell r="T563" t="str">
            <v/>
          </cell>
          <cell r="U563" t="str">
            <v/>
          </cell>
          <cell r="V563" t="str">
            <v/>
          </cell>
          <cell r="W563" t="str">
            <v/>
          </cell>
        </row>
        <row r="564">
          <cell r="C564" t="str">
            <v>3.20.1.1.4</v>
          </cell>
          <cell r="D564" t="str">
            <v>Suministro de tuberías de acueducto de polietileno para acometidas</v>
          </cell>
          <cell r="L564" t="str">
            <v/>
          </cell>
          <cell r="M564" t="str">
            <v/>
          </cell>
          <cell r="N564" t="str">
            <v/>
          </cell>
          <cell r="O564" t="str">
            <v/>
          </cell>
          <cell r="R564" t="str">
            <v/>
          </cell>
          <cell r="S564" t="str">
            <v/>
          </cell>
          <cell r="T564" t="str">
            <v/>
          </cell>
          <cell r="U564" t="str">
            <v/>
          </cell>
          <cell r="V564" t="str">
            <v/>
          </cell>
          <cell r="W564" t="str">
            <v/>
          </cell>
        </row>
        <row r="565">
          <cell r="C565" t="str">
            <v>3.20.1.1.4.2</v>
          </cell>
          <cell r="D565" t="str">
            <v>Tuberia de Polietileno Diametro 20 mm PN 10</v>
          </cell>
          <cell r="E565" t="str">
            <v>m</v>
          </cell>
          <cell r="F565">
            <v>80</v>
          </cell>
          <cell r="G565">
            <v>1700</v>
          </cell>
          <cell r="H565">
            <v>136000</v>
          </cell>
          <cell r="I565">
            <v>0.32990729459474549</v>
          </cell>
          <cell r="J565">
            <v>80</v>
          </cell>
          <cell r="L565">
            <v>80</v>
          </cell>
          <cell r="M565">
            <v>136000</v>
          </cell>
          <cell r="N565">
            <v>0</v>
          </cell>
          <cell r="O565">
            <v>136000</v>
          </cell>
          <cell r="R565">
            <v>0</v>
          </cell>
          <cell r="S565">
            <v>0</v>
          </cell>
          <cell r="T565">
            <v>0</v>
          </cell>
          <cell r="U565">
            <v>0</v>
          </cell>
          <cell r="V565">
            <v>80</v>
          </cell>
          <cell r="W565">
            <v>136000</v>
          </cell>
        </row>
        <row r="566">
          <cell r="C566">
            <v>3.21</v>
          </cell>
          <cell r="D566" t="str">
            <v>SUMINISTRO DE EQUIPOS MECÁNICOS Y ELÉCTROMECÁNICOS</v>
          </cell>
          <cell r="I566" t="str">
            <v/>
          </cell>
          <cell r="L566" t="str">
            <v/>
          </cell>
          <cell r="M566" t="str">
            <v/>
          </cell>
          <cell r="N566" t="str">
            <v/>
          </cell>
          <cell r="O566" t="str">
            <v/>
          </cell>
          <cell r="R566" t="str">
            <v/>
          </cell>
          <cell r="S566" t="str">
            <v/>
          </cell>
          <cell r="T566" t="str">
            <v/>
          </cell>
          <cell r="U566" t="str">
            <v/>
          </cell>
          <cell r="V566" t="str">
            <v/>
          </cell>
          <cell r="W566" t="str">
            <v/>
          </cell>
        </row>
        <row r="567">
          <cell r="C567" t="str">
            <v>3.21.1</v>
          </cell>
          <cell r="D567" t="str">
            <v>Bombas centrífugas horizontales</v>
          </cell>
          <cell r="I567" t="str">
            <v/>
          </cell>
          <cell r="L567" t="str">
            <v/>
          </cell>
          <cell r="M567" t="str">
            <v/>
          </cell>
          <cell r="N567" t="str">
            <v/>
          </cell>
          <cell r="O567" t="str">
            <v/>
          </cell>
          <cell r="R567" t="str">
            <v/>
          </cell>
          <cell r="S567" t="str">
            <v/>
          </cell>
          <cell r="T567" t="str">
            <v/>
          </cell>
          <cell r="U567" t="str">
            <v/>
          </cell>
          <cell r="V567" t="str">
            <v/>
          </cell>
          <cell r="W567" t="str">
            <v/>
          </cell>
        </row>
        <row r="568">
          <cell r="C568" t="str">
            <v>3.21.1.2</v>
          </cell>
          <cell r="D568" t="str">
            <v>Suministro de bomba centrífuga horizontal para manejo de coagulantes, Qn=15LPS y Hn=15m , 1800RPM, 220 voltios, incluido control eléctrico</v>
          </cell>
          <cell r="E568" t="str">
            <v>un</v>
          </cell>
          <cell r="F568">
            <v>1</v>
          </cell>
          <cell r="G568">
            <v>9600000</v>
          </cell>
          <cell r="H568">
            <v>9600000</v>
          </cell>
          <cell r="I568">
            <v>23.287573736099684</v>
          </cell>
          <cell r="J568">
            <v>1</v>
          </cell>
          <cell r="L568">
            <v>1</v>
          </cell>
          <cell r="M568">
            <v>9600000</v>
          </cell>
          <cell r="N568">
            <v>0</v>
          </cell>
          <cell r="O568">
            <v>9600000</v>
          </cell>
          <cell r="R568">
            <v>0</v>
          </cell>
          <cell r="S568">
            <v>0</v>
          </cell>
          <cell r="T568">
            <v>0</v>
          </cell>
          <cell r="U568">
            <v>0</v>
          </cell>
          <cell r="V568">
            <v>1</v>
          </cell>
          <cell r="W568">
            <v>9600000</v>
          </cell>
        </row>
        <row r="569">
          <cell r="C569" t="str">
            <v>3.21.6</v>
          </cell>
          <cell r="D569" t="str">
            <v>Bombas de diafragma</v>
          </cell>
          <cell r="I569" t="str">
            <v/>
          </cell>
          <cell r="L569" t="str">
            <v/>
          </cell>
          <cell r="M569" t="str">
            <v/>
          </cell>
          <cell r="N569" t="str">
            <v/>
          </cell>
          <cell r="O569" t="str">
            <v/>
          </cell>
          <cell r="R569" t="str">
            <v/>
          </cell>
          <cell r="S569" t="str">
            <v/>
          </cell>
          <cell r="T569" t="str">
            <v/>
          </cell>
          <cell r="U569" t="str">
            <v/>
          </cell>
          <cell r="V569" t="str">
            <v/>
          </cell>
          <cell r="W569" t="str">
            <v/>
          </cell>
        </row>
        <row r="570">
          <cell r="C570" t="str">
            <v>3.21.6.1</v>
          </cell>
          <cell r="D570" t="str">
            <v>Bomba dosificadora de diafragma hidráulicamente actuado con motor eléctrico, válvula de alivio, válvula de contrapresión y cilindro de aforo. Caudal= 45 lp*hora</v>
          </cell>
          <cell r="E570" t="str">
            <v>un</v>
          </cell>
          <cell r="F570">
            <v>2</v>
          </cell>
          <cell r="G570">
            <v>5789154</v>
          </cell>
          <cell r="H570">
            <v>11578308</v>
          </cell>
          <cell r="I570">
            <v>28.086531384299256</v>
          </cell>
          <cell r="J570">
            <v>2</v>
          </cell>
          <cell r="L570">
            <v>2</v>
          </cell>
          <cell r="M570">
            <v>11578308</v>
          </cell>
          <cell r="N570">
            <v>0</v>
          </cell>
          <cell r="O570">
            <v>11578308</v>
          </cell>
          <cell r="R570">
            <v>0</v>
          </cell>
          <cell r="S570">
            <v>0</v>
          </cell>
          <cell r="T570">
            <v>0</v>
          </cell>
          <cell r="U570">
            <v>0</v>
          </cell>
          <cell r="V570">
            <v>2</v>
          </cell>
          <cell r="W570">
            <v>11578308</v>
          </cell>
        </row>
        <row r="571">
          <cell r="C571" t="str">
            <v>3.21.6.2</v>
          </cell>
          <cell r="D571" t="str">
            <v>Bomba dosificadora de diafragma hidráulicamente actuado con motor eléctrico, válvula de alivio, válvula de contrapresión y cilindro de aforo. Caudal= 15 lp*hora</v>
          </cell>
          <cell r="E571" t="str">
            <v>un</v>
          </cell>
          <cell r="F571">
            <v>1</v>
          </cell>
          <cell r="G571">
            <v>4282894</v>
          </cell>
          <cell r="H571">
            <v>4282894</v>
          </cell>
          <cell r="I571">
            <v>10.389396857176971</v>
          </cell>
          <cell r="J571">
            <v>1</v>
          </cell>
          <cell r="L571">
            <v>1</v>
          </cell>
          <cell r="M571">
            <v>4282894</v>
          </cell>
          <cell r="N571">
            <v>0</v>
          </cell>
          <cell r="O571">
            <v>4282894</v>
          </cell>
          <cell r="R571">
            <v>0</v>
          </cell>
          <cell r="S571">
            <v>0</v>
          </cell>
          <cell r="T571">
            <v>0</v>
          </cell>
          <cell r="U571">
            <v>0</v>
          </cell>
          <cell r="V571">
            <v>1</v>
          </cell>
          <cell r="W571">
            <v>4282894</v>
          </cell>
        </row>
        <row r="572">
          <cell r="C572" t="str">
            <v>3,23</v>
          </cell>
          <cell r="D572" t="str">
            <v>SUMINISTRO DE ELEMENTOS VARIOS</v>
          </cell>
          <cell r="I572" t="str">
            <v/>
          </cell>
          <cell r="L572" t="str">
            <v/>
          </cell>
          <cell r="M572" t="str">
            <v/>
          </cell>
          <cell r="N572" t="str">
            <v/>
          </cell>
          <cell r="O572" t="str">
            <v/>
          </cell>
          <cell r="R572" t="str">
            <v/>
          </cell>
          <cell r="S572" t="str">
            <v/>
          </cell>
          <cell r="T572" t="str">
            <v/>
          </cell>
          <cell r="U572" t="str">
            <v/>
          </cell>
          <cell r="V572" t="str">
            <v/>
          </cell>
          <cell r="W572" t="str">
            <v/>
          </cell>
        </row>
        <row r="573">
          <cell r="C573" t="str">
            <v>3.23.28</v>
          </cell>
          <cell r="D573" t="str">
            <v>Suministro válvula de Ø2" PVC cierre rápido con unión universal</v>
          </cell>
          <cell r="E573" t="str">
            <v>un</v>
          </cell>
          <cell r="F573">
            <v>4</v>
          </cell>
          <cell r="G573">
            <v>88000</v>
          </cell>
          <cell r="H573">
            <v>352000</v>
          </cell>
          <cell r="I573">
            <v>0.85387770365698834</v>
          </cell>
          <cell r="J573">
            <v>4</v>
          </cell>
          <cell r="L573">
            <v>4</v>
          </cell>
          <cell r="M573">
            <v>352000</v>
          </cell>
          <cell r="N573">
            <v>0</v>
          </cell>
          <cell r="O573">
            <v>352000</v>
          </cell>
          <cell r="R573">
            <v>0</v>
          </cell>
          <cell r="S573">
            <v>0</v>
          </cell>
          <cell r="T573">
            <v>0</v>
          </cell>
          <cell r="U573">
            <v>0</v>
          </cell>
          <cell r="V573">
            <v>4</v>
          </cell>
          <cell r="W573">
            <v>352000</v>
          </cell>
        </row>
        <row r="574">
          <cell r="C574" t="str">
            <v>3.23.29</v>
          </cell>
          <cell r="D574" t="str">
            <v>Suministro válvula de Ø1" PVC cierre rápido con unión universal</v>
          </cell>
          <cell r="E574" t="str">
            <v>un</v>
          </cell>
          <cell r="F574">
            <v>17</v>
          </cell>
          <cell r="G574">
            <v>45000</v>
          </cell>
          <cell r="H574">
            <v>765000</v>
          </cell>
          <cell r="I574">
            <v>1.8557285320954438</v>
          </cell>
          <cell r="J574">
            <v>17</v>
          </cell>
          <cell r="L574">
            <v>17</v>
          </cell>
          <cell r="M574">
            <v>765000</v>
          </cell>
          <cell r="N574">
            <v>0</v>
          </cell>
          <cell r="O574">
            <v>765000</v>
          </cell>
          <cell r="R574">
            <v>0</v>
          </cell>
          <cell r="S574">
            <v>0</v>
          </cell>
          <cell r="T574">
            <v>0</v>
          </cell>
          <cell r="U574">
            <v>0</v>
          </cell>
          <cell r="V574">
            <v>17</v>
          </cell>
          <cell r="W574">
            <v>765000</v>
          </cell>
        </row>
        <row r="575">
          <cell r="C575" t="str">
            <v>3.23.30</v>
          </cell>
          <cell r="D575" t="str">
            <v>Suministro de Tanque de polietileno con capacidad de 0.5m3</v>
          </cell>
          <cell r="E575" t="str">
            <v>un</v>
          </cell>
          <cell r="F575">
            <v>2</v>
          </cell>
          <cell r="G575">
            <v>170000</v>
          </cell>
          <cell r="H575">
            <v>340000</v>
          </cell>
          <cell r="I575">
            <v>0.82476823648686381</v>
          </cell>
          <cell r="J575">
            <v>2</v>
          </cell>
          <cell r="L575">
            <v>2</v>
          </cell>
          <cell r="M575">
            <v>340000</v>
          </cell>
          <cell r="N575">
            <v>0</v>
          </cell>
          <cell r="O575">
            <v>340000</v>
          </cell>
          <cell r="R575">
            <v>0</v>
          </cell>
          <cell r="S575">
            <v>0</v>
          </cell>
          <cell r="T575">
            <v>0</v>
          </cell>
          <cell r="U575">
            <v>0</v>
          </cell>
          <cell r="V575">
            <v>2</v>
          </cell>
          <cell r="W575">
            <v>340000</v>
          </cell>
        </row>
        <row r="576">
          <cell r="C576" t="str">
            <v>3.23.31</v>
          </cell>
          <cell r="D576" t="str">
            <v>Suministro de Tubería conduit Ø2" PVC</v>
          </cell>
          <cell r="E576" t="str">
            <v>m</v>
          </cell>
          <cell r="F576">
            <v>30</v>
          </cell>
          <cell r="G576">
            <v>2400</v>
          </cell>
          <cell r="H576">
            <v>72000</v>
          </cell>
          <cell r="I576">
            <v>0.17465680302074763</v>
          </cell>
          <cell r="J576">
            <v>30</v>
          </cell>
          <cell r="L576">
            <v>30</v>
          </cell>
          <cell r="M576">
            <v>72000</v>
          </cell>
          <cell r="N576">
            <v>0</v>
          </cell>
          <cell r="O576">
            <v>72000</v>
          </cell>
          <cell r="R576">
            <v>0</v>
          </cell>
          <cell r="S576">
            <v>0</v>
          </cell>
          <cell r="T576">
            <v>0</v>
          </cell>
          <cell r="U576">
            <v>0</v>
          </cell>
          <cell r="V576">
            <v>30</v>
          </cell>
          <cell r="W576">
            <v>72000</v>
          </cell>
        </row>
        <row r="577">
          <cell r="C577" t="str">
            <v>3.23.32</v>
          </cell>
          <cell r="D577" t="str">
            <v>Suministro múltiple Ø2" PVC RDE 21 y Ø1" para llenado y vaciado de tanques de químicos coagulantes, incluye accesorios (tees, codos, uniones, adaptadores, soportes de acero, etc.)</v>
          </cell>
          <cell r="E577" t="str">
            <v>gl</v>
          </cell>
          <cell r="F577">
            <v>1</v>
          </cell>
          <cell r="G577">
            <v>900000</v>
          </cell>
          <cell r="H577">
            <v>900000</v>
          </cell>
          <cell r="I577">
            <v>2.1832100377593453</v>
          </cell>
          <cell r="J577">
            <v>1</v>
          </cell>
          <cell r="L577">
            <v>1</v>
          </cell>
          <cell r="M577">
            <v>900000</v>
          </cell>
          <cell r="N577">
            <v>0</v>
          </cell>
          <cell r="O577">
            <v>900000</v>
          </cell>
          <cell r="R577">
            <v>0</v>
          </cell>
          <cell r="S577">
            <v>0</v>
          </cell>
          <cell r="T577">
            <v>0</v>
          </cell>
          <cell r="U577">
            <v>0</v>
          </cell>
          <cell r="V577">
            <v>1</v>
          </cell>
          <cell r="W577">
            <v>900000</v>
          </cell>
        </row>
        <row r="578">
          <cell r="C578" t="str">
            <v>3.23.33</v>
          </cell>
          <cell r="D578" t="str">
            <v>Suministro de probeta plástica 1000cc</v>
          </cell>
          <cell r="E578" t="str">
            <v>un</v>
          </cell>
          <cell r="F578">
            <v>2</v>
          </cell>
          <cell r="G578">
            <v>90000</v>
          </cell>
          <cell r="H578">
            <v>180000</v>
          </cell>
          <cell r="I578">
            <v>0.43664200755186905</v>
          </cell>
          <cell r="J578">
            <v>2</v>
          </cell>
          <cell r="L578">
            <v>2</v>
          </cell>
          <cell r="M578">
            <v>180000</v>
          </cell>
          <cell r="N578">
            <v>0</v>
          </cell>
          <cell r="O578">
            <v>180000</v>
          </cell>
          <cell r="R578">
            <v>0</v>
          </cell>
          <cell r="S578">
            <v>0</v>
          </cell>
          <cell r="T578">
            <v>0</v>
          </cell>
          <cell r="U578">
            <v>0</v>
          </cell>
          <cell r="V578">
            <v>2</v>
          </cell>
          <cell r="W578">
            <v>180000</v>
          </cell>
        </row>
        <row r="579">
          <cell r="C579" t="str">
            <v>3.23.34</v>
          </cell>
          <cell r="D579" t="str">
            <v>Suministro de válvula de jardin Ø3/4" en acero y accesorios de conexión</v>
          </cell>
          <cell r="E579" t="str">
            <v>un</v>
          </cell>
          <cell r="F579">
            <v>1</v>
          </cell>
          <cell r="G579">
            <v>17500</v>
          </cell>
          <cell r="H579">
            <v>17500</v>
          </cell>
          <cell r="I579">
            <v>4.2451306289765046E-2</v>
          </cell>
          <cell r="J579">
            <v>1</v>
          </cell>
          <cell r="L579">
            <v>1</v>
          </cell>
          <cell r="M579">
            <v>17500</v>
          </cell>
          <cell r="N579">
            <v>0</v>
          </cell>
          <cell r="O579">
            <v>17500</v>
          </cell>
          <cell r="R579">
            <v>0</v>
          </cell>
          <cell r="S579">
            <v>0</v>
          </cell>
          <cell r="T579">
            <v>0</v>
          </cell>
          <cell r="U579">
            <v>0</v>
          </cell>
          <cell r="V579">
            <v>1</v>
          </cell>
          <cell r="W579">
            <v>17500</v>
          </cell>
        </row>
        <row r="580">
          <cell r="C580" t="str">
            <v>3.23.35</v>
          </cell>
          <cell r="D580" t="str">
            <v>Suministro agitador eléctrico para polímero, incluye tanque mezclador en fibra de vidrio de 0.5m3 y soportes del tanque en acero inoxidable.</v>
          </cell>
          <cell r="E580" t="str">
            <v>un</v>
          </cell>
          <cell r="F580">
            <v>1</v>
          </cell>
          <cell r="G580">
            <v>13000000</v>
          </cell>
          <cell r="H580">
            <v>13000000</v>
          </cell>
          <cell r="I580">
            <v>31.535256100968322</v>
          </cell>
          <cell r="J580">
            <v>1</v>
          </cell>
          <cell r="L580">
            <v>1</v>
          </cell>
          <cell r="M580">
            <v>13000000</v>
          </cell>
          <cell r="N580">
            <v>0</v>
          </cell>
          <cell r="O580">
            <v>13000000</v>
          </cell>
          <cell r="R580">
            <v>0</v>
          </cell>
          <cell r="S580">
            <v>0</v>
          </cell>
          <cell r="T580">
            <v>0</v>
          </cell>
          <cell r="U580">
            <v>0</v>
          </cell>
          <cell r="V580">
            <v>1</v>
          </cell>
          <cell r="W580">
            <v>13000000</v>
          </cell>
        </row>
        <row r="581">
          <cell r="D581" t="str">
            <v>COSTO DIRECTO</v>
          </cell>
          <cell r="H581">
            <v>41223702</v>
          </cell>
          <cell r="L581" t="str">
            <v/>
          </cell>
          <cell r="M581">
            <v>41223702</v>
          </cell>
          <cell r="N581">
            <v>0</v>
          </cell>
          <cell r="O581">
            <v>41223702</v>
          </cell>
          <cell r="R581" t="str">
            <v/>
          </cell>
          <cell r="S581">
            <v>0</v>
          </cell>
          <cell r="T581">
            <v>0</v>
          </cell>
          <cell r="U581">
            <v>0</v>
          </cell>
          <cell r="V581" t="str">
            <v/>
          </cell>
          <cell r="W581">
            <v>41223702</v>
          </cell>
        </row>
        <row r="582">
          <cell r="D582" t="str">
            <v>A,I,U, 12%</v>
          </cell>
          <cell r="E582">
            <v>0.12</v>
          </cell>
          <cell r="H582">
            <v>4946844.24</v>
          </cell>
          <cell r="M582">
            <v>4946844.24</v>
          </cell>
          <cell r="N582">
            <v>0</v>
          </cell>
          <cell r="O582">
            <v>4946844.24</v>
          </cell>
          <cell r="R582">
            <v>0</v>
          </cell>
          <cell r="S582">
            <v>0</v>
          </cell>
          <cell r="T582">
            <v>0</v>
          </cell>
          <cell r="U582">
            <v>0</v>
          </cell>
          <cell r="W582">
            <v>4946844.24</v>
          </cell>
        </row>
        <row r="583">
          <cell r="B583" t="str">
            <v>TO9</v>
          </cell>
          <cell r="D583" t="str">
            <v>COSTO SUMINISTRO</v>
          </cell>
          <cell r="H583">
            <v>46170546</v>
          </cell>
          <cell r="M583">
            <v>46170546</v>
          </cell>
          <cell r="N583">
            <v>0</v>
          </cell>
          <cell r="O583">
            <v>46170546</v>
          </cell>
          <cell r="R583" t="str">
            <v/>
          </cell>
          <cell r="S583">
            <v>0</v>
          </cell>
          <cell r="T583">
            <v>0</v>
          </cell>
          <cell r="U583">
            <v>0</v>
          </cell>
          <cell r="V583" t="str">
            <v/>
          </cell>
          <cell r="W583">
            <v>46170546</v>
          </cell>
        </row>
        <row r="584">
          <cell r="B584" t="str">
            <v>T10</v>
          </cell>
          <cell r="C584" t="str">
            <v>INSTALACION DE EQUIPOS PARA EL SISTEMA DE QUIMICOS COAGULANTES (584)</v>
          </cell>
          <cell r="M584" t="str">
            <v/>
          </cell>
          <cell r="N584" t="str">
            <v/>
          </cell>
          <cell r="O584" t="str">
            <v/>
          </cell>
          <cell r="R584" t="str">
            <v/>
          </cell>
          <cell r="S584" t="str">
            <v/>
          </cell>
          <cell r="T584" t="str">
            <v/>
          </cell>
          <cell r="U584" t="str">
            <v/>
          </cell>
          <cell r="V584" t="str">
            <v/>
          </cell>
          <cell r="W584" t="str">
            <v/>
          </cell>
        </row>
        <row r="585">
          <cell r="C585" t="str">
            <v xml:space="preserve">ITEM </v>
          </cell>
          <cell r="D585" t="str">
            <v xml:space="preserve">DESCRIPCION </v>
          </cell>
          <cell r="E585" t="str">
            <v xml:space="preserve">UNIDAD </v>
          </cell>
          <cell r="F585" t="str">
            <v xml:space="preserve">CANTIDAD </v>
          </cell>
          <cell r="G585" t="str">
            <v xml:space="preserve">V. UNITARIO </v>
          </cell>
          <cell r="H585" t="str">
            <v>V. PARCIAL</v>
          </cell>
          <cell r="R585">
            <v>0</v>
          </cell>
        </row>
        <row r="586">
          <cell r="C586">
            <v>3.1</v>
          </cell>
          <cell r="D586" t="str">
            <v>SEÑALIZACION Y SEGURIDAD EN LA OBRA</v>
          </cell>
          <cell r="L586" t="str">
            <v/>
          </cell>
          <cell r="M586" t="str">
            <v/>
          </cell>
          <cell r="N586" t="str">
            <v/>
          </cell>
          <cell r="O586" t="str">
            <v/>
          </cell>
          <cell r="R586" t="str">
            <v/>
          </cell>
          <cell r="S586" t="str">
            <v/>
          </cell>
          <cell r="T586" t="str">
            <v/>
          </cell>
          <cell r="U586" t="str">
            <v/>
          </cell>
          <cell r="V586" t="str">
            <v/>
          </cell>
          <cell r="W586" t="str">
            <v/>
          </cell>
        </row>
        <row r="587">
          <cell r="C587" t="str">
            <v>3.1.1</v>
          </cell>
          <cell r="D587" t="str">
            <v>Señalización de la obra</v>
          </cell>
          <cell r="L587" t="str">
            <v/>
          </cell>
          <cell r="M587" t="str">
            <v/>
          </cell>
          <cell r="N587" t="str">
            <v/>
          </cell>
          <cell r="O587" t="str">
            <v/>
          </cell>
          <cell r="R587" t="str">
            <v/>
          </cell>
          <cell r="S587" t="str">
            <v/>
          </cell>
          <cell r="T587" t="str">
            <v/>
          </cell>
          <cell r="U587" t="str">
            <v/>
          </cell>
          <cell r="V587" t="str">
            <v/>
          </cell>
          <cell r="W587" t="str">
            <v/>
          </cell>
        </row>
        <row r="588">
          <cell r="C588" t="str">
            <v>3.1.1.1</v>
          </cell>
          <cell r="D588" t="str">
            <v>Soporte para cinta demarcadora. Esquema No.1</v>
          </cell>
          <cell r="E588" t="str">
            <v>un</v>
          </cell>
          <cell r="F588">
            <v>4</v>
          </cell>
          <cell r="G588">
            <v>10100</v>
          </cell>
          <cell r="H588">
            <v>40400</v>
          </cell>
          <cell r="I588">
            <v>1.1268862793227525</v>
          </cell>
          <cell r="J588">
            <v>4</v>
          </cell>
          <cell r="L588">
            <v>4</v>
          </cell>
          <cell r="M588">
            <v>40400</v>
          </cell>
          <cell r="N588">
            <v>0</v>
          </cell>
          <cell r="O588">
            <v>40400</v>
          </cell>
          <cell r="R588">
            <v>0</v>
          </cell>
          <cell r="S588">
            <v>0</v>
          </cell>
          <cell r="T588">
            <v>0</v>
          </cell>
          <cell r="U588">
            <v>0</v>
          </cell>
          <cell r="V588">
            <v>4</v>
          </cell>
          <cell r="W588">
            <v>40400</v>
          </cell>
        </row>
        <row r="589">
          <cell r="C589" t="str">
            <v>3.1.1.2</v>
          </cell>
          <cell r="D589" t="str">
            <v>Cinta demarcadora, sin soportes. Esquema No. 2</v>
          </cell>
          <cell r="E589" t="str">
            <v>m</v>
          </cell>
          <cell r="F589">
            <v>40</v>
          </cell>
          <cell r="G589">
            <v>830</v>
          </cell>
          <cell r="H589">
            <v>33200</v>
          </cell>
          <cell r="I589">
            <v>0.92605506122562831</v>
          </cell>
          <cell r="J589">
            <v>40</v>
          </cell>
          <cell r="L589">
            <v>40</v>
          </cell>
          <cell r="M589">
            <v>33200</v>
          </cell>
          <cell r="N589">
            <v>0</v>
          </cell>
          <cell r="O589">
            <v>33200</v>
          </cell>
          <cell r="R589">
            <v>0</v>
          </cell>
          <cell r="S589">
            <v>0</v>
          </cell>
          <cell r="T589">
            <v>0</v>
          </cell>
          <cell r="U589">
            <v>0</v>
          </cell>
          <cell r="V589">
            <v>40</v>
          </cell>
          <cell r="W589">
            <v>33200</v>
          </cell>
        </row>
        <row r="590">
          <cell r="C590" t="str">
            <v>3.1.1.3</v>
          </cell>
          <cell r="D590" t="str">
            <v>Vallas móviles. Barreras</v>
          </cell>
          <cell r="I590" t="str">
            <v/>
          </cell>
          <cell r="L590" t="str">
            <v/>
          </cell>
          <cell r="M590" t="str">
            <v/>
          </cell>
          <cell r="N590" t="str">
            <v/>
          </cell>
          <cell r="O590" t="str">
            <v/>
          </cell>
          <cell r="R590" t="str">
            <v/>
          </cell>
          <cell r="S590" t="str">
            <v/>
          </cell>
          <cell r="T590" t="str">
            <v/>
          </cell>
          <cell r="U590" t="str">
            <v/>
          </cell>
          <cell r="V590" t="str">
            <v/>
          </cell>
          <cell r="W590" t="str">
            <v/>
          </cell>
        </row>
        <row r="591">
          <cell r="C591" t="str">
            <v>3.1.1.3.4</v>
          </cell>
          <cell r="D591" t="str">
            <v>Valla móvil Tipo 4. Valla doble cara. Esquema No. 6</v>
          </cell>
          <cell r="E591" t="str">
            <v>un</v>
          </cell>
          <cell r="F591">
            <v>1</v>
          </cell>
          <cell r="G591">
            <v>155000</v>
          </cell>
          <cell r="H591">
            <v>155000</v>
          </cell>
          <cell r="I591">
            <v>4.3234498340353129</v>
          </cell>
          <cell r="J591">
            <v>1</v>
          </cell>
          <cell r="L591">
            <v>1</v>
          </cell>
          <cell r="M591">
            <v>155000</v>
          </cell>
          <cell r="N591">
            <v>0</v>
          </cell>
          <cell r="O591">
            <v>155000</v>
          </cell>
          <cell r="R591">
            <v>0</v>
          </cell>
          <cell r="S591">
            <v>0</v>
          </cell>
          <cell r="T591">
            <v>0</v>
          </cell>
          <cell r="U591">
            <v>0</v>
          </cell>
          <cell r="V591">
            <v>1</v>
          </cell>
          <cell r="W591">
            <v>155000</v>
          </cell>
        </row>
        <row r="592">
          <cell r="C592" t="str">
            <v>3.11.5</v>
          </cell>
          <cell r="D592" t="str">
            <v>INSTALACION DE ELEMENTOS VARIOS</v>
          </cell>
          <cell r="I592" t="str">
            <v/>
          </cell>
          <cell r="L592" t="str">
            <v/>
          </cell>
          <cell r="M592" t="str">
            <v/>
          </cell>
          <cell r="N592" t="str">
            <v/>
          </cell>
          <cell r="O592" t="str">
            <v/>
          </cell>
          <cell r="R592" t="str">
            <v/>
          </cell>
          <cell r="S592" t="str">
            <v/>
          </cell>
          <cell r="T592" t="str">
            <v/>
          </cell>
          <cell r="U592" t="str">
            <v/>
          </cell>
          <cell r="V592" t="str">
            <v/>
          </cell>
          <cell r="W592" t="str">
            <v/>
          </cell>
        </row>
        <row r="593">
          <cell r="C593" t="str">
            <v>3.11.5.11</v>
          </cell>
          <cell r="D593" t="str">
            <v>Instalación de 2 tanques 11m3, 2 tanques de 0.5m3, equipo mezclador con su tanque de 0.5m3, instalación de múltiple Ø2" PVC RDE 21 y Ø1" para llenado y vaciado de tanques de químicos, instalación de tres bombas dosificadoras de membrana y una bomba centrí</v>
          </cell>
          <cell r="E593" t="str">
            <v>gl</v>
          </cell>
          <cell r="F593">
            <v>1</v>
          </cell>
          <cell r="G593">
            <v>3301000</v>
          </cell>
          <cell r="H593">
            <v>3301000</v>
          </cell>
          <cell r="I593">
            <v>92.075534852584312</v>
          </cell>
          <cell r="J593">
            <v>1</v>
          </cell>
          <cell r="L593">
            <v>1</v>
          </cell>
          <cell r="M593">
            <v>3301000</v>
          </cell>
          <cell r="N593">
            <v>0</v>
          </cell>
          <cell r="O593">
            <v>3301000</v>
          </cell>
          <cell r="R593">
            <v>0</v>
          </cell>
          <cell r="S593">
            <v>0</v>
          </cell>
          <cell r="T593">
            <v>0</v>
          </cell>
          <cell r="U593">
            <v>0</v>
          </cell>
          <cell r="V593">
            <v>1</v>
          </cell>
          <cell r="W593">
            <v>3301000</v>
          </cell>
        </row>
        <row r="594">
          <cell r="C594" t="str">
            <v>3.11.5.12</v>
          </cell>
          <cell r="D594" t="str">
            <v>Instalación de tubería de Ø2" PVC conduit</v>
          </cell>
          <cell r="E594" t="str">
            <v>m</v>
          </cell>
          <cell r="F594">
            <v>30</v>
          </cell>
          <cell r="G594">
            <v>1850</v>
          </cell>
          <cell r="H594">
            <v>55500</v>
          </cell>
          <cell r="I594">
            <v>1.5480739728319992</v>
          </cell>
          <cell r="J594">
            <v>30</v>
          </cell>
          <cell r="L594">
            <v>30</v>
          </cell>
          <cell r="M594">
            <v>55500</v>
          </cell>
          <cell r="N594">
            <v>0</v>
          </cell>
          <cell r="O594">
            <v>55500</v>
          </cell>
          <cell r="R594">
            <v>0</v>
          </cell>
          <cell r="S594">
            <v>0</v>
          </cell>
          <cell r="T594">
            <v>0</v>
          </cell>
          <cell r="U594">
            <v>0</v>
          </cell>
          <cell r="V594">
            <v>30</v>
          </cell>
          <cell r="W594">
            <v>55500</v>
          </cell>
        </row>
        <row r="595">
          <cell r="D595" t="str">
            <v>COSTO TOTAL DIRECTO</v>
          </cell>
          <cell r="H595">
            <v>3585100</v>
          </cell>
          <cell r="L595" t="str">
            <v/>
          </cell>
          <cell r="M595">
            <v>3585100</v>
          </cell>
          <cell r="N595">
            <v>0</v>
          </cell>
          <cell r="O595">
            <v>3585100</v>
          </cell>
          <cell r="R595" t="str">
            <v/>
          </cell>
          <cell r="S595">
            <v>0</v>
          </cell>
          <cell r="T595">
            <v>0</v>
          </cell>
          <cell r="U595">
            <v>0</v>
          </cell>
          <cell r="V595" t="str">
            <v/>
          </cell>
          <cell r="W595">
            <v>3585100</v>
          </cell>
        </row>
        <row r="596">
          <cell r="D596" t="str">
            <v>A,I,U, 25%</v>
          </cell>
          <cell r="E596">
            <v>0.25</v>
          </cell>
          <cell r="H596">
            <v>896275</v>
          </cell>
          <cell r="M596">
            <v>896275</v>
          </cell>
          <cell r="N596">
            <v>0</v>
          </cell>
          <cell r="O596">
            <v>896275</v>
          </cell>
          <cell r="R596">
            <v>0</v>
          </cell>
          <cell r="S596">
            <v>0</v>
          </cell>
          <cell r="T596">
            <v>0</v>
          </cell>
          <cell r="U596">
            <v>0</v>
          </cell>
          <cell r="W596">
            <v>896275</v>
          </cell>
        </row>
        <row r="597">
          <cell r="B597" t="str">
            <v>TO10</v>
          </cell>
          <cell r="D597" t="str">
            <v>COSTO TOTAL OBRA CIVIL</v>
          </cell>
          <cell r="H597">
            <v>4481375</v>
          </cell>
          <cell r="M597">
            <v>4481375</v>
          </cell>
          <cell r="N597">
            <v>0</v>
          </cell>
          <cell r="O597">
            <v>4481375</v>
          </cell>
          <cell r="R597" t="str">
            <v/>
          </cell>
          <cell r="S597">
            <v>0</v>
          </cell>
          <cell r="T597">
            <v>0</v>
          </cell>
          <cell r="U597">
            <v>0</v>
          </cell>
          <cell r="V597" t="str">
            <v/>
          </cell>
          <cell r="W597">
            <v>4481375</v>
          </cell>
        </row>
        <row r="598">
          <cell r="B598" t="str">
            <v>T11</v>
          </cell>
          <cell r="C598" t="str">
            <v>SUMINISTRO DE EQUIPOS ELECTRICOS EN LA CAPTACIÓN AGUA CRUDA (598)</v>
          </cell>
          <cell r="M598" t="str">
            <v/>
          </cell>
          <cell r="N598" t="str">
            <v/>
          </cell>
          <cell r="O598" t="str">
            <v/>
          </cell>
          <cell r="R598" t="str">
            <v/>
          </cell>
          <cell r="S598" t="str">
            <v/>
          </cell>
          <cell r="T598" t="str">
            <v/>
          </cell>
          <cell r="U598" t="str">
            <v/>
          </cell>
          <cell r="V598" t="str">
            <v/>
          </cell>
          <cell r="W598" t="str">
            <v/>
          </cell>
        </row>
        <row r="599">
          <cell r="C599" t="str">
            <v xml:space="preserve">ITEM </v>
          </cell>
          <cell r="D599" t="str">
            <v xml:space="preserve">DESCRIPCION </v>
          </cell>
          <cell r="E599" t="str">
            <v xml:space="preserve">UNIDAD </v>
          </cell>
          <cell r="F599" t="str">
            <v xml:space="preserve">CANTIDAD </v>
          </cell>
          <cell r="G599" t="str">
            <v xml:space="preserve">V. UNITARIO </v>
          </cell>
          <cell r="H599" t="str">
            <v>V. PARCIAL</v>
          </cell>
          <cell r="R599">
            <v>0</v>
          </cell>
        </row>
        <row r="600">
          <cell r="C600">
            <v>3.24</v>
          </cell>
          <cell r="D600" t="str">
            <v>SUMINISTRO DE MATERIALES INSTALACIONES ELECTROMECANICAS</v>
          </cell>
          <cell r="L600" t="str">
            <v/>
          </cell>
          <cell r="M600" t="str">
            <v/>
          </cell>
          <cell r="N600" t="str">
            <v/>
          </cell>
          <cell r="O600" t="str">
            <v/>
          </cell>
          <cell r="R600" t="str">
            <v/>
          </cell>
          <cell r="S600" t="str">
            <v/>
          </cell>
          <cell r="T600" t="str">
            <v/>
          </cell>
          <cell r="U600" t="str">
            <v/>
          </cell>
          <cell r="V600" t="str">
            <v/>
          </cell>
          <cell r="W600" t="str">
            <v/>
          </cell>
        </row>
        <row r="601">
          <cell r="C601" t="str">
            <v>3.24.2</v>
          </cell>
          <cell r="D601" t="str">
            <v>SUMINISTRO DE EQUIPOS Y ACCESORIOS SUBESTACION ELECTRICA PLANTA DE TRATAMIENTO</v>
          </cell>
          <cell r="L601" t="str">
            <v/>
          </cell>
          <cell r="M601" t="str">
            <v/>
          </cell>
          <cell r="N601" t="str">
            <v/>
          </cell>
          <cell r="O601" t="str">
            <v/>
          </cell>
          <cell r="R601" t="str">
            <v/>
          </cell>
          <cell r="S601" t="str">
            <v/>
          </cell>
          <cell r="T601" t="str">
            <v/>
          </cell>
          <cell r="U601" t="str">
            <v/>
          </cell>
          <cell r="V601" t="str">
            <v/>
          </cell>
          <cell r="W601" t="str">
            <v/>
          </cell>
        </row>
        <row r="602">
          <cell r="C602" t="str">
            <v>3.24.2.1</v>
          </cell>
          <cell r="D602" t="str">
            <v>Celda de medida de tres elementos ( 3 Tp y 3 TC ) Gama SM6 con remonte de barras ref GBC-A 750 mm.</v>
          </cell>
          <cell r="E602" t="str">
            <v>un</v>
          </cell>
          <cell r="F602">
            <v>1</v>
          </cell>
          <cell r="G602">
            <v>16275032.000000002</v>
          </cell>
          <cell r="H602">
            <v>16275032.000000002</v>
          </cell>
          <cell r="I602">
            <v>10.379160404011367</v>
          </cell>
          <cell r="J602">
            <v>1</v>
          </cell>
          <cell r="L602">
            <v>1</v>
          </cell>
          <cell r="M602">
            <v>16275032.000000002</v>
          </cell>
          <cell r="N602">
            <v>0</v>
          </cell>
          <cell r="O602">
            <v>16275032.000000002</v>
          </cell>
          <cell r="R602">
            <v>0</v>
          </cell>
          <cell r="S602">
            <v>0</v>
          </cell>
          <cell r="T602">
            <v>0</v>
          </cell>
          <cell r="U602">
            <v>0</v>
          </cell>
          <cell r="V602">
            <v>1</v>
          </cell>
          <cell r="W602">
            <v>16275032.000000002</v>
          </cell>
        </row>
        <row r="603">
          <cell r="C603" t="str">
            <v>3.24.2.2</v>
          </cell>
          <cell r="D603" t="str">
            <v>Contador de Energia trifasico Tipo Fulkrum - 3 elementos incluido bloque de pruebas y modem.</v>
          </cell>
          <cell r="E603" t="str">
            <v>un</v>
          </cell>
          <cell r="F603">
            <v>1</v>
          </cell>
          <cell r="G603">
            <v>5800000</v>
          </cell>
          <cell r="H603">
            <v>5800000</v>
          </cell>
          <cell r="I603">
            <v>3.6988640233251728</v>
          </cell>
          <cell r="J603">
            <v>1</v>
          </cell>
          <cell r="L603">
            <v>1</v>
          </cell>
          <cell r="M603">
            <v>5800000</v>
          </cell>
          <cell r="N603">
            <v>0</v>
          </cell>
          <cell r="O603">
            <v>5800000</v>
          </cell>
          <cell r="R603">
            <v>0</v>
          </cell>
          <cell r="S603">
            <v>0</v>
          </cell>
          <cell r="T603">
            <v>0</v>
          </cell>
          <cell r="U603">
            <v>0</v>
          </cell>
          <cell r="V603">
            <v>1</v>
          </cell>
          <cell r="W603">
            <v>5800000</v>
          </cell>
        </row>
        <row r="604">
          <cell r="C604" t="str">
            <v>3.24.2.3</v>
          </cell>
          <cell r="D604" t="str">
            <v>Seccionador primario automatico en SF6 gama SM6 referencia DM1-A 750 mm.</v>
          </cell>
          <cell r="E604" t="str">
            <v>un</v>
          </cell>
          <cell r="F604">
            <v>1</v>
          </cell>
          <cell r="G604">
            <v>47634240.000000007</v>
          </cell>
          <cell r="H604">
            <v>47634240.000000007</v>
          </cell>
          <cell r="I604">
            <v>30.378030450764982</v>
          </cell>
          <cell r="J604">
            <v>1</v>
          </cell>
          <cell r="L604">
            <v>1</v>
          </cell>
          <cell r="M604">
            <v>47634240.000000007</v>
          </cell>
          <cell r="N604">
            <v>0</v>
          </cell>
          <cell r="O604">
            <v>47634240.000000007</v>
          </cell>
          <cell r="R604">
            <v>0</v>
          </cell>
          <cell r="S604">
            <v>0</v>
          </cell>
          <cell r="T604">
            <v>0</v>
          </cell>
          <cell r="U604">
            <v>0</v>
          </cell>
          <cell r="V604">
            <v>1</v>
          </cell>
          <cell r="W604">
            <v>47634240.000000007</v>
          </cell>
        </row>
        <row r="605">
          <cell r="C605" t="str">
            <v>3.24.2.4</v>
          </cell>
          <cell r="D605" t="str">
            <v>Transformador Trifasico 112,5 KVA. 13200/460 V SIEMENS en aceite</v>
          </cell>
          <cell r="E605" t="str">
            <v>un</v>
          </cell>
          <cell r="F605">
            <v>1</v>
          </cell>
          <cell r="G605">
            <v>13926785.071999999</v>
          </cell>
          <cell r="H605">
            <v>13926785.071999999</v>
          </cell>
          <cell r="I605">
            <v>8.8816007350694601</v>
          </cell>
          <cell r="J605">
            <v>1</v>
          </cell>
          <cell r="L605">
            <v>1</v>
          </cell>
          <cell r="M605">
            <v>13926785.071999999</v>
          </cell>
          <cell r="N605">
            <v>0</v>
          </cell>
          <cell r="O605">
            <v>13926785.071999999</v>
          </cell>
          <cell r="R605">
            <v>0</v>
          </cell>
          <cell r="S605">
            <v>0</v>
          </cell>
          <cell r="T605">
            <v>0</v>
          </cell>
          <cell r="U605">
            <v>0</v>
          </cell>
          <cell r="V605">
            <v>1</v>
          </cell>
          <cell r="W605">
            <v>13926785.071999999</v>
          </cell>
        </row>
        <row r="606">
          <cell r="C606" t="str">
            <v>3.24.2.5</v>
          </cell>
          <cell r="D606" t="str">
            <v>Transformador Trifasico 5 KVA. 460/220 V SIEMENS seco</v>
          </cell>
          <cell r="E606" t="str">
            <v>un</v>
          </cell>
          <cell r="F606">
            <v>1</v>
          </cell>
          <cell r="G606">
            <v>3027600</v>
          </cell>
          <cell r="H606">
            <v>3027600</v>
          </cell>
          <cell r="I606">
            <v>1.9308070201757399</v>
          </cell>
          <cell r="J606">
            <v>1</v>
          </cell>
          <cell r="L606">
            <v>1</v>
          </cell>
          <cell r="M606">
            <v>3027600</v>
          </cell>
          <cell r="N606">
            <v>0</v>
          </cell>
          <cell r="O606">
            <v>3027600</v>
          </cell>
          <cell r="R606">
            <v>0</v>
          </cell>
          <cell r="S606">
            <v>0</v>
          </cell>
          <cell r="T606">
            <v>0</v>
          </cell>
          <cell r="U606">
            <v>0</v>
          </cell>
          <cell r="V606">
            <v>1</v>
          </cell>
          <cell r="W606">
            <v>3027600</v>
          </cell>
        </row>
        <row r="607">
          <cell r="C607" t="str">
            <v>3.24.2.6</v>
          </cell>
          <cell r="D607" t="str">
            <v>Celda para transformador de 10 KVA seco</v>
          </cell>
          <cell r="E607" t="str">
            <v>un</v>
          </cell>
          <cell r="F607">
            <v>1</v>
          </cell>
          <cell r="G607">
            <v>1566000</v>
          </cell>
          <cell r="H607">
            <v>1566000</v>
          </cell>
          <cell r="I607">
            <v>0.99869328629779652</v>
          </cell>
          <cell r="J607">
            <v>1</v>
          </cell>
          <cell r="L607">
            <v>1</v>
          </cell>
          <cell r="M607">
            <v>1566000</v>
          </cell>
          <cell r="N607">
            <v>0</v>
          </cell>
          <cell r="O607">
            <v>1566000</v>
          </cell>
          <cell r="R607">
            <v>0</v>
          </cell>
          <cell r="S607">
            <v>0</v>
          </cell>
          <cell r="T607">
            <v>0</v>
          </cell>
          <cell r="U607">
            <v>0</v>
          </cell>
          <cell r="V607">
            <v>1</v>
          </cell>
          <cell r="W607">
            <v>1566000</v>
          </cell>
        </row>
        <row r="608">
          <cell r="C608" t="str">
            <v>3.24.2.7</v>
          </cell>
          <cell r="D608" t="str">
            <v>Acometida en cable de Cu monopolar 3 x No 2 - XLPE 15 KV</v>
          </cell>
          <cell r="E608" t="str">
            <v>m</v>
          </cell>
          <cell r="F608">
            <v>30</v>
          </cell>
          <cell r="G608">
            <v>109284.69364799996</v>
          </cell>
          <cell r="H608">
            <v>3278540.8094399986</v>
          </cell>
          <cell r="I608">
            <v>2.0908408015587931</v>
          </cell>
          <cell r="J608">
            <v>30</v>
          </cell>
          <cell r="L608">
            <v>30</v>
          </cell>
          <cell r="M608">
            <v>3278540.8094399986</v>
          </cell>
          <cell r="N608">
            <v>0</v>
          </cell>
          <cell r="O608">
            <v>3278540.8094399986</v>
          </cell>
          <cell r="R608">
            <v>0</v>
          </cell>
          <cell r="S608">
            <v>0</v>
          </cell>
          <cell r="T608">
            <v>0</v>
          </cell>
          <cell r="U608">
            <v>0</v>
          </cell>
          <cell r="V608">
            <v>30</v>
          </cell>
          <cell r="W608">
            <v>3278540.8094399986</v>
          </cell>
        </row>
        <row r="609">
          <cell r="C609" t="str">
            <v>3.24.2.8</v>
          </cell>
          <cell r="D609" t="str">
            <v>Centro de Control de Motores tipo Blokset autosoportados a 460 V ac 60 Hz, incluye interruptor secundario, 3 modulos con arrancadores estrella triangulo para bombas 300 Hp con su banco de condensadores automatico asociados a cada unidad de bombeo.</v>
          </cell>
          <cell r="E609" t="str">
            <v>un</v>
          </cell>
          <cell r="F609">
            <v>1</v>
          </cell>
          <cell r="G609">
            <v>46206326.399999999</v>
          </cell>
          <cell r="H609">
            <v>46206326.399999999</v>
          </cell>
          <cell r="I609">
            <v>29.467399719134502</v>
          </cell>
          <cell r="J609">
            <v>1</v>
          </cell>
          <cell r="L609">
            <v>1</v>
          </cell>
          <cell r="M609">
            <v>46206326.399999999</v>
          </cell>
          <cell r="N609">
            <v>0</v>
          </cell>
          <cell r="O609">
            <v>46206326.399999999</v>
          </cell>
          <cell r="R609">
            <v>0</v>
          </cell>
          <cell r="S609">
            <v>0</v>
          </cell>
          <cell r="T609">
            <v>0</v>
          </cell>
          <cell r="U609">
            <v>0</v>
          </cell>
          <cell r="V609">
            <v>1</v>
          </cell>
          <cell r="W609">
            <v>46206326.399999999</v>
          </cell>
        </row>
        <row r="610">
          <cell r="B610" t="str">
            <v>N</v>
          </cell>
          <cell r="C610" t="str">
            <v>3.24.2.8</v>
          </cell>
          <cell r="D610" t="str">
            <v>Centro de Control de Motores tipo Blokset autosoportados a 460 V ac 60 Hz, incluye interruptor secundario Tipo Masterpack Extraible, 2 modulos  extraibles con arrancadores estrella triangulo para motores de 100 Hp, Banco de condensadores automatico asocia</v>
          </cell>
          <cell r="E610" t="str">
            <v>un</v>
          </cell>
          <cell r="G610">
            <v>65000000</v>
          </cell>
          <cell r="L610">
            <v>0</v>
          </cell>
          <cell r="M610">
            <v>0</v>
          </cell>
          <cell r="N610">
            <v>0</v>
          </cell>
          <cell r="O610">
            <v>0</v>
          </cell>
        </row>
        <row r="611">
          <cell r="C611" t="str">
            <v>3.24.2.9</v>
          </cell>
          <cell r="D611" t="str">
            <v>Juego de premoldeados tipo interior 3M 15 KV cable monopolar No 2 con pantalla cinta</v>
          </cell>
          <cell r="E611" t="str">
            <v>jgo</v>
          </cell>
          <cell r="F611">
            <v>2</v>
          </cell>
          <cell r="G611">
            <v>400316</v>
          </cell>
          <cell r="H611">
            <v>800632</v>
          </cell>
          <cell r="I611">
            <v>0.51059118977980678</v>
          </cell>
          <cell r="J611">
            <v>2</v>
          </cell>
          <cell r="L611">
            <v>2</v>
          </cell>
          <cell r="M611">
            <v>800632</v>
          </cell>
          <cell r="N611">
            <v>0</v>
          </cell>
          <cell r="O611">
            <v>800632</v>
          </cell>
          <cell r="R611">
            <v>0</v>
          </cell>
          <cell r="S611">
            <v>0</v>
          </cell>
          <cell r="T611">
            <v>0</v>
          </cell>
          <cell r="U611">
            <v>0</v>
          </cell>
          <cell r="V611">
            <v>2</v>
          </cell>
          <cell r="W611">
            <v>800632</v>
          </cell>
        </row>
        <row r="612">
          <cell r="C612" t="str">
            <v>3.24.2.10</v>
          </cell>
          <cell r="D612" t="str">
            <v>Tablero de distribucion trifasico para sopreponer de 12 ctos, con sus breakers termomagneticos.</v>
          </cell>
          <cell r="E612" t="str">
            <v>un</v>
          </cell>
          <cell r="F612">
            <v>1</v>
          </cell>
          <cell r="G612">
            <v>227846.82879999999</v>
          </cell>
          <cell r="H612">
            <v>227846.82879999999</v>
          </cell>
          <cell r="I612">
            <v>0.14530593756500856</v>
          </cell>
          <cell r="J612">
            <v>1</v>
          </cell>
          <cell r="L612">
            <v>1</v>
          </cell>
          <cell r="M612">
            <v>227846.82879999999</v>
          </cell>
          <cell r="N612">
            <v>0</v>
          </cell>
          <cell r="O612">
            <v>227846.82879999999</v>
          </cell>
          <cell r="R612">
            <v>0</v>
          </cell>
          <cell r="S612">
            <v>0</v>
          </cell>
          <cell r="T612">
            <v>0</v>
          </cell>
          <cell r="U612">
            <v>0</v>
          </cell>
          <cell r="V612">
            <v>1</v>
          </cell>
          <cell r="W612">
            <v>227846.82879999999</v>
          </cell>
        </row>
        <row r="613">
          <cell r="C613" t="str">
            <v>3.24.2.11</v>
          </cell>
          <cell r="D613" t="str">
            <v>Registro electrico de 1 x 1 x 1 en concreto con su tapa debidamente impermeabilizado</v>
          </cell>
          <cell r="E613" t="str">
            <v>un</v>
          </cell>
          <cell r="F613">
            <v>1</v>
          </cell>
          <cell r="G613">
            <v>87000</v>
          </cell>
          <cell r="H613">
            <v>87000</v>
          </cell>
          <cell r="I613">
            <v>5.5482960349877583E-2</v>
          </cell>
          <cell r="J613">
            <v>1</v>
          </cell>
          <cell r="L613">
            <v>1</v>
          </cell>
          <cell r="M613">
            <v>87000</v>
          </cell>
          <cell r="N613">
            <v>0</v>
          </cell>
          <cell r="O613">
            <v>87000</v>
          </cell>
          <cell r="R613">
            <v>0</v>
          </cell>
          <cell r="S613">
            <v>0</v>
          </cell>
          <cell r="T613">
            <v>0</v>
          </cell>
          <cell r="U613">
            <v>0</v>
          </cell>
          <cell r="V613">
            <v>1</v>
          </cell>
          <cell r="W613">
            <v>87000</v>
          </cell>
        </row>
        <row r="614">
          <cell r="C614" t="str">
            <v>3.24.2.12</v>
          </cell>
          <cell r="D614" t="str">
            <v>Malla de tierra conformada por cuatro varillas Cu copperweld de 2.4 mts inmersas hidrosolta unidas entre con cable de Cu desnudo No 2  empleando soldadura caldweld de de acuerdo a especificaciones</v>
          </cell>
          <cell r="E614" t="str">
            <v>un</v>
          </cell>
          <cell r="F614">
            <v>1</v>
          </cell>
          <cell r="G614">
            <v>928000</v>
          </cell>
          <cell r="H614">
            <v>928000</v>
          </cell>
          <cell r="I614">
            <v>0.59181824373202752</v>
          </cell>
          <cell r="J614">
            <v>1</v>
          </cell>
          <cell r="L614">
            <v>1</v>
          </cell>
          <cell r="M614">
            <v>928000</v>
          </cell>
          <cell r="N614">
            <v>0</v>
          </cell>
          <cell r="O614">
            <v>928000</v>
          </cell>
          <cell r="R614">
            <v>0</v>
          </cell>
          <cell r="S614">
            <v>0</v>
          </cell>
          <cell r="T614">
            <v>0</v>
          </cell>
          <cell r="U614">
            <v>0</v>
          </cell>
          <cell r="V614">
            <v>1</v>
          </cell>
          <cell r="W614">
            <v>928000</v>
          </cell>
        </row>
        <row r="615">
          <cell r="C615" t="str">
            <v>3.24.2.13</v>
          </cell>
          <cell r="D615" t="str">
            <v>Luminaria Wall Pack 150 W 220 V,Vapor de mercurio con fotocelda</v>
          </cell>
          <cell r="E615" t="str">
            <v>un</v>
          </cell>
          <cell r="F615">
            <v>4</v>
          </cell>
          <cell r="G615">
            <v>261000</v>
          </cell>
          <cell r="H615">
            <v>1044000</v>
          </cell>
          <cell r="I615">
            <v>0.66579552419853105</v>
          </cell>
          <cell r="J615">
            <v>4</v>
          </cell>
          <cell r="L615">
            <v>4</v>
          </cell>
          <cell r="M615">
            <v>1044000</v>
          </cell>
          <cell r="N615">
            <v>0</v>
          </cell>
          <cell r="O615">
            <v>1044000</v>
          </cell>
          <cell r="R615">
            <v>0</v>
          </cell>
          <cell r="S615">
            <v>0</v>
          </cell>
          <cell r="T615">
            <v>0</v>
          </cell>
          <cell r="U615">
            <v>0</v>
          </cell>
          <cell r="V615">
            <v>4</v>
          </cell>
          <cell r="W615">
            <v>1044000</v>
          </cell>
        </row>
        <row r="616">
          <cell r="C616" t="str">
            <v>3.24.2.14</v>
          </cell>
          <cell r="D616" t="str">
            <v>Toma monofasica de tres elementos</v>
          </cell>
          <cell r="E616" t="str">
            <v>un</v>
          </cell>
          <cell r="F616">
            <v>4</v>
          </cell>
          <cell r="G616">
            <v>3364</v>
          </cell>
          <cell r="H616">
            <v>13456</v>
          </cell>
          <cell r="I616">
            <v>8.5813645341143996E-3</v>
          </cell>
          <cell r="J616">
            <v>4</v>
          </cell>
          <cell r="L616">
            <v>4</v>
          </cell>
          <cell r="M616">
            <v>13456</v>
          </cell>
          <cell r="N616">
            <v>0</v>
          </cell>
          <cell r="O616">
            <v>13456</v>
          </cell>
          <cell r="R616">
            <v>0</v>
          </cell>
          <cell r="S616">
            <v>0</v>
          </cell>
          <cell r="T616">
            <v>0</v>
          </cell>
          <cell r="U616">
            <v>0</v>
          </cell>
          <cell r="V616">
            <v>4</v>
          </cell>
          <cell r="W616">
            <v>13456</v>
          </cell>
        </row>
        <row r="617">
          <cell r="C617" t="str">
            <v>3.24.2.15</v>
          </cell>
          <cell r="D617" t="str">
            <v>Salida electrica monofasica para toma o iluminacion, incluye linea neutro y tierra en cable THHN no 12, tuberia coduit de 1"</v>
          </cell>
          <cell r="E617" t="str">
            <v>un</v>
          </cell>
          <cell r="F617">
            <v>4</v>
          </cell>
          <cell r="G617">
            <v>40600</v>
          </cell>
          <cell r="H617">
            <v>162400</v>
          </cell>
          <cell r="I617">
            <v>0.10356819265310482</v>
          </cell>
          <cell r="J617">
            <v>4</v>
          </cell>
          <cell r="L617">
            <v>4</v>
          </cell>
          <cell r="M617">
            <v>162400</v>
          </cell>
          <cell r="N617">
            <v>0</v>
          </cell>
          <cell r="O617">
            <v>162400</v>
          </cell>
          <cell r="R617">
            <v>0</v>
          </cell>
          <cell r="S617">
            <v>0</v>
          </cell>
          <cell r="T617">
            <v>0</v>
          </cell>
          <cell r="U617">
            <v>0</v>
          </cell>
          <cell r="V617">
            <v>4</v>
          </cell>
          <cell r="W617">
            <v>162400</v>
          </cell>
        </row>
        <row r="618">
          <cell r="C618" t="str">
            <v>3.24.2.16</v>
          </cell>
          <cell r="D618" t="str">
            <v>Salida electrica bifasica para iluminacion, incluye lineas neutro y tierra en cable THHN no 12, tuberia coduit de 1"</v>
          </cell>
          <cell r="E618" t="str">
            <v>un</v>
          </cell>
          <cell r="F618">
            <v>4</v>
          </cell>
          <cell r="G618">
            <v>46400</v>
          </cell>
          <cell r="H618">
            <v>185600</v>
          </cell>
          <cell r="I618">
            <v>0.11836364874640551</v>
          </cell>
          <cell r="J618">
            <v>4</v>
          </cell>
          <cell r="L618">
            <v>4</v>
          </cell>
          <cell r="M618">
            <v>185600</v>
          </cell>
          <cell r="N618">
            <v>0</v>
          </cell>
          <cell r="O618">
            <v>185600</v>
          </cell>
          <cell r="R618">
            <v>0</v>
          </cell>
          <cell r="S618">
            <v>0</v>
          </cell>
          <cell r="T618">
            <v>0</v>
          </cell>
          <cell r="U618">
            <v>0</v>
          </cell>
          <cell r="V618">
            <v>4</v>
          </cell>
          <cell r="W618">
            <v>185600</v>
          </cell>
        </row>
        <row r="619">
          <cell r="C619" t="str">
            <v>3.24.2.17</v>
          </cell>
          <cell r="D619" t="str">
            <v>Salida electrica bifasica o trifasica para toma, incluye lineas neutro y tierra en cable THHN no 10, tuberia coduit de 1"</v>
          </cell>
          <cell r="E619" t="str">
            <v>un</v>
          </cell>
          <cell r="F619">
            <v>2</v>
          </cell>
          <cell r="G619">
            <v>77720</v>
          </cell>
          <cell r="H619">
            <v>155440</v>
          </cell>
          <cell r="I619">
            <v>9.912955582511461E-2</v>
          </cell>
          <cell r="J619">
            <v>2</v>
          </cell>
          <cell r="L619">
            <v>2</v>
          </cell>
          <cell r="M619">
            <v>155440</v>
          </cell>
          <cell r="N619">
            <v>0</v>
          </cell>
          <cell r="O619">
            <v>155440</v>
          </cell>
          <cell r="R619">
            <v>0</v>
          </cell>
          <cell r="S619">
            <v>0</v>
          </cell>
          <cell r="T619">
            <v>0</v>
          </cell>
          <cell r="U619">
            <v>0</v>
          </cell>
          <cell r="V619">
            <v>2</v>
          </cell>
          <cell r="W619">
            <v>155440</v>
          </cell>
        </row>
        <row r="620">
          <cell r="C620" t="str">
            <v>3.24.4</v>
          </cell>
          <cell r="D620" t="str">
            <v>SUMINISTRO ACOMETIDAS ELECTRICAS a 440 V ac</v>
          </cell>
          <cell r="G620">
            <v>0</v>
          </cell>
          <cell r="H620">
            <v>0</v>
          </cell>
          <cell r="I620" t="str">
            <v/>
          </cell>
          <cell r="L620" t="str">
            <v/>
          </cell>
          <cell r="M620" t="str">
            <v/>
          </cell>
          <cell r="N620" t="str">
            <v/>
          </cell>
          <cell r="O620" t="str">
            <v/>
          </cell>
          <cell r="R620" t="str">
            <v/>
          </cell>
          <cell r="S620" t="str">
            <v/>
          </cell>
          <cell r="T620" t="str">
            <v/>
          </cell>
          <cell r="U620" t="str">
            <v/>
          </cell>
          <cell r="V620" t="str">
            <v/>
          </cell>
          <cell r="W620" t="str">
            <v/>
          </cell>
        </row>
        <row r="621">
          <cell r="C621" t="str">
            <v>3.24.4.1</v>
          </cell>
          <cell r="D621" t="str">
            <v>Acometidas desde transformador de alimentación a barraje de entrada del CCM ubicado en la barcaza en cable monopolar THHN de Cu AWG (4x2/0) de 1000 V - 90° aislamiento, incluye conectores, terminales bimetalicos 3M, cintas 23 y 33 3M, guaya mensajero aere</v>
          </cell>
          <cell r="E621" t="str">
            <v>m</v>
          </cell>
          <cell r="F621">
            <v>80</v>
          </cell>
          <cell r="G621">
            <v>179800</v>
          </cell>
          <cell r="H621">
            <v>14384000</v>
          </cell>
          <cell r="I621">
            <v>9.1731827778464279</v>
          </cell>
          <cell r="J621">
            <v>80</v>
          </cell>
          <cell r="L621">
            <v>80</v>
          </cell>
          <cell r="M621">
            <v>14384000</v>
          </cell>
          <cell r="N621">
            <v>0</v>
          </cell>
          <cell r="O621">
            <v>14384000</v>
          </cell>
          <cell r="R621">
            <v>0</v>
          </cell>
          <cell r="S621">
            <v>0</v>
          </cell>
          <cell r="T621">
            <v>0</v>
          </cell>
          <cell r="U621">
            <v>0</v>
          </cell>
          <cell r="V621">
            <v>80</v>
          </cell>
          <cell r="W621">
            <v>14384000</v>
          </cell>
        </row>
        <row r="622">
          <cell r="C622" t="str">
            <v>3.24.4.2</v>
          </cell>
          <cell r="D622" t="str">
            <v>Acometidas del CCM a cada motor de 30 HP 460 Vac 60 Hz en cable THHN calibre AWG (3 x 8) de 1000V aislamiento, incluye tuberia conduit PVC de 1 1/2", flexiconduit, conectores, terminales bimetalicos 3M, cintas 23 y 33 3M, accesorios para fijación etc.</v>
          </cell>
          <cell r="E622" t="str">
            <v>m</v>
          </cell>
          <cell r="F622">
            <v>30</v>
          </cell>
          <cell r="G622">
            <v>23200</v>
          </cell>
          <cell r="H622">
            <v>696000</v>
          </cell>
          <cell r="I622">
            <v>0.44386368279902066</v>
          </cell>
          <cell r="J622">
            <v>30</v>
          </cell>
          <cell r="L622">
            <v>30</v>
          </cell>
          <cell r="M622">
            <v>696000</v>
          </cell>
          <cell r="N622">
            <v>0</v>
          </cell>
          <cell r="O622">
            <v>696000</v>
          </cell>
          <cell r="R622">
            <v>0</v>
          </cell>
          <cell r="S622">
            <v>0</v>
          </cell>
          <cell r="T622">
            <v>0</v>
          </cell>
          <cell r="U622">
            <v>0</v>
          </cell>
          <cell r="V622">
            <v>30</v>
          </cell>
          <cell r="W622">
            <v>696000</v>
          </cell>
        </row>
        <row r="623">
          <cell r="C623" t="str">
            <v>3.24.4.3</v>
          </cell>
          <cell r="D623" t="str">
            <v xml:space="preserve">Acometidas del CCM a Tranformador servicios auxiliares de 5 KVA en cable THHN 4 x No 10 de 600V aislamiento, incluye conectores cintas y accesorios </v>
          </cell>
          <cell r="E623" t="str">
            <v>m</v>
          </cell>
          <cell r="F623">
            <v>10</v>
          </cell>
          <cell r="G623">
            <v>22040</v>
          </cell>
          <cell r="H623">
            <v>220400</v>
          </cell>
          <cell r="I623">
            <v>0.14055683288635656</v>
          </cell>
          <cell r="J623">
            <v>10</v>
          </cell>
          <cell r="L623">
            <v>10</v>
          </cell>
          <cell r="M623">
            <v>220400</v>
          </cell>
          <cell r="N623">
            <v>0</v>
          </cell>
          <cell r="O623">
            <v>220400</v>
          </cell>
          <cell r="R623">
            <v>0</v>
          </cell>
          <cell r="S623">
            <v>0</v>
          </cell>
          <cell r="T623">
            <v>0</v>
          </cell>
          <cell r="U623">
            <v>0</v>
          </cell>
          <cell r="V623">
            <v>10</v>
          </cell>
          <cell r="W623">
            <v>220400</v>
          </cell>
        </row>
        <row r="624">
          <cell r="C624" t="str">
            <v>3.24.4.4</v>
          </cell>
          <cell r="D624" t="str">
            <v>Acometidas del transformador servicios auxiliares de 5 KVA a la bomba de sebado a 220 V en cable THHN 34 x No 12 de 600V aislamiento, incluye conectores cintas y accesorios</v>
          </cell>
          <cell r="E624" t="str">
            <v>m</v>
          </cell>
          <cell r="F624">
            <v>10</v>
          </cell>
          <cell r="G624">
            <v>18560</v>
          </cell>
          <cell r="H624">
            <v>185600</v>
          </cell>
          <cell r="I624">
            <v>0.11836364874640551</v>
          </cell>
          <cell r="J624">
            <v>10</v>
          </cell>
          <cell r="L624">
            <v>10</v>
          </cell>
          <cell r="M624">
            <v>185600</v>
          </cell>
          <cell r="N624">
            <v>0</v>
          </cell>
          <cell r="O624">
            <v>185600</v>
          </cell>
          <cell r="R624">
            <v>0</v>
          </cell>
          <cell r="S624">
            <v>0</v>
          </cell>
          <cell r="T624">
            <v>0</v>
          </cell>
          <cell r="U624">
            <v>0</v>
          </cell>
          <cell r="V624">
            <v>10</v>
          </cell>
          <cell r="W624">
            <v>185600</v>
          </cell>
        </row>
        <row r="625">
          <cell r="D625" t="str">
            <v>COSTO SUMINISTRO</v>
          </cell>
          <cell r="H625">
            <v>156804899.11023998</v>
          </cell>
          <cell r="L625" t="str">
            <v/>
          </cell>
          <cell r="M625">
            <v>156804899.11023998</v>
          </cell>
          <cell r="N625">
            <v>0</v>
          </cell>
          <cell r="O625">
            <v>156804899.11023998</v>
          </cell>
          <cell r="R625" t="str">
            <v/>
          </cell>
          <cell r="S625">
            <v>0</v>
          </cell>
          <cell r="T625">
            <v>0</v>
          </cell>
          <cell r="U625">
            <v>0</v>
          </cell>
          <cell r="V625" t="str">
            <v/>
          </cell>
          <cell r="W625">
            <v>156804899.11023998</v>
          </cell>
        </row>
        <row r="626">
          <cell r="D626" t="str">
            <v>A.I.U. 12%</v>
          </cell>
          <cell r="E626">
            <v>0.12</v>
          </cell>
          <cell r="H626">
            <v>18816587.893228795</v>
          </cell>
          <cell r="M626">
            <v>18816587.893228795</v>
          </cell>
          <cell r="N626">
            <v>0</v>
          </cell>
          <cell r="O626">
            <v>18816587.893228795</v>
          </cell>
          <cell r="R626">
            <v>0</v>
          </cell>
          <cell r="S626">
            <v>0</v>
          </cell>
          <cell r="T626">
            <v>0</v>
          </cell>
          <cell r="U626">
            <v>0</v>
          </cell>
          <cell r="W626">
            <v>18816587.893228795</v>
          </cell>
        </row>
        <row r="627">
          <cell r="B627" t="str">
            <v>TO11</v>
          </cell>
          <cell r="D627" t="str">
            <v>COSTO TOTAL SUMINISTRO</v>
          </cell>
          <cell r="H627">
            <v>175621487.00346878</v>
          </cell>
          <cell r="M627">
            <v>175621487.00346878</v>
          </cell>
          <cell r="N627">
            <v>0</v>
          </cell>
          <cell r="O627">
            <v>175621487.00346878</v>
          </cell>
          <cell r="R627" t="str">
            <v/>
          </cell>
          <cell r="S627">
            <v>0</v>
          </cell>
          <cell r="T627">
            <v>0</v>
          </cell>
          <cell r="U627">
            <v>0</v>
          </cell>
          <cell r="V627" t="str">
            <v/>
          </cell>
          <cell r="W627">
            <v>175621487.00346878</v>
          </cell>
        </row>
        <row r="628">
          <cell r="B628" t="str">
            <v>T12</v>
          </cell>
          <cell r="C628" t="str">
            <v>INSTALACIONES ELECTRICAS EN LA CAPTACIÓN AGUA CRUDA (628)</v>
          </cell>
          <cell r="M628" t="str">
            <v/>
          </cell>
          <cell r="N628" t="str">
            <v/>
          </cell>
          <cell r="O628" t="str">
            <v/>
          </cell>
          <cell r="R628" t="str">
            <v/>
          </cell>
          <cell r="S628" t="str">
            <v/>
          </cell>
          <cell r="T628" t="str">
            <v/>
          </cell>
          <cell r="U628" t="str">
            <v/>
          </cell>
          <cell r="V628" t="str">
            <v/>
          </cell>
          <cell r="W628" t="str">
            <v/>
          </cell>
        </row>
        <row r="629">
          <cell r="C629" t="str">
            <v xml:space="preserve">ITEM </v>
          </cell>
          <cell r="D629" t="str">
            <v xml:space="preserve">DESCRIPCION </v>
          </cell>
          <cell r="E629" t="str">
            <v xml:space="preserve">UNIDAD </v>
          </cell>
          <cell r="F629" t="str">
            <v xml:space="preserve">CANTIDAD </v>
          </cell>
          <cell r="G629" t="str">
            <v xml:space="preserve">V. UNITARIO </v>
          </cell>
          <cell r="H629" t="str">
            <v>V. PARCIAL</v>
          </cell>
          <cell r="R629">
            <v>0</v>
          </cell>
        </row>
        <row r="630">
          <cell r="C630" t="str">
            <v>3,25</v>
          </cell>
          <cell r="D630" t="str">
            <v>MANO DE OBRA INSTALACIONES ELECTROMECANICAS</v>
          </cell>
          <cell r="L630" t="str">
            <v/>
          </cell>
          <cell r="M630" t="str">
            <v/>
          </cell>
          <cell r="N630" t="str">
            <v/>
          </cell>
          <cell r="O630" t="str">
            <v/>
          </cell>
          <cell r="R630" t="str">
            <v/>
          </cell>
          <cell r="S630" t="str">
            <v/>
          </cell>
          <cell r="T630" t="str">
            <v/>
          </cell>
          <cell r="U630" t="str">
            <v/>
          </cell>
          <cell r="V630" t="str">
            <v/>
          </cell>
          <cell r="W630" t="str">
            <v/>
          </cell>
        </row>
        <row r="631">
          <cell r="C631" t="str">
            <v>3.25.2</v>
          </cell>
          <cell r="D631" t="str">
            <v>INSTALACION DE EQUIPOS Y ACCESORIOS SUBESTACION ELECTRICA PLANTA DE TRATAMIENTO</v>
          </cell>
          <cell r="L631" t="str">
            <v/>
          </cell>
          <cell r="M631" t="str">
            <v/>
          </cell>
          <cell r="N631" t="str">
            <v/>
          </cell>
          <cell r="O631" t="str">
            <v/>
          </cell>
          <cell r="R631" t="str">
            <v/>
          </cell>
          <cell r="S631" t="str">
            <v/>
          </cell>
          <cell r="T631" t="str">
            <v/>
          </cell>
          <cell r="U631" t="str">
            <v/>
          </cell>
          <cell r="V631" t="str">
            <v/>
          </cell>
          <cell r="W631" t="str">
            <v/>
          </cell>
        </row>
        <row r="632">
          <cell r="C632" t="str">
            <v>3.25.2.1</v>
          </cell>
          <cell r="D632" t="str">
            <v>Celda de medida de tres elementos ( 3 Tp y 3 TC ) Gama SM6 con remonte de barras ref GBC-A 750 mm.</v>
          </cell>
          <cell r="E632" t="str">
            <v>un</v>
          </cell>
          <cell r="F632">
            <v>1</v>
          </cell>
          <cell r="G632">
            <v>1403020</v>
          </cell>
          <cell r="H632">
            <v>1403020</v>
          </cell>
          <cell r="I632">
            <v>10.265208827807419</v>
          </cell>
          <cell r="J632">
            <v>1</v>
          </cell>
          <cell r="L632">
            <v>1</v>
          </cell>
          <cell r="M632">
            <v>1403020</v>
          </cell>
          <cell r="N632">
            <v>0</v>
          </cell>
          <cell r="O632">
            <v>1403020</v>
          </cell>
          <cell r="R632">
            <v>0</v>
          </cell>
          <cell r="S632">
            <v>0</v>
          </cell>
          <cell r="T632">
            <v>0</v>
          </cell>
          <cell r="U632">
            <v>0</v>
          </cell>
          <cell r="V632">
            <v>1</v>
          </cell>
          <cell r="W632">
            <v>1403020</v>
          </cell>
        </row>
        <row r="633">
          <cell r="C633" t="str">
            <v>3.25.2.2</v>
          </cell>
          <cell r="D633" t="str">
            <v>Seccionador primario automatico en SF6 gama SM6 referencia DM1-A 750 mm.</v>
          </cell>
          <cell r="E633" t="str">
            <v>un</v>
          </cell>
          <cell r="F633">
            <v>1</v>
          </cell>
          <cell r="G633">
            <v>2566500.0000000005</v>
          </cell>
          <cell r="H633">
            <v>2566500.0000000005</v>
          </cell>
          <cell r="I633">
            <v>18.777821026476989</v>
          </cell>
          <cell r="J633">
            <v>1</v>
          </cell>
          <cell r="L633">
            <v>1</v>
          </cell>
          <cell r="M633">
            <v>2566500.0000000005</v>
          </cell>
          <cell r="N633">
            <v>0</v>
          </cell>
          <cell r="O633">
            <v>2566500.0000000005</v>
          </cell>
          <cell r="R633">
            <v>0</v>
          </cell>
          <cell r="S633">
            <v>0</v>
          </cell>
          <cell r="T633">
            <v>0</v>
          </cell>
          <cell r="U633">
            <v>0</v>
          </cell>
          <cell r="V633">
            <v>1</v>
          </cell>
          <cell r="W633">
            <v>2566500.0000000005</v>
          </cell>
        </row>
        <row r="634">
          <cell r="C634" t="str">
            <v>3.25.2.3</v>
          </cell>
          <cell r="D634" t="str">
            <v>Transformador Trifasico 112,5 KVA. 13200/460 V SIEMENS en aceite</v>
          </cell>
          <cell r="E634" t="str">
            <v>un</v>
          </cell>
          <cell r="F634">
            <v>1</v>
          </cell>
          <cell r="G634">
            <v>1900000</v>
          </cell>
          <cell r="H634">
            <v>1900000</v>
          </cell>
          <cell r="I634">
            <v>13.901367601911657</v>
          </cell>
          <cell r="J634">
            <v>1</v>
          </cell>
          <cell r="L634">
            <v>1</v>
          </cell>
          <cell r="M634">
            <v>1900000</v>
          </cell>
          <cell r="N634">
            <v>0</v>
          </cell>
          <cell r="O634">
            <v>1900000</v>
          </cell>
          <cell r="R634">
            <v>0</v>
          </cell>
          <cell r="S634">
            <v>0</v>
          </cell>
          <cell r="T634">
            <v>0</v>
          </cell>
          <cell r="U634">
            <v>0</v>
          </cell>
          <cell r="V634">
            <v>1</v>
          </cell>
          <cell r="W634">
            <v>1900000</v>
          </cell>
        </row>
        <row r="635">
          <cell r="C635" t="str">
            <v>3.25.2.4</v>
          </cell>
          <cell r="D635" t="str">
            <v>Transformador Trifasico 5 KVA. 460/220 V SIEMENS seco</v>
          </cell>
          <cell r="E635" t="str">
            <v>un</v>
          </cell>
          <cell r="F635">
            <v>1</v>
          </cell>
          <cell r="G635">
            <v>261000</v>
          </cell>
          <cell r="H635">
            <v>261000</v>
          </cell>
          <cell r="I635">
            <v>1.9096089179468119</v>
          </cell>
          <cell r="J635">
            <v>1</v>
          </cell>
          <cell r="L635">
            <v>1</v>
          </cell>
          <cell r="M635">
            <v>261000</v>
          </cell>
          <cell r="N635">
            <v>0</v>
          </cell>
          <cell r="O635">
            <v>261000</v>
          </cell>
          <cell r="R635">
            <v>0</v>
          </cell>
          <cell r="S635">
            <v>0</v>
          </cell>
          <cell r="T635">
            <v>0</v>
          </cell>
          <cell r="U635">
            <v>0</v>
          </cell>
          <cell r="V635">
            <v>1</v>
          </cell>
          <cell r="W635">
            <v>261000</v>
          </cell>
        </row>
        <row r="636">
          <cell r="C636" t="str">
            <v>3.25.2.5</v>
          </cell>
          <cell r="D636" t="str">
            <v>Celda para transformador de 10 KVA seco</v>
          </cell>
          <cell r="E636" t="str">
            <v>un</v>
          </cell>
          <cell r="F636">
            <v>1</v>
          </cell>
          <cell r="G636">
            <v>80000</v>
          </cell>
          <cell r="H636">
            <v>80000</v>
          </cell>
          <cell r="I636">
            <v>0.58532074113312238</v>
          </cell>
          <cell r="J636">
            <v>1</v>
          </cell>
          <cell r="L636">
            <v>1</v>
          </cell>
          <cell r="M636">
            <v>80000</v>
          </cell>
          <cell r="N636">
            <v>0</v>
          </cell>
          <cell r="O636">
            <v>80000</v>
          </cell>
          <cell r="R636">
            <v>0</v>
          </cell>
          <cell r="S636">
            <v>0</v>
          </cell>
          <cell r="T636">
            <v>0</v>
          </cell>
          <cell r="U636">
            <v>0</v>
          </cell>
          <cell r="V636">
            <v>1</v>
          </cell>
          <cell r="W636">
            <v>80000</v>
          </cell>
        </row>
        <row r="637">
          <cell r="C637" t="str">
            <v>3.25.2.6</v>
          </cell>
          <cell r="D637" t="str">
            <v>Acometida en cable de Cu monopolar 3 x No 2 - XLPE 15 KV</v>
          </cell>
          <cell r="E637" t="str">
            <v>m</v>
          </cell>
          <cell r="F637">
            <v>30</v>
          </cell>
          <cell r="G637">
            <v>28000</v>
          </cell>
          <cell r="H637">
            <v>840000</v>
          </cell>
          <cell r="I637">
            <v>6.1458677818977856</v>
          </cell>
          <cell r="J637">
            <v>30</v>
          </cell>
          <cell r="L637">
            <v>30</v>
          </cell>
          <cell r="M637">
            <v>840000</v>
          </cell>
          <cell r="N637">
            <v>0</v>
          </cell>
          <cell r="O637">
            <v>840000</v>
          </cell>
          <cell r="R637">
            <v>0</v>
          </cell>
          <cell r="S637">
            <v>0</v>
          </cell>
          <cell r="T637">
            <v>0</v>
          </cell>
          <cell r="U637">
            <v>0</v>
          </cell>
          <cell r="V637">
            <v>30</v>
          </cell>
          <cell r="W637">
            <v>840000</v>
          </cell>
        </row>
        <row r="638">
          <cell r="C638" t="str">
            <v>3.25.2.7</v>
          </cell>
          <cell r="D638" t="str">
            <v>Centro de Control de Motores tipo Blokset autosoportados a 460 V ac 60 Hz, incluye interruptor secundario, 3 modulos con arrancadores estrella triangulo para bombas de 300 Hp con su banco de condensadores automatico asociados a cada unidad de bombeo.</v>
          </cell>
          <cell r="E638" t="str">
            <v>un</v>
          </cell>
          <cell r="F638">
            <v>1</v>
          </cell>
          <cell r="G638">
            <v>2100000</v>
          </cell>
          <cell r="H638">
            <v>2100000</v>
          </cell>
          <cell r="I638">
            <v>15.364669454744465</v>
          </cell>
          <cell r="J638">
            <v>1</v>
          </cell>
          <cell r="L638">
            <v>1</v>
          </cell>
          <cell r="M638">
            <v>2100000</v>
          </cell>
          <cell r="N638">
            <v>0</v>
          </cell>
          <cell r="O638">
            <v>2100000</v>
          </cell>
          <cell r="R638">
            <v>0</v>
          </cell>
          <cell r="S638">
            <v>0</v>
          </cell>
          <cell r="T638">
            <v>0</v>
          </cell>
          <cell r="U638">
            <v>0</v>
          </cell>
          <cell r="V638">
            <v>1</v>
          </cell>
          <cell r="W638">
            <v>2100000</v>
          </cell>
        </row>
        <row r="639">
          <cell r="C639" t="str">
            <v>3.25.2.8</v>
          </cell>
          <cell r="D639" t="str">
            <v>Juego de premoldeados tipo interior 3M 15 KV cable monopolar No 2 con pantalla de cinta</v>
          </cell>
          <cell r="E639" t="str">
            <v>jgo</v>
          </cell>
          <cell r="F639">
            <v>2</v>
          </cell>
          <cell r="G639">
            <v>90000</v>
          </cell>
          <cell r="H639">
            <v>180000</v>
          </cell>
          <cell r="I639">
            <v>1.3169716675495255</v>
          </cell>
          <cell r="J639">
            <v>2</v>
          </cell>
          <cell r="L639">
            <v>2</v>
          </cell>
          <cell r="M639">
            <v>180000</v>
          </cell>
          <cell r="N639">
            <v>0</v>
          </cell>
          <cell r="O639">
            <v>180000</v>
          </cell>
          <cell r="R639">
            <v>0</v>
          </cell>
          <cell r="S639">
            <v>0</v>
          </cell>
          <cell r="T639">
            <v>0</v>
          </cell>
          <cell r="U639">
            <v>0</v>
          </cell>
          <cell r="V639">
            <v>2</v>
          </cell>
          <cell r="W639">
            <v>180000</v>
          </cell>
        </row>
        <row r="640">
          <cell r="C640" t="str">
            <v>3.25.2.9</v>
          </cell>
          <cell r="D640" t="str">
            <v>Tablero de distribucion trifasico para sopreponer de 12 ctos, con sus breakers termomagneticos.</v>
          </cell>
          <cell r="E640" t="str">
            <v>un</v>
          </cell>
          <cell r="F640">
            <v>1</v>
          </cell>
          <cell r="G640">
            <v>90000</v>
          </cell>
          <cell r="H640">
            <v>90000</v>
          </cell>
          <cell r="I640">
            <v>0.65848583377476277</v>
          </cell>
          <cell r="J640">
            <v>1</v>
          </cell>
          <cell r="L640">
            <v>1</v>
          </cell>
          <cell r="M640">
            <v>90000</v>
          </cell>
          <cell r="N640">
            <v>0</v>
          </cell>
          <cell r="O640">
            <v>90000</v>
          </cell>
          <cell r="R640">
            <v>0</v>
          </cell>
          <cell r="S640">
            <v>0</v>
          </cell>
          <cell r="T640">
            <v>0</v>
          </cell>
          <cell r="U640">
            <v>0</v>
          </cell>
          <cell r="V640">
            <v>1</v>
          </cell>
          <cell r="W640">
            <v>90000</v>
          </cell>
        </row>
        <row r="641">
          <cell r="C641" t="str">
            <v>3.25.2.10</v>
          </cell>
          <cell r="D641" t="str">
            <v>Registro electrico de 1 x 1 x 1 en concreto con su tapa debidamente impermeabilizado</v>
          </cell>
          <cell r="E641" t="str">
            <v>un</v>
          </cell>
          <cell r="F641">
            <v>1</v>
          </cell>
          <cell r="G641">
            <v>40000</v>
          </cell>
          <cell r="H641">
            <v>40000</v>
          </cell>
          <cell r="I641">
            <v>0.29266037056656119</v>
          </cell>
          <cell r="J641">
            <v>1</v>
          </cell>
          <cell r="L641">
            <v>1</v>
          </cell>
          <cell r="M641">
            <v>40000</v>
          </cell>
          <cell r="N641">
            <v>0</v>
          </cell>
          <cell r="O641">
            <v>40000</v>
          </cell>
          <cell r="R641">
            <v>0</v>
          </cell>
          <cell r="S641">
            <v>0</v>
          </cell>
          <cell r="T641">
            <v>0</v>
          </cell>
          <cell r="U641">
            <v>0</v>
          </cell>
          <cell r="V641">
            <v>1</v>
          </cell>
          <cell r="W641">
            <v>40000</v>
          </cell>
        </row>
        <row r="642">
          <cell r="C642" t="str">
            <v>3.25.2.11</v>
          </cell>
          <cell r="D642" t="str">
            <v>Malla de tierra conformada por cuatro varillas Cu copperweld de 2.4 mts inmersas en hidrosolta unidas entre con cable de Cu desnudo No 2 empleando soldadura caldweld de de acuerdo a especificaciones</v>
          </cell>
          <cell r="E642" t="str">
            <v>un</v>
          </cell>
          <cell r="F642">
            <v>1</v>
          </cell>
          <cell r="G642">
            <v>290000</v>
          </cell>
          <cell r="H642">
            <v>290000</v>
          </cell>
          <cell r="I642">
            <v>2.1217876866075689</v>
          </cell>
          <cell r="J642">
            <v>1</v>
          </cell>
          <cell r="L642">
            <v>1</v>
          </cell>
          <cell r="M642">
            <v>290000</v>
          </cell>
          <cell r="N642">
            <v>0</v>
          </cell>
          <cell r="O642">
            <v>290000</v>
          </cell>
          <cell r="R642">
            <v>0</v>
          </cell>
          <cell r="S642">
            <v>0</v>
          </cell>
          <cell r="T642">
            <v>0</v>
          </cell>
          <cell r="U642">
            <v>0</v>
          </cell>
          <cell r="V642">
            <v>1</v>
          </cell>
          <cell r="W642">
            <v>290000</v>
          </cell>
        </row>
        <row r="643">
          <cell r="C643" t="str">
            <v>3.25.2.12</v>
          </cell>
          <cell r="D643" t="str">
            <v>Luminaria Wall Pack 150 W 220 V,Vapor de mercurio con fotocelda</v>
          </cell>
          <cell r="E643" t="str">
            <v>un</v>
          </cell>
          <cell r="F643">
            <v>4</v>
          </cell>
          <cell r="G643">
            <v>40000</v>
          </cell>
          <cell r="H643">
            <v>160000</v>
          </cell>
          <cell r="I643">
            <v>1.1706414822662448</v>
          </cell>
          <cell r="J643">
            <v>4</v>
          </cell>
          <cell r="L643">
            <v>4</v>
          </cell>
          <cell r="M643">
            <v>160000</v>
          </cell>
          <cell r="N643">
            <v>0</v>
          </cell>
          <cell r="O643">
            <v>160000</v>
          </cell>
          <cell r="R643">
            <v>0</v>
          </cell>
          <cell r="S643">
            <v>0</v>
          </cell>
          <cell r="T643">
            <v>0</v>
          </cell>
          <cell r="U643">
            <v>0</v>
          </cell>
          <cell r="V643">
            <v>4</v>
          </cell>
          <cell r="W643">
            <v>160000</v>
          </cell>
        </row>
        <row r="644">
          <cell r="C644" t="str">
            <v>3.25.2.13</v>
          </cell>
          <cell r="D644" t="str">
            <v>Toma monofasica de tres elementos</v>
          </cell>
          <cell r="E644" t="str">
            <v>un</v>
          </cell>
          <cell r="F644">
            <v>4</v>
          </cell>
          <cell r="G644">
            <v>1800</v>
          </cell>
          <cell r="H644">
            <v>7200</v>
          </cell>
          <cell r="I644">
            <v>5.267886670198102E-2</v>
          </cell>
          <cell r="J644">
            <v>4</v>
          </cell>
          <cell r="L644">
            <v>4</v>
          </cell>
          <cell r="M644">
            <v>7200</v>
          </cell>
          <cell r="N644">
            <v>0</v>
          </cell>
          <cell r="O644">
            <v>7200</v>
          </cell>
          <cell r="R644">
            <v>0</v>
          </cell>
          <cell r="S644">
            <v>0</v>
          </cell>
          <cell r="T644">
            <v>0</v>
          </cell>
          <cell r="U644">
            <v>0</v>
          </cell>
          <cell r="V644">
            <v>4</v>
          </cell>
          <cell r="W644">
            <v>7200</v>
          </cell>
        </row>
        <row r="645">
          <cell r="C645" t="str">
            <v>3.25.2.14</v>
          </cell>
          <cell r="D645" t="str">
            <v>Salida electrica monofasica para toma o iluminacion, incluye linea neutro y tierra en cable THHN no 12, tuberia coduit de 1"</v>
          </cell>
          <cell r="E645" t="str">
            <v>un</v>
          </cell>
          <cell r="F645">
            <v>4</v>
          </cell>
          <cell r="G645">
            <v>18000</v>
          </cell>
          <cell r="H645">
            <v>72000</v>
          </cell>
          <cell r="I645">
            <v>0.5267886670198102</v>
          </cell>
          <cell r="J645">
            <v>4</v>
          </cell>
          <cell r="L645">
            <v>4</v>
          </cell>
          <cell r="M645">
            <v>72000</v>
          </cell>
          <cell r="N645">
            <v>0</v>
          </cell>
          <cell r="O645">
            <v>72000</v>
          </cell>
          <cell r="R645">
            <v>0</v>
          </cell>
          <cell r="S645">
            <v>0</v>
          </cell>
          <cell r="T645">
            <v>0</v>
          </cell>
          <cell r="U645">
            <v>0</v>
          </cell>
          <cell r="V645">
            <v>4</v>
          </cell>
          <cell r="W645">
            <v>72000</v>
          </cell>
        </row>
        <row r="646">
          <cell r="C646" t="str">
            <v>3.25.2.15</v>
          </cell>
          <cell r="D646" t="str">
            <v>Salida electrica bifasica para iluminacion, incluye lineas neutro y tierra en cable THHN no 12, tuberia coduit de 1"</v>
          </cell>
          <cell r="E646" t="str">
            <v>un</v>
          </cell>
          <cell r="F646">
            <v>4</v>
          </cell>
          <cell r="G646">
            <v>18000</v>
          </cell>
          <cell r="H646">
            <v>72000</v>
          </cell>
          <cell r="I646">
            <v>0.5267886670198102</v>
          </cell>
          <cell r="J646">
            <v>4</v>
          </cell>
          <cell r="L646">
            <v>4</v>
          </cell>
          <cell r="M646">
            <v>72000</v>
          </cell>
          <cell r="N646">
            <v>0</v>
          </cell>
          <cell r="O646">
            <v>72000</v>
          </cell>
          <cell r="R646">
            <v>0</v>
          </cell>
          <cell r="S646">
            <v>0</v>
          </cell>
          <cell r="T646">
            <v>0</v>
          </cell>
          <cell r="U646">
            <v>0</v>
          </cell>
          <cell r="V646">
            <v>4</v>
          </cell>
          <cell r="W646">
            <v>72000</v>
          </cell>
        </row>
        <row r="647">
          <cell r="C647" t="str">
            <v>3.25.2.16</v>
          </cell>
          <cell r="D647" t="str">
            <v>Salida electrica bifasica o trifasica para toma, incluye lineas neutro y tierra en cable THHN no 10, tuberia coduit de 1"</v>
          </cell>
          <cell r="E647" t="str">
            <v>un</v>
          </cell>
          <cell r="F647">
            <v>2</v>
          </cell>
          <cell r="G647">
            <v>18000</v>
          </cell>
          <cell r="H647">
            <v>36000</v>
          </cell>
          <cell r="I647">
            <v>0.2633943335099051</v>
          </cell>
          <cell r="J647">
            <v>2</v>
          </cell>
          <cell r="L647">
            <v>2</v>
          </cell>
          <cell r="M647">
            <v>36000</v>
          </cell>
          <cell r="N647">
            <v>0</v>
          </cell>
          <cell r="O647">
            <v>36000</v>
          </cell>
          <cell r="R647">
            <v>0</v>
          </cell>
          <cell r="S647">
            <v>0</v>
          </cell>
          <cell r="T647">
            <v>0</v>
          </cell>
          <cell r="U647">
            <v>0</v>
          </cell>
          <cell r="V647">
            <v>2</v>
          </cell>
          <cell r="W647">
            <v>36000</v>
          </cell>
        </row>
        <row r="648">
          <cell r="C648" t="str">
            <v>3.25.4</v>
          </cell>
          <cell r="D648" t="str">
            <v>INSTALACION ACOMETIDAS ELECTRICAS</v>
          </cell>
          <cell r="I648" t="str">
            <v/>
          </cell>
          <cell r="L648" t="str">
            <v/>
          </cell>
          <cell r="M648" t="str">
            <v/>
          </cell>
          <cell r="N648" t="str">
            <v/>
          </cell>
          <cell r="O648" t="str">
            <v/>
          </cell>
          <cell r="R648" t="str">
            <v/>
          </cell>
          <cell r="S648" t="str">
            <v/>
          </cell>
          <cell r="T648" t="str">
            <v/>
          </cell>
          <cell r="U648" t="str">
            <v/>
          </cell>
          <cell r="V648" t="str">
            <v/>
          </cell>
          <cell r="W648" t="str">
            <v/>
          </cell>
        </row>
        <row r="649">
          <cell r="C649" t="str">
            <v>3.25.4.1</v>
          </cell>
          <cell r="D649" t="str">
            <v>Acometidas desde transformador de alimentación a barraje de entrada del CCM ubicado en la barcaza en cable monopolar THHN de Cu AWG (4x2/0) de 1000 V - 90° aislamiento, incluye conectores, terminales bimetalicos 3M, cintas 23 y 33 3M,  guaya mensajero aer</v>
          </cell>
          <cell r="E649" t="str">
            <v>m</v>
          </cell>
          <cell r="F649">
            <v>80</v>
          </cell>
          <cell r="G649">
            <v>35000</v>
          </cell>
          <cell r="H649">
            <v>2800000</v>
          </cell>
          <cell r="I649">
            <v>20.486225939659285</v>
          </cell>
          <cell r="J649">
            <v>80</v>
          </cell>
          <cell r="L649">
            <v>80</v>
          </cell>
          <cell r="M649">
            <v>2800000</v>
          </cell>
          <cell r="N649">
            <v>0</v>
          </cell>
          <cell r="O649">
            <v>2800000</v>
          </cell>
          <cell r="R649">
            <v>0</v>
          </cell>
          <cell r="S649">
            <v>0</v>
          </cell>
          <cell r="T649">
            <v>0</v>
          </cell>
          <cell r="U649">
            <v>0</v>
          </cell>
          <cell r="V649">
            <v>80</v>
          </cell>
          <cell r="W649">
            <v>2800000</v>
          </cell>
        </row>
        <row r="650">
          <cell r="C650" t="str">
            <v>3.25.4.2</v>
          </cell>
          <cell r="D650" t="str">
            <v>Acometidas del CCM a cada motor de 30 HP 460 Vac 60 Hz en cable THHN calibre AWG (3 x 8) de 1000V aislamiento, incluye tuberia conduit PVC de 1 1/2", flexiconduit, conectores, terminales bimetalicos 3M, cintas 23 y 33 3M, accesorios para fijación etc.</v>
          </cell>
          <cell r="E650" t="str">
            <v>m</v>
          </cell>
          <cell r="F650">
            <v>30</v>
          </cell>
          <cell r="G650">
            <v>19000</v>
          </cell>
          <cell r="H650">
            <v>570000</v>
          </cell>
          <cell r="I650">
            <v>4.1704102805734973</v>
          </cell>
          <cell r="J650">
            <v>30</v>
          </cell>
          <cell r="L650">
            <v>30</v>
          </cell>
          <cell r="M650">
            <v>570000</v>
          </cell>
          <cell r="N650">
            <v>0</v>
          </cell>
          <cell r="O650">
            <v>570000</v>
          </cell>
          <cell r="R650">
            <v>0</v>
          </cell>
          <cell r="S650">
            <v>0</v>
          </cell>
          <cell r="T650">
            <v>0</v>
          </cell>
          <cell r="U650">
            <v>0</v>
          </cell>
          <cell r="V650">
            <v>30</v>
          </cell>
          <cell r="W650">
            <v>570000</v>
          </cell>
        </row>
        <row r="651">
          <cell r="C651" t="str">
            <v>3.25.4.3</v>
          </cell>
          <cell r="D651" t="str">
            <v>Acometidas del CCM a Tranformador servicios auxiliares de 5 KVA en cable THHN 4x No 10 de 600V aislamiento, incluye conectores cintas y accesorios</v>
          </cell>
          <cell r="E651" t="str">
            <v>m</v>
          </cell>
          <cell r="F651">
            <v>10</v>
          </cell>
          <cell r="G651">
            <v>10000</v>
          </cell>
          <cell r="H651">
            <v>100000</v>
          </cell>
          <cell r="I651">
            <v>0.73165092641640306</v>
          </cell>
          <cell r="J651">
            <v>10</v>
          </cell>
          <cell r="L651">
            <v>10</v>
          </cell>
          <cell r="M651">
            <v>100000</v>
          </cell>
          <cell r="N651">
            <v>0</v>
          </cell>
          <cell r="O651">
            <v>100000</v>
          </cell>
          <cell r="R651">
            <v>0</v>
          </cell>
          <cell r="S651">
            <v>0</v>
          </cell>
          <cell r="T651">
            <v>0</v>
          </cell>
          <cell r="U651">
            <v>0</v>
          </cell>
          <cell r="V651">
            <v>10</v>
          </cell>
          <cell r="W651">
            <v>100000</v>
          </cell>
        </row>
        <row r="652">
          <cell r="C652" t="str">
            <v>3.25.4.4</v>
          </cell>
          <cell r="D652" t="str">
            <v>Acometidas del transformador servicios auxiliares de 5 KVA a la bomba de sebado a 220 V en cable THHN 34 x No 12 de 600V aislamiento, incluye conectores cintas y accesorios</v>
          </cell>
          <cell r="E652" t="str">
            <v>m</v>
          </cell>
          <cell r="F652">
            <v>10</v>
          </cell>
          <cell r="G652">
            <v>10000</v>
          </cell>
          <cell r="H652">
            <v>100000</v>
          </cell>
          <cell r="I652">
            <v>0.73165092641640306</v>
          </cell>
          <cell r="J652">
            <v>10</v>
          </cell>
          <cell r="L652">
            <v>10</v>
          </cell>
          <cell r="M652">
            <v>100000</v>
          </cell>
          <cell r="N652">
            <v>0</v>
          </cell>
          <cell r="O652">
            <v>100000</v>
          </cell>
          <cell r="R652">
            <v>0</v>
          </cell>
          <cell r="S652">
            <v>0</v>
          </cell>
          <cell r="T652">
            <v>0</v>
          </cell>
          <cell r="U652">
            <v>0</v>
          </cell>
          <cell r="V652">
            <v>10</v>
          </cell>
          <cell r="W652">
            <v>100000</v>
          </cell>
        </row>
        <row r="653">
          <cell r="D653" t="str">
            <v>COSTO DIRECTO</v>
          </cell>
          <cell r="H653">
            <v>13667720</v>
          </cell>
          <cell r="L653" t="str">
            <v/>
          </cell>
          <cell r="M653">
            <v>13667720</v>
          </cell>
          <cell r="N653">
            <v>0</v>
          </cell>
          <cell r="O653">
            <v>13667720</v>
          </cell>
          <cell r="R653" t="str">
            <v/>
          </cell>
          <cell r="S653">
            <v>0</v>
          </cell>
          <cell r="T653">
            <v>0</v>
          </cell>
          <cell r="U653">
            <v>0</v>
          </cell>
          <cell r="V653" t="str">
            <v/>
          </cell>
          <cell r="W653">
            <v>13667720</v>
          </cell>
        </row>
        <row r="654">
          <cell r="D654" t="str">
            <v>A,I,U, (25% )</v>
          </cell>
          <cell r="E654">
            <v>0.25</v>
          </cell>
          <cell r="H654">
            <v>3416930</v>
          </cell>
          <cell r="M654">
            <v>3416930</v>
          </cell>
          <cell r="N654">
            <v>0</v>
          </cell>
          <cell r="O654">
            <v>3416930</v>
          </cell>
          <cell r="R654">
            <v>0</v>
          </cell>
          <cell r="S654">
            <v>0</v>
          </cell>
          <cell r="T654">
            <v>0</v>
          </cell>
          <cell r="U654">
            <v>0</v>
          </cell>
          <cell r="W654">
            <v>3416930</v>
          </cell>
        </row>
        <row r="655">
          <cell r="B655" t="str">
            <v>TO12</v>
          </cell>
          <cell r="D655" t="str">
            <v>COSTO SUMINISTRO</v>
          </cell>
          <cell r="H655">
            <v>17084650</v>
          </cell>
          <cell r="M655">
            <v>17084650</v>
          </cell>
          <cell r="N655">
            <v>0</v>
          </cell>
          <cell r="O655">
            <v>17084650</v>
          </cell>
          <cell r="R655" t="str">
            <v/>
          </cell>
          <cell r="S655">
            <v>0</v>
          </cell>
          <cell r="T655">
            <v>0</v>
          </cell>
          <cell r="U655">
            <v>0</v>
          </cell>
          <cell r="V655" t="str">
            <v/>
          </cell>
          <cell r="W655">
            <v>17084650</v>
          </cell>
        </row>
        <row r="656">
          <cell r="B656" t="str">
            <v>T13</v>
          </cell>
          <cell r="C656" t="str">
            <v>SUMINISTRO ELECTRICO DE LA PLANTA DE TRATAMIENTO (656)</v>
          </cell>
          <cell r="M656" t="str">
            <v/>
          </cell>
          <cell r="N656" t="str">
            <v/>
          </cell>
          <cell r="O656" t="str">
            <v/>
          </cell>
          <cell r="R656" t="str">
            <v/>
          </cell>
          <cell r="S656" t="str">
            <v/>
          </cell>
          <cell r="T656" t="str">
            <v/>
          </cell>
          <cell r="U656" t="str">
            <v/>
          </cell>
          <cell r="V656" t="str">
            <v/>
          </cell>
          <cell r="W656" t="str">
            <v/>
          </cell>
        </row>
        <row r="657">
          <cell r="C657" t="str">
            <v xml:space="preserve">ITEM </v>
          </cell>
          <cell r="D657" t="str">
            <v xml:space="preserve">DESCRIPCION </v>
          </cell>
          <cell r="E657" t="str">
            <v xml:space="preserve">UND </v>
          </cell>
          <cell r="F657" t="str">
            <v xml:space="preserve">CANT </v>
          </cell>
          <cell r="G657" t="str">
            <v xml:space="preserve">V. UNITARIO </v>
          </cell>
          <cell r="H657" t="str">
            <v>V. PARCIAL</v>
          </cell>
          <cell r="R657">
            <v>0</v>
          </cell>
        </row>
        <row r="658">
          <cell r="C658">
            <v>3.24</v>
          </cell>
          <cell r="D658" t="str">
            <v>SUMINISTRO DE MATERIALES INSTALACIONES ELECTROMECANICAS</v>
          </cell>
          <cell r="L658" t="str">
            <v/>
          </cell>
          <cell r="M658" t="str">
            <v/>
          </cell>
          <cell r="N658" t="str">
            <v/>
          </cell>
          <cell r="O658" t="str">
            <v/>
          </cell>
          <cell r="R658" t="str">
            <v/>
          </cell>
          <cell r="S658" t="str">
            <v/>
          </cell>
          <cell r="T658" t="str">
            <v/>
          </cell>
          <cell r="U658" t="str">
            <v/>
          </cell>
          <cell r="V658" t="str">
            <v/>
          </cell>
          <cell r="W658" t="str">
            <v/>
          </cell>
        </row>
        <row r="659">
          <cell r="C659" t="str">
            <v>3.24.1</v>
          </cell>
          <cell r="D659" t="str">
            <v>SUMINISTRO ACCESORIOS LINEA ELECTRICA DE 13.2 KV PARA ESTACIÓN DE CAPTACIÓN Y PLANTA DE TRATAMIENTO</v>
          </cell>
          <cell r="L659" t="str">
            <v/>
          </cell>
          <cell r="M659" t="str">
            <v/>
          </cell>
          <cell r="N659" t="str">
            <v/>
          </cell>
          <cell r="O659" t="str">
            <v/>
          </cell>
          <cell r="R659" t="str">
            <v/>
          </cell>
          <cell r="S659" t="str">
            <v/>
          </cell>
          <cell r="T659" t="str">
            <v/>
          </cell>
          <cell r="U659" t="str">
            <v/>
          </cell>
          <cell r="V659" t="str">
            <v/>
          </cell>
          <cell r="W659" t="str">
            <v/>
          </cell>
        </row>
        <row r="660">
          <cell r="C660" t="str">
            <v>3.24.1.1</v>
          </cell>
          <cell r="D660" t="str">
            <v>Poste de concreto de 12 mts -1800 Kg, incluida base autosoportada</v>
          </cell>
          <cell r="E660" t="str">
            <v>un</v>
          </cell>
          <cell r="F660">
            <v>2</v>
          </cell>
          <cell r="G660">
            <v>2018400</v>
          </cell>
          <cell r="H660">
            <v>4036800</v>
          </cell>
          <cell r="I660">
            <v>0.85061827664121781</v>
          </cell>
          <cell r="J660">
            <v>2</v>
          </cell>
          <cell r="K660">
            <v>1</v>
          </cell>
          <cell r="L660">
            <v>3</v>
          </cell>
          <cell r="M660">
            <v>4036800</v>
          </cell>
          <cell r="N660">
            <v>2018400</v>
          </cell>
          <cell r="O660">
            <v>6055200</v>
          </cell>
          <cell r="R660">
            <v>0</v>
          </cell>
          <cell r="S660">
            <v>0</v>
          </cell>
          <cell r="T660">
            <v>0</v>
          </cell>
          <cell r="U660">
            <v>0</v>
          </cell>
          <cell r="V660">
            <v>3</v>
          </cell>
          <cell r="W660">
            <v>6055200</v>
          </cell>
        </row>
        <row r="661">
          <cell r="C661" t="str">
            <v>3.24.1.2</v>
          </cell>
          <cell r="D661" t="str">
            <v>Poste de concreto de 12 mts - 750 Kg</v>
          </cell>
          <cell r="E661" t="str">
            <v>un</v>
          </cell>
          <cell r="F661">
            <v>17</v>
          </cell>
          <cell r="G661">
            <v>737388.8</v>
          </cell>
          <cell r="H661">
            <v>12535609.600000001</v>
          </cell>
          <cell r="I661">
            <v>2.6414532883965283</v>
          </cell>
          <cell r="J661">
            <v>17</v>
          </cell>
          <cell r="K661">
            <v>115</v>
          </cell>
          <cell r="L661">
            <v>132</v>
          </cell>
          <cell r="M661">
            <v>12535609.600000001</v>
          </cell>
          <cell r="N661">
            <v>84799712</v>
          </cell>
          <cell r="O661">
            <v>97335321.600000009</v>
          </cell>
          <cell r="R661">
            <v>0</v>
          </cell>
          <cell r="S661">
            <v>0</v>
          </cell>
          <cell r="T661">
            <v>0</v>
          </cell>
          <cell r="U661">
            <v>0</v>
          </cell>
          <cell r="V661">
            <v>132</v>
          </cell>
          <cell r="W661">
            <v>97335321.600000009</v>
          </cell>
        </row>
        <row r="662">
          <cell r="C662" t="str">
            <v>3.24.1.3</v>
          </cell>
          <cell r="D662" t="str">
            <v>Cable de aluminio con nucleo de acero ACSR desnudo 3 x 1/0 - 15 KV</v>
          </cell>
          <cell r="E662" t="str">
            <v>ml</v>
          </cell>
          <cell r="F662">
            <v>800</v>
          </cell>
          <cell r="G662">
            <v>9689.48</v>
          </cell>
          <cell r="H662">
            <v>7751584</v>
          </cell>
          <cell r="I662">
            <v>1.63338263558255</v>
          </cell>
          <cell r="J662">
            <v>800</v>
          </cell>
          <cell r="K662">
            <v>4600</v>
          </cell>
          <cell r="L662">
            <v>5400</v>
          </cell>
          <cell r="M662">
            <v>7751584</v>
          </cell>
          <cell r="N662">
            <v>44571608</v>
          </cell>
          <cell r="O662">
            <v>52323192</v>
          </cell>
          <cell r="R662">
            <v>0</v>
          </cell>
          <cell r="S662">
            <v>0</v>
          </cell>
          <cell r="T662">
            <v>0</v>
          </cell>
          <cell r="U662">
            <v>0</v>
          </cell>
          <cell r="V662">
            <v>5400</v>
          </cell>
          <cell r="W662">
            <v>52323192</v>
          </cell>
        </row>
        <row r="663">
          <cell r="C663" t="str">
            <v>3.24.1.4</v>
          </cell>
          <cell r="D663" t="str">
            <v>Cruceta de galvanizada en caliente o de madera de 7 1/2" inmunizada, de acuerdo a exigencias del operador de red local, incluye silla para soporte en poste.</v>
          </cell>
          <cell r="E663" t="str">
            <v>un</v>
          </cell>
          <cell r="F663">
            <v>28</v>
          </cell>
          <cell r="G663">
            <v>80736</v>
          </cell>
          <cell r="H663">
            <v>2260608</v>
          </cell>
          <cell r="I663">
            <v>0.47634623491908201</v>
          </cell>
          <cell r="J663">
            <v>28</v>
          </cell>
          <cell r="K663">
            <v>118</v>
          </cell>
          <cell r="L663">
            <v>146</v>
          </cell>
          <cell r="M663">
            <v>2260608</v>
          </cell>
          <cell r="N663">
            <v>9526848</v>
          </cell>
          <cell r="O663">
            <v>11787456</v>
          </cell>
          <cell r="R663">
            <v>0</v>
          </cell>
          <cell r="S663">
            <v>0</v>
          </cell>
          <cell r="T663">
            <v>0</v>
          </cell>
          <cell r="U663">
            <v>0</v>
          </cell>
          <cell r="V663">
            <v>146</v>
          </cell>
          <cell r="W663">
            <v>11787456</v>
          </cell>
        </row>
        <row r="664">
          <cell r="C664" t="str">
            <v>3.24.1.5</v>
          </cell>
          <cell r="D664" t="str">
            <v>Aislador Line Post de 6 vueltas 15 KV, homologado incluido alfiler.</v>
          </cell>
          <cell r="E664" t="str">
            <v>un</v>
          </cell>
          <cell r="F664">
            <v>51</v>
          </cell>
          <cell r="G664">
            <v>121104</v>
          </cell>
          <cell r="H664">
            <v>6176304</v>
          </cell>
          <cell r="I664">
            <v>1.3014459632610631</v>
          </cell>
          <cell r="J664">
            <v>51</v>
          </cell>
          <cell r="K664">
            <v>309</v>
          </cell>
          <cell r="L664">
            <v>360</v>
          </cell>
          <cell r="M664">
            <v>6176304</v>
          </cell>
          <cell r="N664">
            <v>37421136</v>
          </cell>
          <cell r="O664">
            <v>43597440</v>
          </cell>
          <cell r="R664">
            <v>0</v>
          </cell>
          <cell r="S664">
            <v>0</v>
          </cell>
          <cell r="T664">
            <v>0</v>
          </cell>
          <cell r="U664">
            <v>0</v>
          </cell>
          <cell r="V664">
            <v>360</v>
          </cell>
          <cell r="W664">
            <v>43597440</v>
          </cell>
        </row>
        <row r="665">
          <cell r="C665" t="str">
            <v>3.24.1.6</v>
          </cell>
          <cell r="D665" t="str">
            <v>Aislador de Suspensión Sintetico homologado completo</v>
          </cell>
          <cell r="E665" t="str">
            <v>un</v>
          </cell>
          <cell r="F665">
            <v>12</v>
          </cell>
          <cell r="G665">
            <v>52478.400000000001</v>
          </cell>
          <cell r="H665">
            <v>629740.80000000005</v>
          </cell>
          <cell r="I665">
            <v>0.13269645115602999</v>
          </cell>
          <cell r="J665">
            <v>12</v>
          </cell>
          <cell r="K665">
            <v>66</v>
          </cell>
          <cell r="L665">
            <v>78</v>
          </cell>
          <cell r="M665">
            <v>629740.80000000005</v>
          </cell>
          <cell r="N665">
            <v>3463574.4</v>
          </cell>
          <cell r="O665">
            <v>4093315.2</v>
          </cell>
          <cell r="R665">
            <v>0</v>
          </cell>
          <cell r="S665">
            <v>0</v>
          </cell>
          <cell r="T665">
            <v>0</v>
          </cell>
          <cell r="U665">
            <v>0</v>
          </cell>
          <cell r="V665">
            <v>78</v>
          </cell>
          <cell r="W665">
            <v>4093315.2</v>
          </cell>
        </row>
        <row r="666">
          <cell r="C666" t="str">
            <v>3.24.1.7</v>
          </cell>
          <cell r="D666" t="str">
            <v>Pararrayos Tipo Polimericos de 15 KV - 10 KA aterrizados Homologados</v>
          </cell>
          <cell r="E666" t="str">
            <v>un</v>
          </cell>
          <cell r="F666">
            <v>13</v>
          </cell>
          <cell r="G666">
            <v>141288</v>
          </cell>
          <cell r="H666">
            <v>1836744</v>
          </cell>
          <cell r="I666">
            <v>0.38703131587175404</v>
          </cell>
          <cell r="J666">
            <v>13</v>
          </cell>
          <cell r="L666">
            <v>13</v>
          </cell>
          <cell r="M666">
            <v>1836744</v>
          </cell>
          <cell r="N666">
            <v>0</v>
          </cell>
          <cell r="O666">
            <v>1836744</v>
          </cell>
          <cell r="R666">
            <v>0</v>
          </cell>
          <cell r="S666">
            <v>0</v>
          </cell>
          <cell r="T666">
            <v>0</v>
          </cell>
          <cell r="U666">
            <v>0</v>
          </cell>
          <cell r="V666">
            <v>13</v>
          </cell>
          <cell r="W666">
            <v>1836744</v>
          </cell>
        </row>
        <row r="667">
          <cell r="C667" t="str">
            <v>3.24.1.8</v>
          </cell>
          <cell r="D667" t="str">
            <v>Cortacircuitos en acero inoxidable buje largo de 18" de fuga MAC-GRAW 15 KV - 100 A Con sus fusibles</v>
          </cell>
          <cell r="E667" t="str">
            <v>un</v>
          </cell>
          <cell r="F667">
            <v>13</v>
          </cell>
          <cell r="G667">
            <v>322944</v>
          </cell>
          <cell r="H667">
            <v>4198272</v>
          </cell>
          <cell r="I667">
            <v>0.88464300770686644</v>
          </cell>
          <cell r="J667">
            <v>13</v>
          </cell>
          <cell r="L667">
            <v>13</v>
          </cell>
          <cell r="M667">
            <v>4198272</v>
          </cell>
          <cell r="N667">
            <v>0</v>
          </cell>
          <cell r="O667">
            <v>4198272</v>
          </cell>
          <cell r="R667">
            <v>0</v>
          </cell>
          <cell r="S667">
            <v>0</v>
          </cell>
          <cell r="T667">
            <v>0</v>
          </cell>
          <cell r="U667">
            <v>0</v>
          </cell>
          <cell r="V667">
            <v>13</v>
          </cell>
          <cell r="W667">
            <v>4198272</v>
          </cell>
        </row>
        <row r="668">
          <cell r="C668" t="str">
            <v>3.24.1.9</v>
          </cell>
          <cell r="D668" t="str">
            <v>Herrajes, Amarras y Accesorios galvanizados</v>
          </cell>
          <cell r="E668" t="str">
            <v>gl</v>
          </cell>
          <cell r="F668">
            <v>1</v>
          </cell>
          <cell r="G668">
            <v>290000</v>
          </cell>
          <cell r="H668">
            <v>290000</v>
          </cell>
          <cell r="I668">
            <v>6.1107634816179431E-2</v>
          </cell>
          <cell r="J668">
            <v>1</v>
          </cell>
          <cell r="L668">
            <v>1</v>
          </cell>
          <cell r="M668">
            <v>290000</v>
          </cell>
          <cell r="N668">
            <v>0</v>
          </cell>
          <cell r="O668">
            <v>290000</v>
          </cell>
          <cell r="R668">
            <v>0</v>
          </cell>
          <cell r="S668">
            <v>0</v>
          </cell>
          <cell r="T668">
            <v>0</v>
          </cell>
          <cell r="U668">
            <v>0</v>
          </cell>
          <cell r="V668">
            <v>1</v>
          </cell>
          <cell r="W668">
            <v>290000</v>
          </cell>
        </row>
        <row r="669">
          <cell r="C669" t="str">
            <v>3.24.1.10</v>
          </cell>
          <cell r="D669" t="str">
            <v>Puentes primarios en caliente incluido conector bimetalico de pistola.</v>
          </cell>
          <cell r="E669" t="str">
            <v>Un</v>
          </cell>
          <cell r="F669">
            <v>3</v>
          </cell>
          <cell r="G669">
            <v>23200</v>
          </cell>
          <cell r="H669">
            <v>69600</v>
          </cell>
          <cell r="I669">
            <v>1.4665832355883065E-2</v>
          </cell>
          <cell r="J669">
            <v>3</v>
          </cell>
          <cell r="L669">
            <v>3</v>
          </cell>
          <cell r="M669">
            <v>69600</v>
          </cell>
          <cell r="N669">
            <v>0</v>
          </cell>
          <cell r="O669">
            <v>69600</v>
          </cell>
          <cell r="R669">
            <v>0</v>
          </cell>
          <cell r="S669">
            <v>0</v>
          </cell>
          <cell r="T669">
            <v>0</v>
          </cell>
          <cell r="U669">
            <v>0</v>
          </cell>
          <cell r="V669">
            <v>3</v>
          </cell>
          <cell r="W669">
            <v>69600</v>
          </cell>
        </row>
        <row r="670">
          <cell r="C670" t="str">
            <v>3.24.1.11</v>
          </cell>
          <cell r="D670" t="str">
            <v>Polo a Tierra en poste terminal</v>
          </cell>
          <cell r="E670" t="str">
            <v>un</v>
          </cell>
          <cell r="F670">
            <v>5</v>
          </cell>
          <cell r="G670">
            <v>290000</v>
          </cell>
          <cell r="H670">
            <v>1450000</v>
          </cell>
          <cell r="I670">
            <v>0.30553817408089717</v>
          </cell>
          <cell r="J670">
            <v>5</v>
          </cell>
          <cell r="K670">
            <v>115</v>
          </cell>
          <cell r="L670">
            <v>120</v>
          </cell>
          <cell r="M670">
            <v>1450000</v>
          </cell>
          <cell r="N670">
            <v>33350000</v>
          </cell>
          <cell r="O670">
            <v>34800000</v>
          </cell>
          <cell r="R670">
            <v>0</v>
          </cell>
          <cell r="S670">
            <v>0</v>
          </cell>
          <cell r="T670">
            <v>0</v>
          </cell>
          <cell r="U670">
            <v>0</v>
          </cell>
          <cell r="V670">
            <v>120</v>
          </cell>
          <cell r="W670">
            <v>34800000</v>
          </cell>
        </row>
        <row r="671">
          <cell r="C671" t="str">
            <v>3.24.1.12</v>
          </cell>
          <cell r="D671" t="str">
            <v>Juego de premoldeados trifasicos tipo exterior 3M 15KV para cable No 2 monopolar con pantalla de cinta</v>
          </cell>
          <cell r="E671" t="str">
            <v>Jgo</v>
          </cell>
          <cell r="F671">
            <v>2</v>
          </cell>
          <cell r="G671">
            <v>678600</v>
          </cell>
          <cell r="H671">
            <v>1357200</v>
          </cell>
          <cell r="I671">
            <v>0.28598373093971974</v>
          </cell>
          <cell r="J671">
            <v>2</v>
          </cell>
          <cell r="L671">
            <v>2</v>
          </cell>
          <cell r="M671">
            <v>1357200</v>
          </cell>
          <cell r="N671">
            <v>0</v>
          </cell>
          <cell r="O671">
            <v>1357200</v>
          </cell>
          <cell r="R671">
            <v>0</v>
          </cell>
          <cell r="S671">
            <v>0</v>
          </cell>
          <cell r="T671">
            <v>0</v>
          </cell>
          <cell r="U671">
            <v>0</v>
          </cell>
          <cell r="V671">
            <v>2</v>
          </cell>
          <cell r="W671">
            <v>1357200</v>
          </cell>
        </row>
        <row r="672">
          <cell r="C672" t="str">
            <v>3.24.1.13</v>
          </cell>
          <cell r="D672" t="str">
            <v>Bajante en tuberia conduit Galvanizada de 3", incluye capacete y accesorios</v>
          </cell>
          <cell r="E672" t="str">
            <v>ml</v>
          </cell>
          <cell r="F672">
            <v>18</v>
          </cell>
          <cell r="G672">
            <v>26680</v>
          </cell>
          <cell r="H672">
            <v>480240</v>
          </cell>
          <cell r="I672">
            <v>0.10119424325559315</v>
          </cell>
          <cell r="J672">
            <v>18</v>
          </cell>
          <cell r="L672">
            <v>18</v>
          </cell>
          <cell r="M672">
            <v>480240</v>
          </cell>
          <cell r="N672">
            <v>0</v>
          </cell>
          <cell r="O672">
            <v>480240</v>
          </cell>
          <cell r="R672">
            <v>0</v>
          </cell>
          <cell r="S672">
            <v>0</v>
          </cell>
          <cell r="T672">
            <v>0</v>
          </cell>
          <cell r="U672">
            <v>0</v>
          </cell>
          <cell r="V672">
            <v>18</v>
          </cell>
          <cell r="W672">
            <v>480240</v>
          </cell>
        </row>
        <row r="673">
          <cell r="C673" t="str">
            <v>3.24.1.14</v>
          </cell>
          <cell r="D673" t="str">
            <v>Registro electrico de 1 x 1 x 1 en concreto con su tapa debidamente impermeabilizado</v>
          </cell>
          <cell r="E673" t="str">
            <v>un</v>
          </cell>
          <cell r="F673">
            <v>2</v>
          </cell>
          <cell r="G673">
            <v>87000</v>
          </cell>
          <cell r="H673">
            <v>174000</v>
          </cell>
          <cell r="I673">
            <v>3.6664580889707664E-2</v>
          </cell>
          <cell r="J673">
            <v>2</v>
          </cell>
          <cell r="L673">
            <v>2</v>
          </cell>
          <cell r="M673">
            <v>174000</v>
          </cell>
          <cell r="N673">
            <v>0</v>
          </cell>
          <cell r="O673">
            <v>174000</v>
          </cell>
          <cell r="R673">
            <v>0</v>
          </cell>
          <cell r="S673">
            <v>0</v>
          </cell>
          <cell r="T673">
            <v>0</v>
          </cell>
          <cell r="U673">
            <v>0</v>
          </cell>
          <cell r="V673">
            <v>2</v>
          </cell>
          <cell r="W673">
            <v>174000</v>
          </cell>
        </row>
        <row r="674">
          <cell r="C674" t="str">
            <v>3.24.2</v>
          </cell>
          <cell r="D674" t="str">
            <v>SUMINISTRO DE EQUIPOS Y ACCESORIOS SUBESTACION ELECTRICA PLANTA DE TRATAMIENTO</v>
          </cell>
          <cell r="I674" t="str">
            <v/>
          </cell>
          <cell r="L674" t="str">
            <v/>
          </cell>
          <cell r="M674" t="str">
            <v/>
          </cell>
          <cell r="N674" t="str">
            <v/>
          </cell>
          <cell r="O674" t="str">
            <v/>
          </cell>
          <cell r="R674" t="str">
            <v/>
          </cell>
          <cell r="S674" t="str">
            <v/>
          </cell>
          <cell r="T674" t="str">
            <v/>
          </cell>
          <cell r="U674" t="str">
            <v/>
          </cell>
          <cell r="V674" t="str">
            <v/>
          </cell>
          <cell r="W674" t="str">
            <v/>
          </cell>
        </row>
        <row r="675">
          <cell r="C675" t="str">
            <v>3.24.2.18</v>
          </cell>
          <cell r="D675" t="str">
            <v>Celda de medida de tres elementos ( 3 Tp y 3 TC ) Gama SM6 con remonte de barras ref GBC-A 750 mm.</v>
          </cell>
          <cell r="E675" t="str">
            <v>un</v>
          </cell>
          <cell r="F675">
            <v>1</v>
          </cell>
          <cell r="G675">
            <v>16275032.000000002</v>
          </cell>
          <cell r="H675">
            <v>16275032.000000002</v>
          </cell>
          <cell r="I675">
            <v>3.4294093519918434</v>
          </cell>
          <cell r="J675">
            <v>1</v>
          </cell>
          <cell r="L675">
            <v>1</v>
          </cell>
          <cell r="M675">
            <v>16275032.000000002</v>
          </cell>
          <cell r="N675">
            <v>0</v>
          </cell>
          <cell r="O675">
            <v>16275032.000000002</v>
          </cell>
          <cell r="R675">
            <v>0</v>
          </cell>
          <cell r="S675">
            <v>0</v>
          </cell>
          <cell r="T675">
            <v>0</v>
          </cell>
          <cell r="U675">
            <v>0</v>
          </cell>
          <cell r="V675">
            <v>1</v>
          </cell>
          <cell r="W675">
            <v>16275032.000000002</v>
          </cell>
        </row>
        <row r="676">
          <cell r="C676" t="str">
            <v>3.24.2.19</v>
          </cell>
          <cell r="D676" t="str">
            <v>Contador de Energia trifasico Tipo Fulkrum - 3 elementos incluido bloque de pruebas y modem.</v>
          </cell>
          <cell r="E676" t="str">
            <v>un</v>
          </cell>
          <cell r="F676">
            <v>1</v>
          </cell>
          <cell r="G676">
            <v>5800000</v>
          </cell>
          <cell r="H676">
            <v>5800000</v>
          </cell>
          <cell r="I676">
            <v>1.2221526963235887</v>
          </cell>
          <cell r="J676">
            <v>1</v>
          </cell>
          <cell r="L676">
            <v>1</v>
          </cell>
          <cell r="M676">
            <v>5800000</v>
          </cell>
          <cell r="N676">
            <v>0</v>
          </cell>
          <cell r="O676">
            <v>5800000</v>
          </cell>
          <cell r="R676">
            <v>0</v>
          </cell>
          <cell r="S676">
            <v>0</v>
          </cell>
          <cell r="T676">
            <v>0</v>
          </cell>
          <cell r="U676">
            <v>0</v>
          </cell>
          <cell r="V676">
            <v>1</v>
          </cell>
          <cell r="W676">
            <v>5800000</v>
          </cell>
        </row>
        <row r="677">
          <cell r="C677" t="str">
            <v>3.24.2.20</v>
          </cell>
          <cell r="D677" t="str">
            <v>Interruptor primario automatico en SF6 gama SM6 referencia DM1-A 750 mm.</v>
          </cell>
          <cell r="E677" t="str">
            <v>un</v>
          </cell>
          <cell r="F677">
            <v>1</v>
          </cell>
          <cell r="G677">
            <v>47634240.000000007</v>
          </cell>
          <cell r="H677">
            <v>47634240.000000007</v>
          </cell>
          <cell r="I677">
            <v>10.037295664366372</v>
          </cell>
          <cell r="J677">
            <v>1</v>
          </cell>
          <cell r="L677">
            <v>1</v>
          </cell>
          <cell r="M677">
            <v>47634240.000000007</v>
          </cell>
          <cell r="N677">
            <v>0</v>
          </cell>
          <cell r="O677">
            <v>47634240.000000007</v>
          </cell>
          <cell r="R677">
            <v>0</v>
          </cell>
          <cell r="S677">
            <v>0</v>
          </cell>
          <cell r="T677">
            <v>0</v>
          </cell>
          <cell r="U677">
            <v>0</v>
          </cell>
          <cell r="V677">
            <v>1</v>
          </cell>
          <cell r="W677">
            <v>47634240.000000007</v>
          </cell>
        </row>
        <row r="678">
          <cell r="C678" t="str">
            <v>3.24.2.21</v>
          </cell>
          <cell r="D678" t="str">
            <v>Transformador Trifasico 1000 KVA. 13200/460 V SIEMENS</v>
          </cell>
          <cell r="E678" t="str">
            <v>un</v>
          </cell>
          <cell r="F678">
            <v>1</v>
          </cell>
          <cell r="G678">
            <v>75400000</v>
          </cell>
          <cell r="H678">
            <v>75400000</v>
          </cell>
          <cell r="I678">
            <v>15.887985052206655</v>
          </cell>
          <cell r="J678">
            <v>1</v>
          </cell>
          <cell r="L678">
            <v>1</v>
          </cell>
          <cell r="M678">
            <v>75400000</v>
          </cell>
          <cell r="N678">
            <v>0</v>
          </cell>
          <cell r="O678">
            <v>75400000</v>
          </cell>
          <cell r="R678">
            <v>0</v>
          </cell>
          <cell r="S678">
            <v>0</v>
          </cell>
          <cell r="T678">
            <v>0</v>
          </cell>
          <cell r="U678">
            <v>0</v>
          </cell>
          <cell r="V678">
            <v>1</v>
          </cell>
          <cell r="W678">
            <v>75400000</v>
          </cell>
        </row>
        <row r="679">
          <cell r="C679" t="str">
            <v>3.24.2.22</v>
          </cell>
          <cell r="D679" t="str">
            <v>Transformador Trifasico 112,5 KVA. 460/220 V SIEMENS</v>
          </cell>
          <cell r="E679" t="str">
            <v>un</v>
          </cell>
          <cell r="F679">
            <v>1</v>
          </cell>
          <cell r="G679">
            <v>13926785.071999999</v>
          </cell>
          <cell r="H679">
            <v>13926785.071999999</v>
          </cell>
          <cell r="I679">
            <v>2.9345961942868799</v>
          </cell>
          <cell r="J679">
            <v>1</v>
          </cell>
          <cell r="L679">
            <v>1</v>
          </cell>
          <cell r="M679">
            <v>13926785.071999999</v>
          </cell>
          <cell r="N679">
            <v>0</v>
          </cell>
          <cell r="O679">
            <v>13926785.071999999</v>
          </cell>
          <cell r="R679">
            <v>0</v>
          </cell>
          <cell r="S679">
            <v>0</v>
          </cell>
          <cell r="T679">
            <v>0</v>
          </cell>
          <cell r="U679">
            <v>0</v>
          </cell>
          <cell r="V679">
            <v>1</v>
          </cell>
          <cell r="W679">
            <v>13926785.071999999</v>
          </cell>
        </row>
        <row r="680">
          <cell r="C680" t="str">
            <v>3.24.2.23</v>
          </cell>
          <cell r="D680" t="str">
            <v>Celda para transformador de 112,5 KVA</v>
          </cell>
          <cell r="E680" t="str">
            <v>un</v>
          </cell>
          <cell r="F680">
            <v>1</v>
          </cell>
          <cell r="G680">
            <v>2610000</v>
          </cell>
          <cell r="H680">
            <v>2610000</v>
          </cell>
          <cell r="I680">
            <v>0.54996871334561492</v>
          </cell>
          <cell r="J680">
            <v>1</v>
          </cell>
          <cell r="L680">
            <v>1</v>
          </cell>
          <cell r="M680">
            <v>2610000</v>
          </cell>
          <cell r="N680">
            <v>0</v>
          </cell>
          <cell r="O680">
            <v>2610000</v>
          </cell>
          <cell r="R680">
            <v>0</v>
          </cell>
          <cell r="S680">
            <v>0</v>
          </cell>
          <cell r="T680">
            <v>0</v>
          </cell>
          <cell r="U680">
            <v>0</v>
          </cell>
          <cell r="V680">
            <v>1</v>
          </cell>
          <cell r="W680">
            <v>2610000</v>
          </cell>
        </row>
        <row r="681">
          <cell r="C681" t="str">
            <v>3.24.2.24</v>
          </cell>
          <cell r="D681" t="str">
            <v>Acometida en cable de Cu monopolar 3 x No 2 - XLPE 15 KV</v>
          </cell>
          <cell r="E681" t="str">
            <v>ml</v>
          </cell>
          <cell r="F681">
            <v>100</v>
          </cell>
          <cell r="G681">
            <v>109284.69364799996</v>
          </cell>
          <cell r="H681">
            <v>10928469.364799995</v>
          </cell>
          <cell r="I681">
            <v>2.3028031553241468</v>
          </cell>
          <cell r="J681">
            <v>100</v>
          </cell>
          <cell r="L681">
            <v>100</v>
          </cell>
          <cell r="M681">
            <v>10928469.364799995</v>
          </cell>
          <cell r="N681">
            <v>0</v>
          </cell>
          <cell r="O681">
            <v>10928469.364799995</v>
          </cell>
          <cell r="R681">
            <v>0</v>
          </cell>
          <cell r="S681">
            <v>0</v>
          </cell>
          <cell r="T681">
            <v>0</v>
          </cell>
          <cell r="U681">
            <v>0</v>
          </cell>
          <cell r="V681">
            <v>100</v>
          </cell>
          <cell r="W681">
            <v>10928469.364799995</v>
          </cell>
        </row>
        <row r="682">
          <cell r="C682" t="str">
            <v>3.24.2.25</v>
          </cell>
          <cell r="D682" t="str">
            <v>Transferencia automatica con enclavamiento mecanico a 460 V.para planta de emergencia Stand By.</v>
          </cell>
          <cell r="E682" t="str">
            <v>un</v>
          </cell>
          <cell r="F682">
            <v>1</v>
          </cell>
          <cell r="G682">
            <v>23200000</v>
          </cell>
          <cell r="H682">
            <v>23200000</v>
          </cell>
          <cell r="I682">
            <v>4.8886107852943548</v>
          </cell>
          <cell r="J682">
            <v>1</v>
          </cell>
          <cell r="L682">
            <v>1</v>
          </cell>
          <cell r="M682">
            <v>23200000</v>
          </cell>
          <cell r="N682">
            <v>0</v>
          </cell>
          <cell r="O682">
            <v>23200000</v>
          </cell>
          <cell r="R682">
            <v>0</v>
          </cell>
          <cell r="S682">
            <v>0</v>
          </cell>
          <cell r="T682">
            <v>0</v>
          </cell>
          <cell r="U682">
            <v>0</v>
          </cell>
          <cell r="V682">
            <v>1</v>
          </cell>
          <cell r="W682">
            <v>23200000</v>
          </cell>
        </row>
        <row r="683">
          <cell r="C683" t="str">
            <v>3.24.2.26</v>
          </cell>
          <cell r="D683" t="str">
            <v xml:space="preserve">Centro de Control de Motores tipo Blokset autosoportados a 460 V ac 60 Hz, incluye interruptor secundario, 3 modulos con arrancadores suaves tipo altistar para bombas de 300 Hp con su banco de condensadores automatico asociados a cada unidad de bombeo. 2 </v>
          </cell>
          <cell r="E683" t="str">
            <v>un</v>
          </cell>
          <cell r="F683">
            <v>1</v>
          </cell>
          <cell r="G683">
            <v>92800000</v>
          </cell>
          <cell r="H683">
            <v>92800000</v>
          </cell>
          <cell r="I683">
            <v>19.554443141177419</v>
          </cell>
          <cell r="J683">
            <v>1</v>
          </cell>
          <cell r="L683">
            <v>1</v>
          </cell>
          <cell r="M683">
            <v>92800000</v>
          </cell>
          <cell r="N683">
            <v>0</v>
          </cell>
          <cell r="O683">
            <v>92800000</v>
          </cell>
          <cell r="R683">
            <v>0</v>
          </cell>
          <cell r="S683">
            <v>0</v>
          </cell>
          <cell r="T683">
            <v>0</v>
          </cell>
          <cell r="U683">
            <v>0</v>
          </cell>
          <cell r="V683">
            <v>1</v>
          </cell>
          <cell r="W683">
            <v>92800000</v>
          </cell>
        </row>
        <row r="684">
          <cell r="C684" t="str">
            <v>3.24.2.27</v>
          </cell>
          <cell r="D684" t="str">
            <v>Juego de premoldeados tipo interior 3M 15 KV cable monopolar No 2 con pantalla de cinta</v>
          </cell>
          <cell r="E684" t="str">
            <v>jgo</v>
          </cell>
          <cell r="F684">
            <v>2</v>
          </cell>
          <cell r="G684">
            <v>400316</v>
          </cell>
          <cell r="H684">
            <v>800632</v>
          </cell>
          <cell r="I684">
            <v>0.16870595820050818</v>
          </cell>
          <cell r="J684">
            <v>2</v>
          </cell>
          <cell r="L684">
            <v>2</v>
          </cell>
          <cell r="M684">
            <v>800632</v>
          </cell>
          <cell r="N684">
            <v>0</v>
          </cell>
          <cell r="O684">
            <v>800632</v>
          </cell>
          <cell r="R684">
            <v>0</v>
          </cell>
          <cell r="S684">
            <v>0</v>
          </cell>
          <cell r="T684">
            <v>0</v>
          </cell>
          <cell r="U684">
            <v>0</v>
          </cell>
          <cell r="V684">
            <v>2</v>
          </cell>
          <cell r="W684">
            <v>800632</v>
          </cell>
        </row>
        <row r="685">
          <cell r="C685" t="str">
            <v>3.24.2.28</v>
          </cell>
          <cell r="D685" t="str">
            <v>Tablero de fuerza y control para motor de 30 Hp del sistema de soplado a 460 V 60 Hz, incluye arrancador suave altistar y bancos de condensadores asociados, pulsadores etc.</v>
          </cell>
          <cell r="E685" t="str">
            <v>un</v>
          </cell>
          <cell r="F685">
            <v>1</v>
          </cell>
          <cell r="G685">
            <v>4224720</v>
          </cell>
          <cell r="H685">
            <v>4224720</v>
          </cell>
          <cell r="I685">
            <v>0.89021602400210198</v>
          </cell>
          <cell r="J685">
            <v>1</v>
          </cell>
          <cell r="L685">
            <v>1</v>
          </cell>
          <cell r="M685">
            <v>4224720</v>
          </cell>
          <cell r="N685">
            <v>0</v>
          </cell>
          <cell r="O685">
            <v>4224720</v>
          </cell>
          <cell r="R685">
            <v>0</v>
          </cell>
          <cell r="S685">
            <v>0</v>
          </cell>
          <cell r="T685">
            <v>0</v>
          </cell>
          <cell r="U685">
            <v>0</v>
          </cell>
          <cell r="V685">
            <v>1</v>
          </cell>
          <cell r="W685">
            <v>4224720</v>
          </cell>
        </row>
        <row r="686">
          <cell r="C686" t="str">
            <v>3.24.2.29</v>
          </cell>
          <cell r="D686" t="str">
            <v>Tablero de distribucion para sevicios auxiliares, inluye 10 interruptores automaticos tripolares Easy Pact de Merlin Gerin, de acuerdo a especificaciones</v>
          </cell>
          <cell r="E686" t="str">
            <v>un</v>
          </cell>
          <cell r="F686">
            <v>1</v>
          </cell>
          <cell r="G686">
            <v>5220000</v>
          </cell>
          <cell r="H686">
            <v>5220000</v>
          </cell>
          <cell r="I686">
            <v>1.0999374266912298</v>
          </cell>
          <cell r="J686">
            <v>1</v>
          </cell>
          <cell r="L686">
            <v>1</v>
          </cell>
          <cell r="M686">
            <v>5220000</v>
          </cell>
          <cell r="N686">
            <v>0</v>
          </cell>
          <cell r="O686">
            <v>5220000</v>
          </cell>
          <cell r="R686">
            <v>0</v>
          </cell>
          <cell r="S686">
            <v>0</v>
          </cell>
          <cell r="T686">
            <v>0</v>
          </cell>
          <cell r="U686">
            <v>0</v>
          </cell>
          <cell r="V686">
            <v>1</v>
          </cell>
          <cell r="W686">
            <v>5220000</v>
          </cell>
        </row>
        <row r="687">
          <cell r="C687" t="str">
            <v>3.24.2.30</v>
          </cell>
          <cell r="D687" t="str">
            <v>Tablero de distribucion trifasico para empotrar de 24 ctos, con sus breakers termomagneticos.</v>
          </cell>
          <cell r="E687" t="str">
            <v>un</v>
          </cell>
          <cell r="F687">
            <v>1</v>
          </cell>
          <cell r="G687">
            <v>379359.11519999994</v>
          </cell>
          <cell r="H687">
            <v>379359.11519999994</v>
          </cell>
          <cell r="I687">
            <v>7.9937028537346702E-2</v>
          </cell>
          <cell r="J687">
            <v>1</v>
          </cell>
          <cell r="L687">
            <v>1</v>
          </cell>
          <cell r="M687">
            <v>379359.11519999994</v>
          </cell>
          <cell r="N687">
            <v>0</v>
          </cell>
          <cell r="O687">
            <v>379359.11519999994</v>
          </cell>
          <cell r="R687">
            <v>0</v>
          </cell>
          <cell r="S687">
            <v>0</v>
          </cell>
          <cell r="T687">
            <v>0</v>
          </cell>
          <cell r="U687">
            <v>0</v>
          </cell>
          <cell r="V687">
            <v>1</v>
          </cell>
          <cell r="W687">
            <v>379359.11519999994</v>
          </cell>
        </row>
        <row r="688">
          <cell r="C688" t="str">
            <v>3.24.2.31</v>
          </cell>
          <cell r="D688" t="str">
            <v>Registro electrico de 1 x 1 x 1 en concreto con su tapa debidamente impermeabilizado</v>
          </cell>
          <cell r="E688" t="str">
            <v>un</v>
          </cell>
          <cell r="F688">
            <v>2</v>
          </cell>
          <cell r="G688">
            <v>87000</v>
          </cell>
          <cell r="H688">
            <v>174000</v>
          </cell>
          <cell r="I688">
            <v>3.6664580889707664E-2</v>
          </cell>
          <cell r="J688">
            <v>2</v>
          </cell>
          <cell r="L688">
            <v>2</v>
          </cell>
          <cell r="M688">
            <v>174000</v>
          </cell>
          <cell r="N688">
            <v>0</v>
          </cell>
          <cell r="O688">
            <v>174000</v>
          </cell>
          <cell r="R688">
            <v>0</v>
          </cell>
          <cell r="S688">
            <v>0</v>
          </cell>
          <cell r="T688">
            <v>0</v>
          </cell>
          <cell r="U688">
            <v>0</v>
          </cell>
          <cell r="V688">
            <v>2</v>
          </cell>
          <cell r="W688">
            <v>174000</v>
          </cell>
        </row>
        <row r="689">
          <cell r="C689" t="str">
            <v>3.24.2.32</v>
          </cell>
          <cell r="D689" t="str">
            <v>Carcamo en concreto de acuerdo a especificaciones</v>
          </cell>
          <cell r="E689" t="str">
            <v>Ml</v>
          </cell>
          <cell r="F689">
            <v>20</v>
          </cell>
          <cell r="G689">
            <v>185600</v>
          </cell>
          <cell r="H689">
            <v>3712000</v>
          </cell>
          <cell r="I689">
            <v>0.78217772564709676</v>
          </cell>
          <cell r="J689">
            <v>20</v>
          </cell>
          <cell r="L689">
            <v>20</v>
          </cell>
          <cell r="M689">
            <v>3712000</v>
          </cell>
          <cell r="N689">
            <v>0</v>
          </cell>
          <cell r="O689">
            <v>3712000</v>
          </cell>
          <cell r="R689">
            <v>0</v>
          </cell>
          <cell r="S689">
            <v>0</v>
          </cell>
          <cell r="T689">
            <v>0</v>
          </cell>
          <cell r="U689">
            <v>0</v>
          </cell>
          <cell r="V689">
            <v>20</v>
          </cell>
          <cell r="W689">
            <v>3712000</v>
          </cell>
        </row>
        <row r="690">
          <cell r="C690" t="str">
            <v>3.24.2.33</v>
          </cell>
          <cell r="D690" t="str">
            <v>Malla de tierra conformada por siete varillas Cu copperweld de 2.4 mts inmersas en hidrosolta unidas entre con cable de Cu desnudo No 2 empleando soldadura caldweld de de acuerdo a especificaciones</v>
          </cell>
          <cell r="E690" t="str">
            <v>un</v>
          </cell>
          <cell r="F690">
            <v>1</v>
          </cell>
          <cell r="G690">
            <v>928000</v>
          </cell>
          <cell r="H690">
            <v>928000</v>
          </cell>
          <cell r="I690">
            <v>0.19554443141177419</v>
          </cell>
          <cell r="J690">
            <v>1</v>
          </cell>
          <cell r="L690">
            <v>1</v>
          </cell>
          <cell r="M690">
            <v>928000</v>
          </cell>
          <cell r="N690">
            <v>0</v>
          </cell>
          <cell r="O690">
            <v>928000</v>
          </cell>
          <cell r="R690">
            <v>0</v>
          </cell>
          <cell r="S690">
            <v>0</v>
          </cell>
          <cell r="T690">
            <v>0</v>
          </cell>
          <cell r="U690">
            <v>0</v>
          </cell>
          <cell r="V690">
            <v>1</v>
          </cell>
          <cell r="W690">
            <v>928000</v>
          </cell>
        </row>
        <row r="691">
          <cell r="C691" t="str">
            <v>3.24.2.34</v>
          </cell>
          <cell r="D691" t="str">
            <v>Luminaria Wall Pack 150 W 220 V,Vapor de mercurio</v>
          </cell>
          <cell r="E691" t="str">
            <v>un</v>
          </cell>
          <cell r="F691">
            <v>4</v>
          </cell>
          <cell r="G691">
            <v>261000</v>
          </cell>
          <cell r="H691">
            <v>1044000</v>
          </cell>
          <cell r="I691">
            <v>0.219987485338246</v>
          </cell>
          <cell r="J691">
            <v>4</v>
          </cell>
          <cell r="L691">
            <v>4</v>
          </cell>
          <cell r="M691">
            <v>1044000</v>
          </cell>
          <cell r="N691">
            <v>0</v>
          </cell>
          <cell r="O691">
            <v>1044000</v>
          </cell>
          <cell r="R691">
            <v>0</v>
          </cell>
          <cell r="S691">
            <v>0</v>
          </cell>
          <cell r="T691">
            <v>0</v>
          </cell>
          <cell r="U691">
            <v>0</v>
          </cell>
          <cell r="V691">
            <v>4</v>
          </cell>
          <cell r="W691">
            <v>1044000</v>
          </cell>
        </row>
        <row r="692">
          <cell r="C692" t="str">
            <v>3.24.2.35</v>
          </cell>
          <cell r="D692" t="str">
            <v>Toma trifasica de tres elementos 50A</v>
          </cell>
          <cell r="E692" t="str">
            <v>un</v>
          </cell>
          <cell r="F692">
            <v>1</v>
          </cell>
          <cell r="G692">
            <v>29000</v>
          </cell>
          <cell r="H692">
            <v>29000</v>
          </cell>
          <cell r="I692">
            <v>6.1107634816179434E-3</v>
          </cell>
          <cell r="J692">
            <v>1</v>
          </cell>
          <cell r="L692">
            <v>1</v>
          </cell>
          <cell r="M692">
            <v>29000</v>
          </cell>
          <cell r="N692">
            <v>0</v>
          </cell>
          <cell r="O692">
            <v>29000</v>
          </cell>
          <cell r="R692">
            <v>0</v>
          </cell>
          <cell r="S692">
            <v>0</v>
          </cell>
          <cell r="T692">
            <v>0</v>
          </cell>
          <cell r="U692">
            <v>0</v>
          </cell>
          <cell r="V692">
            <v>1</v>
          </cell>
          <cell r="W692">
            <v>29000</v>
          </cell>
        </row>
        <row r="693">
          <cell r="C693" t="str">
            <v>3.24.2.36</v>
          </cell>
          <cell r="D693" t="str">
            <v>Toma bifasica de tres elementos 30A</v>
          </cell>
          <cell r="E693" t="str">
            <v>un</v>
          </cell>
          <cell r="F693">
            <v>1</v>
          </cell>
          <cell r="G693">
            <v>17400</v>
          </cell>
          <cell r="H693">
            <v>17400</v>
          </cell>
          <cell r="I693">
            <v>3.6664580889707661E-3</v>
          </cell>
          <cell r="J693">
            <v>1</v>
          </cell>
          <cell r="L693">
            <v>1</v>
          </cell>
          <cell r="M693">
            <v>17400</v>
          </cell>
          <cell r="N693">
            <v>0</v>
          </cell>
          <cell r="O693">
            <v>17400</v>
          </cell>
          <cell r="R693">
            <v>0</v>
          </cell>
          <cell r="S693">
            <v>0</v>
          </cell>
          <cell r="T693">
            <v>0</v>
          </cell>
          <cell r="U693">
            <v>0</v>
          </cell>
          <cell r="V693">
            <v>1</v>
          </cell>
          <cell r="W693">
            <v>17400</v>
          </cell>
        </row>
        <row r="694">
          <cell r="C694" t="str">
            <v>3.24.2.37</v>
          </cell>
          <cell r="D694" t="str">
            <v>Toma monofasica de tres elementos</v>
          </cell>
          <cell r="E694" t="str">
            <v>un</v>
          </cell>
          <cell r="F694">
            <v>4</v>
          </cell>
          <cell r="G694">
            <v>3364</v>
          </cell>
          <cell r="H694">
            <v>13456</v>
          </cell>
          <cell r="I694">
            <v>2.8353942554707259E-3</v>
          </cell>
          <cell r="J694">
            <v>4</v>
          </cell>
          <cell r="L694">
            <v>4</v>
          </cell>
          <cell r="M694">
            <v>13456</v>
          </cell>
          <cell r="N694">
            <v>0</v>
          </cell>
          <cell r="O694">
            <v>13456</v>
          </cell>
          <cell r="R694">
            <v>0</v>
          </cell>
          <cell r="S694">
            <v>0</v>
          </cell>
          <cell r="T694">
            <v>0</v>
          </cell>
          <cell r="U694">
            <v>0</v>
          </cell>
          <cell r="V694">
            <v>4</v>
          </cell>
          <cell r="W694">
            <v>13456</v>
          </cell>
        </row>
        <row r="695">
          <cell r="C695" t="str">
            <v>3.24.2.38</v>
          </cell>
          <cell r="D695" t="str">
            <v>Salida electrica monofasica para toma o iluminacion, incluye linea neutro y tierra en cable THHN no 12, tuberia coduit de 1"</v>
          </cell>
          <cell r="E695" t="str">
            <v>un</v>
          </cell>
          <cell r="F695">
            <v>4</v>
          </cell>
          <cell r="G695">
            <v>40600</v>
          </cell>
          <cell r="H695">
            <v>162400</v>
          </cell>
          <cell r="I695">
            <v>3.4220275497060484E-2</v>
          </cell>
          <cell r="J695">
            <v>4</v>
          </cell>
          <cell r="L695">
            <v>4</v>
          </cell>
          <cell r="M695">
            <v>162400</v>
          </cell>
          <cell r="N695">
            <v>0</v>
          </cell>
          <cell r="O695">
            <v>162400</v>
          </cell>
          <cell r="R695">
            <v>0</v>
          </cell>
          <cell r="S695">
            <v>0</v>
          </cell>
          <cell r="T695">
            <v>0</v>
          </cell>
          <cell r="U695">
            <v>0</v>
          </cell>
          <cell r="V695">
            <v>4</v>
          </cell>
          <cell r="W695">
            <v>162400</v>
          </cell>
        </row>
        <row r="696">
          <cell r="C696" t="str">
            <v>3.24.2.39</v>
          </cell>
          <cell r="D696" t="str">
            <v>Salida electrica bifasica para iluminacion, incluye lineas neutro y tierra en cable THHN no 12, tuberia coduit de 1"</v>
          </cell>
          <cell r="E696" t="str">
            <v>un</v>
          </cell>
          <cell r="F696">
            <v>4</v>
          </cell>
          <cell r="G696">
            <v>46400</v>
          </cell>
          <cell r="H696">
            <v>185600</v>
          </cell>
          <cell r="I696">
            <v>3.9108886282354836E-2</v>
          </cell>
          <cell r="J696">
            <v>4</v>
          </cell>
          <cell r="L696">
            <v>4</v>
          </cell>
          <cell r="M696">
            <v>185600</v>
          </cell>
          <cell r="N696">
            <v>0</v>
          </cell>
          <cell r="O696">
            <v>185600</v>
          </cell>
          <cell r="R696">
            <v>0</v>
          </cell>
          <cell r="S696">
            <v>0</v>
          </cell>
          <cell r="T696">
            <v>0</v>
          </cell>
          <cell r="U696">
            <v>0</v>
          </cell>
          <cell r="V696">
            <v>4</v>
          </cell>
          <cell r="W696">
            <v>185600</v>
          </cell>
        </row>
        <row r="697">
          <cell r="C697" t="str">
            <v>3.24.2.40</v>
          </cell>
          <cell r="D697" t="str">
            <v>Salida electrica bifasica o trifasica para toma, incluye lineas neutro y tierra en cable THHN no 10, tuberia coduit de 1"</v>
          </cell>
          <cell r="E697" t="str">
            <v>un</v>
          </cell>
          <cell r="F697">
            <v>2</v>
          </cell>
          <cell r="G697">
            <v>77720</v>
          </cell>
          <cell r="H697">
            <v>155440</v>
          </cell>
          <cell r="I697">
            <v>3.2753692261472178E-2</v>
          </cell>
          <cell r="J697">
            <v>2</v>
          </cell>
          <cell r="L697">
            <v>2</v>
          </cell>
          <cell r="M697">
            <v>155440</v>
          </cell>
          <cell r="N697">
            <v>0</v>
          </cell>
          <cell r="O697">
            <v>155440</v>
          </cell>
          <cell r="R697">
            <v>0</v>
          </cell>
          <cell r="S697">
            <v>0</v>
          </cell>
          <cell r="T697">
            <v>0</v>
          </cell>
          <cell r="U697">
            <v>0</v>
          </cell>
          <cell r="V697">
            <v>2</v>
          </cell>
          <cell r="W697">
            <v>155440</v>
          </cell>
        </row>
        <row r="698">
          <cell r="C698" t="str">
            <v>3.24.3</v>
          </cell>
          <cell r="D698" t="str">
            <v>SUMINISTRO DE EQUIPOS AUXILIARES</v>
          </cell>
          <cell r="G698">
            <v>0</v>
          </cell>
          <cell r="H698">
            <v>0</v>
          </cell>
          <cell r="I698" t="str">
            <v/>
          </cell>
          <cell r="L698" t="str">
            <v/>
          </cell>
          <cell r="M698" t="str">
            <v/>
          </cell>
          <cell r="N698" t="str">
            <v/>
          </cell>
          <cell r="O698" t="str">
            <v/>
          </cell>
          <cell r="R698" t="str">
            <v/>
          </cell>
          <cell r="S698" t="str">
            <v/>
          </cell>
          <cell r="T698" t="str">
            <v/>
          </cell>
          <cell r="U698" t="str">
            <v/>
          </cell>
          <cell r="V698" t="str">
            <v/>
          </cell>
          <cell r="W698" t="str">
            <v/>
          </cell>
        </row>
        <row r="699">
          <cell r="C699" t="str">
            <v>3.24.3.1</v>
          </cell>
          <cell r="D699" t="str">
            <v>Bandeja portacables tipo Semipesada de 40 cm incluido tapa y accesorios para fijacion en piso o pared, Mecano.</v>
          </cell>
          <cell r="E699" t="str">
            <v>ml</v>
          </cell>
          <cell r="F699">
            <v>40</v>
          </cell>
          <cell r="G699">
            <v>139200</v>
          </cell>
          <cell r="H699">
            <v>5568000</v>
          </cell>
          <cell r="I699">
            <v>1.1732665884706452</v>
          </cell>
          <cell r="J699">
            <v>40</v>
          </cell>
          <cell r="L699">
            <v>40</v>
          </cell>
          <cell r="M699">
            <v>5568000</v>
          </cell>
          <cell r="N699">
            <v>0</v>
          </cell>
          <cell r="O699">
            <v>5568000</v>
          </cell>
          <cell r="R699">
            <v>0</v>
          </cell>
          <cell r="S699">
            <v>0</v>
          </cell>
          <cell r="T699">
            <v>0</v>
          </cell>
          <cell r="U699">
            <v>0</v>
          </cell>
          <cell r="V699">
            <v>40</v>
          </cell>
          <cell r="W699">
            <v>5568000</v>
          </cell>
        </row>
        <row r="700">
          <cell r="C700" t="str">
            <v>3.24.3.2</v>
          </cell>
          <cell r="D700" t="str">
            <v>Bandeja portacables tipo Semipesada de 30 cm incluido tapa y accesorios para fijacion en piso o pared, Mecano.</v>
          </cell>
          <cell r="E700" t="str">
            <v>ml</v>
          </cell>
          <cell r="F700">
            <v>30</v>
          </cell>
          <cell r="G700">
            <v>133400</v>
          </cell>
          <cell r="H700">
            <v>4002000</v>
          </cell>
          <cell r="I700">
            <v>0.84328536046327629</v>
          </cell>
          <cell r="J700">
            <v>30</v>
          </cell>
          <cell r="L700">
            <v>30</v>
          </cell>
          <cell r="M700">
            <v>4002000</v>
          </cell>
          <cell r="N700">
            <v>0</v>
          </cell>
          <cell r="O700">
            <v>4002000</v>
          </cell>
          <cell r="R700">
            <v>0</v>
          </cell>
          <cell r="S700">
            <v>0</v>
          </cell>
          <cell r="T700">
            <v>0</v>
          </cell>
          <cell r="U700">
            <v>0</v>
          </cell>
          <cell r="V700">
            <v>30</v>
          </cell>
          <cell r="W700">
            <v>4002000</v>
          </cell>
        </row>
        <row r="701">
          <cell r="C701" t="str">
            <v>3.24.4</v>
          </cell>
          <cell r="D701" t="str">
            <v>SUMINISTRO ACOMETIDAS ELECTRICAS a 440 V ac</v>
          </cell>
          <cell r="G701">
            <v>0</v>
          </cell>
          <cell r="H701">
            <v>0</v>
          </cell>
          <cell r="I701" t="str">
            <v/>
          </cell>
          <cell r="L701" t="str">
            <v/>
          </cell>
          <cell r="M701" t="str">
            <v/>
          </cell>
          <cell r="N701" t="str">
            <v/>
          </cell>
          <cell r="O701" t="str">
            <v/>
          </cell>
          <cell r="R701" t="str">
            <v/>
          </cell>
          <cell r="S701" t="str">
            <v/>
          </cell>
          <cell r="T701" t="str">
            <v/>
          </cell>
          <cell r="U701" t="str">
            <v/>
          </cell>
          <cell r="V701" t="str">
            <v/>
          </cell>
          <cell r="W701" t="str">
            <v/>
          </cell>
        </row>
        <row r="702">
          <cell r="C702" t="str">
            <v>3.24.4.5</v>
          </cell>
          <cell r="D702" t="str">
            <v>Acometidas desde transformador de alimentación a barraje de entrada de la transferencia automatica en cable monopolar THHN de Cu AWG ( 3(4x500) + (3x500) ) a 1000 V - 90° aislamiento, incluye conectores terminal bimetalicos 3M, cintas 23 y 33 3M, accesori</v>
          </cell>
          <cell r="E702" t="str">
            <v>ml</v>
          </cell>
          <cell r="F702">
            <v>20</v>
          </cell>
          <cell r="G702">
            <v>1746960</v>
          </cell>
          <cell r="H702">
            <v>34939200</v>
          </cell>
          <cell r="I702">
            <v>7.3622478426532982</v>
          </cell>
          <cell r="J702">
            <v>20</v>
          </cell>
          <cell r="L702">
            <v>20</v>
          </cell>
          <cell r="M702">
            <v>34939200</v>
          </cell>
          <cell r="N702">
            <v>0</v>
          </cell>
          <cell r="O702">
            <v>34939200</v>
          </cell>
          <cell r="R702">
            <v>0</v>
          </cell>
          <cell r="S702">
            <v>0</v>
          </cell>
          <cell r="T702">
            <v>0</v>
          </cell>
          <cell r="U702">
            <v>0</v>
          </cell>
          <cell r="V702">
            <v>20</v>
          </cell>
          <cell r="W702">
            <v>34939200</v>
          </cell>
        </row>
        <row r="703">
          <cell r="C703" t="str">
            <v>3.24.4.6</v>
          </cell>
          <cell r="D703" t="str">
            <v>Acometidas del CCM a cada unidad de bombeo de la linea de impulsión de 300 HP 460 Vac 60 Hz en cable THHN calibre AWG (6 x 4/0) + (1x 4/0) de 1000V aislamiento, incluye tuberia conduit PVC de 3", flexiconduit, conectores, terminales bimetalicos 3M, cintas</v>
          </cell>
          <cell r="E703" t="str">
            <v>ml</v>
          </cell>
          <cell r="F703">
            <v>80</v>
          </cell>
          <cell r="G703">
            <v>328750.96000000002</v>
          </cell>
          <cell r="H703">
            <v>26300076.800000001</v>
          </cell>
          <cell r="I703">
            <v>5.5418465128685277</v>
          </cell>
          <cell r="J703">
            <v>80</v>
          </cell>
          <cell r="L703">
            <v>80</v>
          </cell>
          <cell r="M703">
            <v>26300076.800000001</v>
          </cell>
          <cell r="N703">
            <v>0</v>
          </cell>
          <cell r="O703">
            <v>26300076.800000001</v>
          </cell>
          <cell r="R703">
            <v>0</v>
          </cell>
          <cell r="S703">
            <v>0</v>
          </cell>
          <cell r="T703">
            <v>0</v>
          </cell>
          <cell r="U703">
            <v>0</v>
          </cell>
          <cell r="V703">
            <v>80</v>
          </cell>
          <cell r="W703">
            <v>26300076.800000001</v>
          </cell>
        </row>
        <row r="704">
          <cell r="C704" t="str">
            <v>3.24.4.7</v>
          </cell>
          <cell r="D704" t="str">
            <v>Acometidas del CCM a cada unidad de bombeo de lavado de filtros de 25 HP 460 Vac 60 Hz en cable THHN calibre AWG (3 x 8) de 1000V aislamiento, incluye tuberia conduit PVC de 1 1/2", flexiconduit, conectores, terminales bimetalicos 3M, cintas 23 y 33 3M, a</v>
          </cell>
          <cell r="E704" t="str">
            <v>ml</v>
          </cell>
          <cell r="F704">
            <v>50</v>
          </cell>
          <cell r="G704">
            <v>30562.52</v>
          </cell>
          <cell r="H704">
            <v>1528126</v>
          </cell>
          <cell r="I704">
            <v>0.32200057090037593</v>
          </cell>
          <cell r="J704">
            <v>50</v>
          </cell>
          <cell r="L704">
            <v>50</v>
          </cell>
          <cell r="M704">
            <v>1528126</v>
          </cell>
          <cell r="N704">
            <v>0</v>
          </cell>
          <cell r="O704">
            <v>1528126</v>
          </cell>
          <cell r="R704">
            <v>0</v>
          </cell>
          <cell r="S704">
            <v>0</v>
          </cell>
          <cell r="T704">
            <v>0</v>
          </cell>
          <cell r="U704">
            <v>0</v>
          </cell>
          <cell r="V704">
            <v>50</v>
          </cell>
          <cell r="W704">
            <v>1528126</v>
          </cell>
        </row>
        <row r="705">
          <cell r="C705" t="str">
            <v>3.24.4.8</v>
          </cell>
          <cell r="D705" t="str">
            <v>Acometidas del CCM al tablero del motor del soplador de 30 HP 460 Vac 60 Hz en cable THHN calibre AWG (3 x 8) de 1000V aislamiento, incluye tuberia conduit PVC de 1 1/2", flexiconduit, conectores, terminales bimetalicos 3M, cintas 23 y 33 3M, accesorios p</v>
          </cell>
          <cell r="E705" t="str">
            <v>ml</v>
          </cell>
          <cell r="F705">
            <v>45</v>
          </cell>
          <cell r="G705">
            <v>30562.52</v>
          </cell>
          <cell r="H705">
            <v>1375313.4</v>
          </cell>
          <cell r="I705">
            <v>0.28980051381033833</v>
          </cell>
          <cell r="J705">
            <v>45</v>
          </cell>
          <cell r="L705">
            <v>45</v>
          </cell>
          <cell r="M705">
            <v>1375313.4</v>
          </cell>
          <cell r="N705">
            <v>0</v>
          </cell>
          <cell r="O705">
            <v>1375313.4</v>
          </cell>
          <cell r="R705">
            <v>0</v>
          </cell>
          <cell r="S705">
            <v>0</v>
          </cell>
          <cell r="T705">
            <v>0</v>
          </cell>
          <cell r="U705">
            <v>0</v>
          </cell>
          <cell r="V705">
            <v>45</v>
          </cell>
          <cell r="W705">
            <v>1375313.4</v>
          </cell>
        </row>
        <row r="706">
          <cell r="C706" t="str">
            <v>3.24.4.9</v>
          </cell>
          <cell r="D706" t="str">
            <v xml:space="preserve">Acometidas del CCM a Tranformador servicios auxiliares en cable THHN 4 x No 1 de 600V aislamiento, incluye conectores cintas y accesorios </v>
          </cell>
          <cell r="E706" t="str">
            <v>ml</v>
          </cell>
          <cell r="F706">
            <v>10</v>
          </cell>
          <cell r="G706">
            <v>22040</v>
          </cell>
          <cell r="H706">
            <v>220400</v>
          </cell>
          <cell r="I706">
            <v>4.6441802460296375E-2</v>
          </cell>
          <cell r="J706">
            <v>10</v>
          </cell>
          <cell r="L706">
            <v>10</v>
          </cell>
          <cell r="M706">
            <v>220400</v>
          </cell>
          <cell r="N706">
            <v>0</v>
          </cell>
          <cell r="O706">
            <v>220400</v>
          </cell>
          <cell r="R706">
            <v>0</v>
          </cell>
          <cell r="S706">
            <v>0</v>
          </cell>
          <cell r="T706">
            <v>0</v>
          </cell>
          <cell r="U706">
            <v>0</v>
          </cell>
          <cell r="V706">
            <v>10</v>
          </cell>
          <cell r="W706">
            <v>220400</v>
          </cell>
        </row>
        <row r="707">
          <cell r="C707" t="str">
            <v>3.24.5</v>
          </cell>
          <cell r="D707" t="str">
            <v>SUMINISTRO ACOMETIDAS ELECTRICAS a 220 V ac</v>
          </cell>
          <cell r="G707">
            <v>0</v>
          </cell>
          <cell r="H707">
            <v>0</v>
          </cell>
          <cell r="I707" t="str">
            <v/>
          </cell>
          <cell r="L707" t="str">
            <v/>
          </cell>
          <cell r="M707" t="str">
            <v/>
          </cell>
          <cell r="N707" t="str">
            <v/>
          </cell>
          <cell r="O707" t="str">
            <v/>
          </cell>
          <cell r="R707" t="str">
            <v/>
          </cell>
          <cell r="S707" t="str">
            <v/>
          </cell>
          <cell r="T707" t="str">
            <v/>
          </cell>
          <cell r="U707" t="str">
            <v/>
          </cell>
          <cell r="V707" t="str">
            <v/>
          </cell>
          <cell r="W707" t="str">
            <v/>
          </cell>
        </row>
        <row r="708">
          <cell r="C708" t="str">
            <v>3.24.5.1</v>
          </cell>
          <cell r="D708" t="str">
            <v>Acometidas del Tranformador servicios auxiliares al tablero de distribución general en cable THHN 4 x No 1 de 600V aislamiento, incluye conectores cintas y accesorios</v>
          </cell>
          <cell r="E708" t="str">
            <v>ml</v>
          </cell>
          <cell r="F708">
            <v>10</v>
          </cell>
          <cell r="G708">
            <v>22040</v>
          </cell>
          <cell r="H708">
            <v>220400</v>
          </cell>
          <cell r="I708">
            <v>4.6441802460296375E-2</v>
          </cell>
          <cell r="J708">
            <v>10</v>
          </cell>
          <cell r="L708">
            <v>10</v>
          </cell>
          <cell r="M708">
            <v>220400</v>
          </cell>
          <cell r="N708">
            <v>0</v>
          </cell>
          <cell r="O708">
            <v>220400</v>
          </cell>
          <cell r="R708">
            <v>0</v>
          </cell>
          <cell r="S708">
            <v>0</v>
          </cell>
          <cell r="T708">
            <v>0</v>
          </cell>
          <cell r="U708">
            <v>0</v>
          </cell>
          <cell r="V708">
            <v>10</v>
          </cell>
          <cell r="W708">
            <v>220400</v>
          </cell>
        </row>
        <row r="709">
          <cell r="C709" t="str">
            <v>3.24.5.2</v>
          </cell>
          <cell r="D709" t="str">
            <v>Acometidas desde el tablero de servicios auxiliares al edificio de cloración cable THHN No 10 incluye 3 fases neutro y tierra instalado ido tuberias conduit de 11/2", conectores y accesorios</v>
          </cell>
          <cell r="E709" t="str">
            <v>ml</v>
          </cell>
          <cell r="F709">
            <v>120</v>
          </cell>
          <cell r="G709">
            <v>27234.48</v>
          </cell>
          <cell r="H709">
            <v>3268137.6</v>
          </cell>
          <cell r="I709">
            <v>0.68864882410284523</v>
          </cell>
          <cell r="J709">
            <v>120</v>
          </cell>
          <cell r="L709">
            <v>120</v>
          </cell>
          <cell r="M709">
            <v>3268137.6</v>
          </cell>
          <cell r="N709">
            <v>0</v>
          </cell>
          <cell r="O709">
            <v>3268137.6</v>
          </cell>
          <cell r="R709">
            <v>0</v>
          </cell>
          <cell r="S709">
            <v>0</v>
          </cell>
          <cell r="T709">
            <v>0</v>
          </cell>
          <cell r="U709">
            <v>0</v>
          </cell>
          <cell r="V709">
            <v>120</v>
          </cell>
          <cell r="W709">
            <v>3268137.6</v>
          </cell>
        </row>
        <row r="710">
          <cell r="C710" t="str">
            <v>3.24.5.3</v>
          </cell>
          <cell r="D710" t="str">
            <v>Acometidas para bomba sentina en cable THHN No 12 incluido tuberia conduit Galvanizada de 1/2"conectores y accesorios</v>
          </cell>
          <cell r="E710" t="str">
            <v>ml</v>
          </cell>
          <cell r="F710">
            <v>10</v>
          </cell>
          <cell r="G710">
            <v>18560</v>
          </cell>
          <cell r="H710">
            <v>185600</v>
          </cell>
          <cell r="I710">
            <v>3.9108886282354836E-2</v>
          </cell>
          <cell r="J710">
            <v>10</v>
          </cell>
          <cell r="L710">
            <v>10</v>
          </cell>
          <cell r="M710">
            <v>185600</v>
          </cell>
          <cell r="N710">
            <v>0</v>
          </cell>
          <cell r="O710">
            <v>185600</v>
          </cell>
          <cell r="R710">
            <v>0</v>
          </cell>
          <cell r="S710">
            <v>0</v>
          </cell>
          <cell r="T710">
            <v>0</v>
          </cell>
          <cell r="U710">
            <v>0</v>
          </cell>
          <cell r="V710">
            <v>10</v>
          </cell>
          <cell r="W710">
            <v>185600</v>
          </cell>
        </row>
        <row r="711">
          <cell r="C711" t="str">
            <v>3.24.5.4</v>
          </cell>
          <cell r="D711" t="str">
            <v>Acometidas para actuadores electricos valvulas en cable THHN No 12 incluido tuberia conduit galvanizad 1", conectores y accesorios</v>
          </cell>
          <cell r="E711" t="str">
            <v>ml</v>
          </cell>
          <cell r="F711">
            <v>150</v>
          </cell>
          <cell r="G711">
            <v>23200</v>
          </cell>
          <cell r="H711">
            <v>3480000</v>
          </cell>
          <cell r="I711">
            <v>0.73329161779415319</v>
          </cell>
          <cell r="J711">
            <v>150</v>
          </cell>
          <cell r="L711">
            <v>150</v>
          </cell>
          <cell r="M711">
            <v>3480000</v>
          </cell>
          <cell r="N711">
            <v>0</v>
          </cell>
          <cell r="O711">
            <v>3480000</v>
          </cell>
          <cell r="R711">
            <v>0</v>
          </cell>
          <cell r="S711">
            <v>0</v>
          </cell>
          <cell r="T711">
            <v>0</v>
          </cell>
          <cell r="U711">
            <v>0</v>
          </cell>
          <cell r="V711">
            <v>150</v>
          </cell>
          <cell r="W711">
            <v>3480000</v>
          </cell>
        </row>
        <row r="712">
          <cell r="C712" t="str">
            <v>3.24.5.5</v>
          </cell>
          <cell r="D712" t="str">
            <v>Acometidas desde el tablero de servicios auxiliares al Cuarto del equipo Soplador en cable THHN No 10 incluye 3 fases neutro y tierra instalado ido tuberias conduit de 11/2", conectores y accesorios.</v>
          </cell>
          <cell r="E712" t="str">
            <v>ml</v>
          </cell>
          <cell r="F712">
            <v>30</v>
          </cell>
          <cell r="G712">
            <v>27234.48</v>
          </cell>
          <cell r="H712">
            <v>817034.4</v>
          </cell>
          <cell r="I712">
            <v>0.17216220602571131</v>
          </cell>
          <cell r="J712">
            <v>30</v>
          </cell>
          <cell r="L712">
            <v>30</v>
          </cell>
          <cell r="M712">
            <v>817034.4</v>
          </cell>
          <cell r="N712">
            <v>0</v>
          </cell>
          <cell r="O712">
            <v>817034.4</v>
          </cell>
          <cell r="R712">
            <v>0</v>
          </cell>
          <cell r="S712">
            <v>0</v>
          </cell>
          <cell r="T712">
            <v>0</v>
          </cell>
          <cell r="U712">
            <v>0</v>
          </cell>
          <cell r="V712">
            <v>30</v>
          </cell>
          <cell r="W712">
            <v>817034.4</v>
          </cell>
        </row>
        <row r="713">
          <cell r="C713" t="str">
            <v>3.24.5.6</v>
          </cell>
          <cell r="D713" t="str">
            <v>Acometidas desde el tablero de servicios auxiliares al Cuarto Dosificación o coagulación de quimicos en cable THHN No 10 incluye 3 fases neutro y tierra instalado ido tuberias conduit de 11/2", conectores y accesorios.</v>
          </cell>
          <cell r="E713" t="str">
            <v>ml</v>
          </cell>
          <cell r="F713">
            <v>90</v>
          </cell>
          <cell r="G713">
            <v>27234.48</v>
          </cell>
          <cell r="H713">
            <v>2451103.2000000002</v>
          </cell>
          <cell r="I713">
            <v>0.51648661807713392</v>
          </cell>
          <cell r="J713">
            <v>90</v>
          </cell>
          <cell r="L713">
            <v>90</v>
          </cell>
          <cell r="M713">
            <v>2451103.2000000002</v>
          </cell>
          <cell r="N713">
            <v>0</v>
          </cell>
          <cell r="O713">
            <v>2451103.2000000002</v>
          </cell>
          <cell r="R713">
            <v>0</v>
          </cell>
          <cell r="S713">
            <v>0</v>
          </cell>
          <cell r="T713">
            <v>0</v>
          </cell>
          <cell r="U713">
            <v>0</v>
          </cell>
          <cell r="V713">
            <v>90</v>
          </cell>
          <cell r="W713">
            <v>2451103.2000000002</v>
          </cell>
        </row>
        <row r="714">
          <cell r="C714" t="str">
            <v>3.24.5.7</v>
          </cell>
          <cell r="D714" t="str">
            <v>Acometidas desde el tablero de servicios auxiliares al tablero del sistema de Floculación y sedimentación en cable THHN No 10 incluye 3 fases neutro y tierra instalado ido tuberias conduit de 11/2", conectores y accesorios.</v>
          </cell>
          <cell r="E714" t="str">
            <v>ml</v>
          </cell>
          <cell r="F714">
            <v>70</v>
          </cell>
          <cell r="G714">
            <v>27234.48</v>
          </cell>
          <cell r="H714">
            <v>1906413.5999999999</v>
          </cell>
          <cell r="I714">
            <v>0.40171181405999301</v>
          </cell>
          <cell r="J714">
            <v>70</v>
          </cell>
          <cell r="L714">
            <v>70</v>
          </cell>
          <cell r="M714">
            <v>1906413.5999999999</v>
          </cell>
          <cell r="N714">
            <v>0</v>
          </cell>
          <cell r="O714">
            <v>1906413.5999999999</v>
          </cell>
          <cell r="R714">
            <v>0</v>
          </cell>
          <cell r="S714">
            <v>0</v>
          </cell>
          <cell r="T714">
            <v>0</v>
          </cell>
          <cell r="U714">
            <v>0</v>
          </cell>
          <cell r="V714">
            <v>70</v>
          </cell>
          <cell r="W714">
            <v>1906413.5999999999</v>
          </cell>
        </row>
        <row r="715">
          <cell r="C715" t="str">
            <v>3.24.5.8</v>
          </cell>
          <cell r="D715" t="str">
            <v>Acometidas desde el tablero de servicios auxiliares al edificio de laboratorio, casino y oficina en cable THHN No 6 incluye 3 fases neutro y tierra instalado ido tuberias conduit de 11/2", conectores y accesorios.</v>
          </cell>
          <cell r="E715" t="str">
            <v>ml</v>
          </cell>
          <cell r="F715">
            <v>85</v>
          </cell>
          <cell r="G715">
            <v>36378.76</v>
          </cell>
          <cell r="H715">
            <v>3092194.6</v>
          </cell>
          <cell r="I715">
            <v>0.65157482205986916</v>
          </cell>
          <cell r="J715">
            <v>85</v>
          </cell>
          <cell r="L715">
            <v>85</v>
          </cell>
          <cell r="M715">
            <v>3092194.6</v>
          </cell>
          <cell r="N715">
            <v>0</v>
          </cell>
          <cell r="O715">
            <v>3092194.6</v>
          </cell>
          <cell r="R715">
            <v>0</v>
          </cell>
          <cell r="S715">
            <v>0</v>
          </cell>
          <cell r="T715">
            <v>0</v>
          </cell>
          <cell r="U715">
            <v>0</v>
          </cell>
          <cell r="V715">
            <v>85</v>
          </cell>
          <cell r="W715">
            <v>3092194.6</v>
          </cell>
        </row>
        <row r="716">
          <cell r="C716" t="str">
            <v>3.24.5.9</v>
          </cell>
          <cell r="D716" t="str">
            <v>Acometidas desde el tablero de servicios auxiliares al tablero de 24 ctos en la subestación electrica en cable THHN No 10 incluye 3 fases neutro y tierra instalado ido tuberias conduit de 11/2", conectores y accesorios.</v>
          </cell>
          <cell r="E716" t="str">
            <v>ml</v>
          </cell>
          <cell r="F716">
            <v>10</v>
          </cell>
          <cell r="G716">
            <v>27234.48</v>
          </cell>
          <cell r="H716">
            <v>272344.8</v>
          </cell>
          <cell r="I716">
            <v>5.7387402008570433E-2</v>
          </cell>
          <cell r="J716">
            <v>10</v>
          </cell>
          <cell r="L716">
            <v>10</v>
          </cell>
          <cell r="M716">
            <v>272344.8</v>
          </cell>
          <cell r="N716">
            <v>0</v>
          </cell>
          <cell r="O716">
            <v>272344.8</v>
          </cell>
          <cell r="R716">
            <v>0</v>
          </cell>
          <cell r="S716">
            <v>0</v>
          </cell>
          <cell r="T716">
            <v>0</v>
          </cell>
          <cell r="U716">
            <v>0</v>
          </cell>
          <cell r="V716">
            <v>10</v>
          </cell>
          <cell r="W716">
            <v>272344.8</v>
          </cell>
        </row>
        <row r="717">
          <cell r="C717" t="str">
            <v>3.24.5.10</v>
          </cell>
          <cell r="D717" t="str">
            <v>Registro electrico de .6 x .6 x .6 mt en concreto con su tapa debidamente impermeabilizado</v>
          </cell>
          <cell r="E717" t="str">
            <v>un</v>
          </cell>
          <cell r="F717">
            <v>20</v>
          </cell>
          <cell r="G717">
            <v>87000</v>
          </cell>
          <cell r="H717">
            <v>1740000</v>
          </cell>
          <cell r="I717">
            <v>0.3666458088970766</v>
          </cell>
          <cell r="J717">
            <v>20</v>
          </cell>
          <cell r="L717">
            <v>20</v>
          </cell>
          <cell r="M717">
            <v>1740000</v>
          </cell>
          <cell r="N717">
            <v>0</v>
          </cell>
          <cell r="O717">
            <v>1740000</v>
          </cell>
          <cell r="R717">
            <v>0</v>
          </cell>
          <cell r="S717">
            <v>0</v>
          </cell>
          <cell r="T717">
            <v>0</v>
          </cell>
          <cell r="U717">
            <v>0</v>
          </cell>
          <cell r="V717">
            <v>20</v>
          </cell>
          <cell r="W717">
            <v>1740000</v>
          </cell>
        </row>
        <row r="718">
          <cell r="C718" t="str">
            <v>3.24.6</v>
          </cell>
          <cell r="D718" t="str">
            <v>SUMINISTRO ACCESORIOS PARA ILUMINACION EXTERIOR</v>
          </cell>
          <cell r="G718">
            <v>0</v>
          </cell>
          <cell r="H718">
            <v>0</v>
          </cell>
          <cell r="I718" t="str">
            <v/>
          </cell>
          <cell r="L718" t="str">
            <v/>
          </cell>
          <cell r="M718" t="str">
            <v/>
          </cell>
          <cell r="N718" t="str">
            <v/>
          </cell>
          <cell r="O718" t="str">
            <v/>
          </cell>
          <cell r="R718" t="str">
            <v/>
          </cell>
          <cell r="S718" t="str">
            <v/>
          </cell>
          <cell r="T718" t="str">
            <v/>
          </cell>
          <cell r="U718" t="str">
            <v/>
          </cell>
          <cell r="V718" t="str">
            <v/>
          </cell>
          <cell r="W718" t="str">
            <v/>
          </cell>
        </row>
        <row r="719">
          <cell r="C719" t="str">
            <v>3.24.6.1</v>
          </cell>
          <cell r="D719" t="str">
            <v>Poste de concreto de 9 mts - 510 Kg para iluminacion</v>
          </cell>
          <cell r="E719" t="str">
            <v>un</v>
          </cell>
          <cell r="F719">
            <v>8</v>
          </cell>
          <cell r="G719">
            <v>353800</v>
          </cell>
          <cell r="H719">
            <v>2830400</v>
          </cell>
          <cell r="I719">
            <v>0.59641051580591131</v>
          </cell>
          <cell r="J719">
            <v>8</v>
          </cell>
          <cell r="L719">
            <v>8</v>
          </cell>
          <cell r="M719">
            <v>2830400</v>
          </cell>
          <cell r="N719">
            <v>0</v>
          </cell>
          <cell r="O719">
            <v>2830400</v>
          </cell>
          <cell r="R719">
            <v>0</v>
          </cell>
          <cell r="S719">
            <v>0</v>
          </cell>
          <cell r="T719">
            <v>0</v>
          </cell>
          <cell r="U719">
            <v>0</v>
          </cell>
          <cell r="V719">
            <v>8</v>
          </cell>
          <cell r="W719">
            <v>2830400</v>
          </cell>
        </row>
        <row r="720">
          <cell r="C720" t="str">
            <v>3.24.6.2</v>
          </cell>
          <cell r="D720" t="str">
            <v>Luminaria horizontal cerrada de Vapor de MercurioTipo LTP 250 W , 220 V, incluye fotocelda</v>
          </cell>
          <cell r="E720" t="str">
            <v>un</v>
          </cell>
          <cell r="F720">
            <v>12</v>
          </cell>
          <cell r="G720">
            <v>261000</v>
          </cell>
          <cell r="H720">
            <v>3132000</v>
          </cell>
          <cell r="I720">
            <v>0.65996245601473791</v>
          </cell>
          <cell r="J720">
            <v>12</v>
          </cell>
          <cell r="L720">
            <v>12</v>
          </cell>
          <cell r="M720">
            <v>3132000</v>
          </cell>
          <cell r="N720">
            <v>0</v>
          </cell>
          <cell r="O720">
            <v>3132000</v>
          </cell>
          <cell r="R720">
            <v>0</v>
          </cell>
          <cell r="S720">
            <v>0</v>
          </cell>
          <cell r="T720">
            <v>0</v>
          </cell>
          <cell r="U720">
            <v>0</v>
          </cell>
          <cell r="V720">
            <v>12</v>
          </cell>
          <cell r="W720">
            <v>3132000</v>
          </cell>
        </row>
        <row r="721">
          <cell r="C721" t="str">
            <v>3.24.6.3</v>
          </cell>
          <cell r="D721" t="str">
            <v>Poste para luminaria en tuberia galvanizada de 2" de 3 mts de altura incluye base en concretode.</v>
          </cell>
          <cell r="E721" t="str">
            <v>un</v>
          </cell>
          <cell r="F721">
            <v>4</v>
          </cell>
          <cell r="G721">
            <v>410408</v>
          </cell>
          <cell r="H721">
            <v>1641632</v>
          </cell>
          <cell r="I721">
            <v>0.34591809916742855</v>
          </cell>
          <cell r="J721">
            <v>4</v>
          </cell>
          <cell r="L721">
            <v>4</v>
          </cell>
          <cell r="M721">
            <v>1641632</v>
          </cell>
          <cell r="N721">
            <v>0</v>
          </cell>
          <cell r="O721">
            <v>1641632</v>
          </cell>
          <cell r="R721">
            <v>0</v>
          </cell>
          <cell r="S721">
            <v>0</v>
          </cell>
          <cell r="T721">
            <v>0</v>
          </cell>
          <cell r="U721">
            <v>0</v>
          </cell>
          <cell r="V721">
            <v>4</v>
          </cell>
          <cell r="W721">
            <v>1641632</v>
          </cell>
        </row>
        <row r="722">
          <cell r="C722" t="str">
            <v>3.24.6.4</v>
          </cell>
          <cell r="D722" t="str">
            <v>Salida electrica monofasica para toma o iluminacion, incluye linea neutro y tierra en cable THHN no 12, tuberia coduit de 1"</v>
          </cell>
          <cell r="E722" t="str">
            <v>un</v>
          </cell>
          <cell r="F722">
            <v>12</v>
          </cell>
          <cell r="G722">
            <v>40600</v>
          </cell>
          <cell r="H722">
            <v>487200</v>
          </cell>
          <cell r="I722">
            <v>0.10266082649118145</v>
          </cell>
          <cell r="J722">
            <v>12</v>
          </cell>
          <cell r="L722">
            <v>12</v>
          </cell>
          <cell r="M722">
            <v>487200</v>
          </cell>
          <cell r="N722">
            <v>0</v>
          </cell>
          <cell r="O722">
            <v>487200</v>
          </cell>
          <cell r="R722">
            <v>0</v>
          </cell>
          <cell r="S722">
            <v>0</v>
          </cell>
          <cell r="T722">
            <v>0</v>
          </cell>
          <cell r="U722">
            <v>0</v>
          </cell>
          <cell r="V722">
            <v>12</v>
          </cell>
          <cell r="W722">
            <v>487200</v>
          </cell>
        </row>
        <row r="723">
          <cell r="C723" t="str">
            <v>3.24.6.5</v>
          </cell>
          <cell r="D723" t="str">
            <v>Registro electrico de .6 x .6 x .6 mt en concreto con su tapa debidamente impermeabilizado</v>
          </cell>
          <cell r="E723" t="str">
            <v>un</v>
          </cell>
          <cell r="F723">
            <v>8</v>
          </cell>
          <cell r="G723">
            <v>87000</v>
          </cell>
          <cell r="H723">
            <v>696000</v>
          </cell>
          <cell r="I723">
            <v>0.14665832355883066</v>
          </cell>
          <cell r="J723">
            <v>8</v>
          </cell>
          <cell r="L723">
            <v>8</v>
          </cell>
          <cell r="M723">
            <v>696000</v>
          </cell>
          <cell r="N723">
            <v>0</v>
          </cell>
          <cell r="O723">
            <v>696000</v>
          </cell>
          <cell r="R723">
            <v>0</v>
          </cell>
          <cell r="S723">
            <v>0</v>
          </cell>
          <cell r="T723">
            <v>0</v>
          </cell>
          <cell r="U723">
            <v>0</v>
          </cell>
          <cell r="V723">
            <v>8</v>
          </cell>
          <cell r="W723">
            <v>696000</v>
          </cell>
        </row>
        <row r="724">
          <cell r="C724" t="str">
            <v>3.24.7</v>
          </cell>
          <cell r="D724" t="str">
            <v>SUMINISTRO DE OFICINAS, LABORATORIO Y CASINO.</v>
          </cell>
          <cell r="G724">
            <v>0</v>
          </cell>
          <cell r="H724">
            <v>0</v>
          </cell>
          <cell r="I724" t="str">
            <v/>
          </cell>
          <cell r="L724" t="str">
            <v/>
          </cell>
          <cell r="M724" t="str">
            <v/>
          </cell>
          <cell r="N724" t="str">
            <v/>
          </cell>
          <cell r="O724" t="str">
            <v/>
          </cell>
          <cell r="R724" t="str">
            <v/>
          </cell>
          <cell r="S724" t="str">
            <v/>
          </cell>
          <cell r="T724" t="str">
            <v/>
          </cell>
          <cell r="U724" t="str">
            <v/>
          </cell>
          <cell r="V724" t="str">
            <v/>
          </cell>
          <cell r="W724" t="str">
            <v/>
          </cell>
        </row>
        <row r="725">
          <cell r="C725" t="str">
            <v>3.24.7.1</v>
          </cell>
          <cell r="D725" t="str">
            <v>Tablero de distribucion trifasico para empotrar de 24 ctos, con sus breakers termomagneticos.</v>
          </cell>
          <cell r="E725" t="str">
            <v>un</v>
          </cell>
          <cell r="F725">
            <v>1</v>
          </cell>
          <cell r="G725">
            <v>379359.11519999994</v>
          </cell>
          <cell r="H725">
            <v>379359.11519999994</v>
          </cell>
          <cell r="I725">
            <v>7.9937028537346702E-2</v>
          </cell>
          <cell r="J725">
            <v>1</v>
          </cell>
          <cell r="L725">
            <v>1</v>
          </cell>
          <cell r="M725">
            <v>379359.11519999994</v>
          </cell>
          <cell r="N725">
            <v>0</v>
          </cell>
          <cell r="O725">
            <v>379359.11519999994</v>
          </cell>
          <cell r="R725">
            <v>0</v>
          </cell>
          <cell r="S725">
            <v>0</v>
          </cell>
          <cell r="T725">
            <v>0</v>
          </cell>
          <cell r="U725">
            <v>0</v>
          </cell>
          <cell r="V725">
            <v>1</v>
          </cell>
          <cell r="W725">
            <v>379359.11519999994</v>
          </cell>
        </row>
        <row r="726">
          <cell r="C726" t="str">
            <v>3.24.7.2</v>
          </cell>
          <cell r="D726" t="str">
            <v>Luminaria Fluorescente 4 x 32 para sobreponer reticulada 110 V, incluye tubo T 8 e interruptor.</v>
          </cell>
          <cell r="E726" t="str">
            <v>un</v>
          </cell>
          <cell r="F726">
            <v>20</v>
          </cell>
          <cell r="G726">
            <v>290000</v>
          </cell>
          <cell r="H726">
            <v>5800000</v>
          </cell>
          <cell r="I726">
            <v>1.2221526963235887</v>
          </cell>
          <cell r="J726">
            <v>20</v>
          </cell>
          <cell r="L726">
            <v>20</v>
          </cell>
          <cell r="M726">
            <v>5800000</v>
          </cell>
          <cell r="N726">
            <v>0</v>
          </cell>
          <cell r="O726">
            <v>5800000</v>
          </cell>
          <cell r="R726">
            <v>0</v>
          </cell>
          <cell r="S726">
            <v>0</v>
          </cell>
          <cell r="T726">
            <v>0</v>
          </cell>
          <cell r="U726">
            <v>0</v>
          </cell>
          <cell r="V726">
            <v>20</v>
          </cell>
          <cell r="W726">
            <v>5800000</v>
          </cell>
        </row>
        <row r="727">
          <cell r="C727" t="str">
            <v>3.24.7.3</v>
          </cell>
          <cell r="D727" t="str">
            <v>Toma trifasica de tres elementos 50A</v>
          </cell>
          <cell r="E727" t="str">
            <v>un</v>
          </cell>
          <cell r="F727">
            <v>4</v>
          </cell>
          <cell r="G727">
            <v>29000</v>
          </cell>
          <cell r="H727">
            <v>116000</v>
          </cell>
          <cell r="I727">
            <v>2.4443053926471774E-2</v>
          </cell>
          <cell r="J727">
            <v>4</v>
          </cell>
          <cell r="L727">
            <v>4</v>
          </cell>
          <cell r="M727">
            <v>116000</v>
          </cell>
          <cell r="N727">
            <v>0</v>
          </cell>
          <cell r="O727">
            <v>116000</v>
          </cell>
          <cell r="R727">
            <v>0</v>
          </cell>
          <cell r="S727">
            <v>0</v>
          </cell>
          <cell r="T727">
            <v>0</v>
          </cell>
          <cell r="U727">
            <v>0</v>
          </cell>
          <cell r="V727">
            <v>4</v>
          </cell>
          <cell r="W727">
            <v>116000</v>
          </cell>
        </row>
        <row r="728">
          <cell r="C728" t="str">
            <v>3.24.7.4</v>
          </cell>
          <cell r="D728" t="str">
            <v>Toma bifasica de tres elementos 30A</v>
          </cell>
          <cell r="E728" t="str">
            <v>un</v>
          </cell>
          <cell r="F728">
            <v>4</v>
          </cell>
          <cell r="G728">
            <v>17400</v>
          </cell>
          <cell r="H728">
            <v>69600</v>
          </cell>
          <cell r="I728">
            <v>1.4665832355883065E-2</v>
          </cell>
          <cell r="J728">
            <v>4</v>
          </cell>
          <cell r="L728">
            <v>4</v>
          </cell>
          <cell r="M728">
            <v>69600</v>
          </cell>
          <cell r="N728">
            <v>0</v>
          </cell>
          <cell r="O728">
            <v>69600</v>
          </cell>
          <cell r="R728">
            <v>0</v>
          </cell>
          <cell r="S728">
            <v>0</v>
          </cell>
          <cell r="T728">
            <v>0</v>
          </cell>
          <cell r="U728">
            <v>0</v>
          </cell>
          <cell r="V728">
            <v>4</v>
          </cell>
          <cell r="W728">
            <v>69600</v>
          </cell>
        </row>
        <row r="729">
          <cell r="C729" t="str">
            <v>3.24.7.5</v>
          </cell>
          <cell r="D729" t="str">
            <v>Toma monofasica de tres elementos</v>
          </cell>
          <cell r="E729" t="str">
            <v>un</v>
          </cell>
          <cell r="F729">
            <v>14</v>
          </cell>
          <cell r="G729">
            <v>3364</v>
          </cell>
          <cell r="H729">
            <v>47096</v>
          </cell>
          <cell r="I729">
            <v>9.9238798941475408E-3</v>
          </cell>
          <cell r="J729">
            <v>14</v>
          </cell>
          <cell r="L729">
            <v>14</v>
          </cell>
          <cell r="M729">
            <v>47096</v>
          </cell>
          <cell r="N729">
            <v>0</v>
          </cell>
          <cell r="O729">
            <v>47096</v>
          </cell>
          <cell r="R729">
            <v>0</v>
          </cell>
          <cell r="S729">
            <v>0</v>
          </cell>
          <cell r="T729">
            <v>0</v>
          </cell>
          <cell r="U729">
            <v>0</v>
          </cell>
          <cell r="V729">
            <v>14</v>
          </cell>
          <cell r="W729">
            <v>47096</v>
          </cell>
        </row>
        <row r="730">
          <cell r="C730" t="str">
            <v>3.24.7.6</v>
          </cell>
          <cell r="D730" t="str">
            <v>Salida electrica monofasica para toma o iluminacion, incluye linea neutro y tierra en cable THHN no 12, tuberia coduit de 1"</v>
          </cell>
          <cell r="E730" t="str">
            <v>un</v>
          </cell>
          <cell r="F730">
            <v>34</v>
          </cell>
          <cell r="G730">
            <v>40600</v>
          </cell>
          <cell r="H730">
            <v>1380400</v>
          </cell>
          <cell r="I730">
            <v>0.29087234172501414</v>
          </cell>
          <cell r="J730">
            <v>34</v>
          </cell>
          <cell r="L730">
            <v>34</v>
          </cell>
          <cell r="M730">
            <v>1380400</v>
          </cell>
          <cell r="N730">
            <v>0</v>
          </cell>
          <cell r="O730">
            <v>1380400</v>
          </cell>
          <cell r="R730">
            <v>0</v>
          </cell>
          <cell r="S730">
            <v>0</v>
          </cell>
          <cell r="T730">
            <v>0</v>
          </cell>
          <cell r="U730">
            <v>0</v>
          </cell>
          <cell r="V730">
            <v>34</v>
          </cell>
          <cell r="W730">
            <v>1380400</v>
          </cell>
        </row>
        <row r="731">
          <cell r="C731" t="str">
            <v>3.24.7.7</v>
          </cell>
          <cell r="D731" t="str">
            <v>Salida electrica bifasica o trifasica para toma, incluye lineas neutro y tierra en cable THHN no 10, tuberia coduit de 1"</v>
          </cell>
          <cell r="E731" t="str">
            <v>un</v>
          </cell>
          <cell r="F731">
            <v>8</v>
          </cell>
          <cell r="G731">
            <v>46400</v>
          </cell>
          <cell r="H731">
            <v>371200</v>
          </cell>
          <cell r="I731">
            <v>7.8217772564709673E-2</v>
          </cell>
          <cell r="J731">
            <v>8</v>
          </cell>
          <cell r="L731">
            <v>8</v>
          </cell>
          <cell r="M731">
            <v>371200</v>
          </cell>
          <cell r="N731">
            <v>0</v>
          </cell>
          <cell r="O731">
            <v>371200</v>
          </cell>
          <cell r="R731">
            <v>0</v>
          </cell>
          <cell r="S731">
            <v>0</v>
          </cell>
          <cell r="T731">
            <v>0</v>
          </cell>
          <cell r="U731">
            <v>0</v>
          </cell>
          <cell r="V731">
            <v>8</v>
          </cell>
          <cell r="W731">
            <v>371200</v>
          </cell>
        </row>
        <row r="732">
          <cell r="C732" t="str">
            <v>3.24.7.8</v>
          </cell>
          <cell r="D732" t="str">
            <v>Salida telefonica, para voz y datos</v>
          </cell>
          <cell r="E732" t="str">
            <v>un</v>
          </cell>
          <cell r="F732">
            <v>1</v>
          </cell>
          <cell r="G732">
            <v>52200</v>
          </cell>
          <cell r="H732">
            <v>52200</v>
          </cell>
          <cell r="I732">
            <v>1.0999374266912299E-2</v>
          </cell>
          <cell r="J732">
            <v>1</v>
          </cell>
          <cell r="L732">
            <v>1</v>
          </cell>
          <cell r="M732">
            <v>52200</v>
          </cell>
          <cell r="N732">
            <v>0</v>
          </cell>
          <cell r="O732">
            <v>52200</v>
          </cell>
          <cell r="R732">
            <v>0</v>
          </cell>
          <cell r="S732">
            <v>0</v>
          </cell>
          <cell r="T732">
            <v>0</v>
          </cell>
          <cell r="U732">
            <v>0</v>
          </cell>
          <cell r="V732">
            <v>1</v>
          </cell>
          <cell r="W732">
            <v>52200</v>
          </cell>
        </row>
        <row r="733">
          <cell r="C733" t="str">
            <v>3.24.8</v>
          </cell>
          <cell r="D733" t="str">
            <v>SUMINISTRO SISTEMA DE DOSIFICACIÖN DE QUIMICOS</v>
          </cell>
          <cell r="G733">
            <v>0</v>
          </cell>
          <cell r="H733">
            <v>0</v>
          </cell>
          <cell r="I733" t="str">
            <v/>
          </cell>
          <cell r="L733" t="str">
            <v/>
          </cell>
          <cell r="M733" t="str">
            <v/>
          </cell>
          <cell r="N733" t="str">
            <v/>
          </cell>
          <cell r="O733" t="str">
            <v/>
          </cell>
          <cell r="R733" t="str">
            <v/>
          </cell>
          <cell r="S733" t="str">
            <v/>
          </cell>
          <cell r="T733" t="str">
            <v/>
          </cell>
          <cell r="U733" t="str">
            <v/>
          </cell>
          <cell r="V733" t="str">
            <v/>
          </cell>
          <cell r="W733" t="str">
            <v/>
          </cell>
        </row>
        <row r="734">
          <cell r="C734" t="str">
            <v>3.24.8.1</v>
          </cell>
          <cell r="D734" t="str">
            <v>Tablero de distribucion trifasico para empotrar de 12 ctos, con sus breakers termomagneticos.</v>
          </cell>
          <cell r="E734" t="str">
            <v>un</v>
          </cell>
          <cell r="F734">
            <v>1</v>
          </cell>
          <cell r="G734">
            <v>227846.82879999999</v>
          </cell>
          <cell r="H734">
            <v>227846.82879999999</v>
          </cell>
          <cell r="I734">
            <v>4.8010968304603295E-2</v>
          </cell>
          <cell r="J734">
            <v>1</v>
          </cell>
          <cell r="L734">
            <v>1</v>
          </cell>
          <cell r="M734">
            <v>227846.82879999999</v>
          </cell>
          <cell r="N734">
            <v>0</v>
          </cell>
          <cell r="O734">
            <v>227846.82879999999</v>
          </cell>
          <cell r="R734">
            <v>0</v>
          </cell>
          <cell r="S734">
            <v>0</v>
          </cell>
          <cell r="T734">
            <v>0</v>
          </cell>
          <cell r="U734">
            <v>0</v>
          </cell>
          <cell r="V734">
            <v>1</v>
          </cell>
          <cell r="W734">
            <v>227846.82879999999</v>
          </cell>
        </row>
        <row r="735">
          <cell r="C735" t="str">
            <v>3.24.8.2</v>
          </cell>
          <cell r="D735" t="str">
            <v>Luminaria Fluorescente 4 x 32 para sobreponer reticulada 110 V, incluye tubo T 8 e interruptor.</v>
          </cell>
          <cell r="E735" t="str">
            <v>un</v>
          </cell>
          <cell r="F735">
            <v>6</v>
          </cell>
          <cell r="G735">
            <v>290000</v>
          </cell>
          <cell r="H735">
            <v>1740000</v>
          </cell>
          <cell r="I735">
            <v>0.3666458088970766</v>
          </cell>
          <cell r="J735">
            <v>6</v>
          </cell>
          <cell r="L735">
            <v>6</v>
          </cell>
          <cell r="M735">
            <v>1740000</v>
          </cell>
          <cell r="N735">
            <v>0</v>
          </cell>
          <cell r="O735">
            <v>1740000</v>
          </cell>
          <cell r="R735">
            <v>0</v>
          </cell>
          <cell r="S735">
            <v>0</v>
          </cell>
          <cell r="T735">
            <v>0</v>
          </cell>
          <cell r="U735">
            <v>0</v>
          </cell>
          <cell r="V735">
            <v>6</v>
          </cell>
          <cell r="W735">
            <v>1740000</v>
          </cell>
        </row>
        <row r="736">
          <cell r="C736" t="str">
            <v>3.24.8.3</v>
          </cell>
          <cell r="D736" t="str">
            <v>Toma trifasica de tres elementos 50A</v>
          </cell>
          <cell r="E736" t="str">
            <v>un</v>
          </cell>
          <cell r="F736">
            <v>1</v>
          </cell>
          <cell r="G736">
            <v>29000</v>
          </cell>
          <cell r="H736">
            <v>29000</v>
          </cell>
          <cell r="I736">
            <v>6.1107634816179434E-3</v>
          </cell>
          <cell r="J736">
            <v>1</v>
          </cell>
          <cell r="L736">
            <v>1</v>
          </cell>
          <cell r="M736">
            <v>29000</v>
          </cell>
          <cell r="N736">
            <v>0</v>
          </cell>
          <cell r="O736">
            <v>29000</v>
          </cell>
          <cell r="R736">
            <v>0</v>
          </cell>
          <cell r="S736">
            <v>0</v>
          </cell>
          <cell r="T736">
            <v>0</v>
          </cell>
          <cell r="U736">
            <v>0</v>
          </cell>
          <cell r="V736">
            <v>1</v>
          </cell>
          <cell r="W736">
            <v>29000</v>
          </cell>
        </row>
        <row r="737">
          <cell r="C737" t="str">
            <v>3.24.8.4</v>
          </cell>
          <cell r="D737" t="str">
            <v>Toma bifasica de tres elementos 30A</v>
          </cell>
          <cell r="E737" t="str">
            <v>un</v>
          </cell>
          <cell r="F737">
            <v>1</v>
          </cell>
          <cell r="G737">
            <v>17400</v>
          </cell>
          <cell r="H737">
            <v>17400</v>
          </cell>
          <cell r="I737">
            <v>3.6664580889707661E-3</v>
          </cell>
          <cell r="J737">
            <v>1</v>
          </cell>
          <cell r="L737">
            <v>1</v>
          </cell>
          <cell r="M737">
            <v>17400</v>
          </cell>
          <cell r="N737">
            <v>0</v>
          </cell>
          <cell r="O737">
            <v>17400</v>
          </cell>
          <cell r="R737">
            <v>0</v>
          </cell>
          <cell r="S737">
            <v>0</v>
          </cell>
          <cell r="T737">
            <v>0</v>
          </cell>
          <cell r="U737">
            <v>0</v>
          </cell>
          <cell r="V737">
            <v>1</v>
          </cell>
          <cell r="W737">
            <v>17400</v>
          </cell>
        </row>
        <row r="738">
          <cell r="C738" t="str">
            <v>3.24.8.5</v>
          </cell>
          <cell r="D738" t="str">
            <v>Toma monofasica de tres elementos</v>
          </cell>
          <cell r="E738" t="str">
            <v>un</v>
          </cell>
          <cell r="F738">
            <v>4</v>
          </cell>
          <cell r="G738">
            <v>3364</v>
          </cell>
          <cell r="H738">
            <v>13456</v>
          </cell>
          <cell r="I738">
            <v>2.8353942554707259E-3</v>
          </cell>
          <cell r="J738">
            <v>4</v>
          </cell>
          <cell r="L738">
            <v>4</v>
          </cell>
          <cell r="M738">
            <v>13456</v>
          </cell>
          <cell r="N738">
            <v>0</v>
          </cell>
          <cell r="O738">
            <v>13456</v>
          </cell>
          <cell r="R738">
            <v>0</v>
          </cell>
          <cell r="S738">
            <v>0</v>
          </cell>
          <cell r="T738">
            <v>0</v>
          </cell>
          <cell r="U738">
            <v>0</v>
          </cell>
          <cell r="V738">
            <v>4</v>
          </cell>
          <cell r="W738">
            <v>13456</v>
          </cell>
        </row>
        <row r="739">
          <cell r="C739" t="str">
            <v>3.24.8.6</v>
          </cell>
          <cell r="D739" t="str">
            <v>Salida electrica monofasica para toma o iluminacion, incluye linea neutro y tierra en cable THHN no 12, tuberia coduit de 1"</v>
          </cell>
          <cell r="E739" t="str">
            <v>un</v>
          </cell>
          <cell r="F739">
            <v>10</v>
          </cell>
          <cell r="G739">
            <v>40600</v>
          </cell>
          <cell r="H739">
            <v>406000</v>
          </cell>
          <cell r="I739">
            <v>8.5550688742651204E-2</v>
          </cell>
          <cell r="J739">
            <v>10</v>
          </cell>
          <cell r="L739">
            <v>10</v>
          </cell>
          <cell r="M739">
            <v>406000</v>
          </cell>
          <cell r="N739">
            <v>0</v>
          </cell>
          <cell r="O739">
            <v>406000</v>
          </cell>
          <cell r="R739">
            <v>0</v>
          </cell>
          <cell r="S739">
            <v>0</v>
          </cell>
          <cell r="T739">
            <v>0</v>
          </cell>
          <cell r="U739">
            <v>0</v>
          </cell>
          <cell r="V739">
            <v>10</v>
          </cell>
          <cell r="W739">
            <v>406000</v>
          </cell>
        </row>
        <row r="740">
          <cell r="C740" t="str">
            <v>3.24.8.7</v>
          </cell>
          <cell r="D740" t="str">
            <v>Salida electrica bifasica o trifasica para toma, incluye lineas neutro y tierra en cable THHN no 10, tuberia coduit de 1"</v>
          </cell>
          <cell r="E740" t="str">
            <v>un</v>
          </cell>
          <cell r="F740">
            <v>2</v>
          </cell>
          <cell r="G740">
            <v>46400</v>
          </cell>
          <cell r="H740">
            <v>92800</v>
          </cell>
          <cell r="I740">
            <v>1.9554443141177418E-2</v>
          </cell>
          <cell r="J740">
            <v>2</v>
          </cell>
          <cell r="L740">
            <v>2</v>
          </cell>
          <cell r="M740">
            <v>92800</v>
          </cell>
          <cell r="N740">
            <v>0</v>
          </cell>
          <cell r="O740">
            <v>92800</v>
          </cell>
          <cell r="R740">
            <v>0</v>
          </cell>
          <cell r="S740">
            <v>0</v>
          </cell>
          <cell r="T740">
            <v>0</v>
          </cell>
          <cell r="U740">
            <v>0</v>
          </cell>
          <cell r="V740">
            <v>2</v>
          </cell>
          <cell r="W740">
            <v>92800</v>
          </cell>
        </row>
        <row r="741">
          <cell r="C741" t="str">
            <v>3.24.8.8</v>
          </cell>
          <cell r="D741" t="str">
            <v>Tablero en fibra de vidrio con 4 Arrancadores para bombas de dosificación de quimicos 220 V ac, potencia de 2 a 3 Hp.</v>
          </cell>
          <cell r="E741" t="str">
            <v>un</v>
          </cell>
          <cell r="F741">
            <v>1</v>
          </cell>
          <cell r="G741">
            <v>2320000</v>
          </cell>
          <cell r="H741">
            <v>2320000</v>
          </cell>
          <cell r="I741">
            <v>0.48886107852943544</v>
          </cell>
          <cell r="J741">
            <v>1</v>
          </cell>
          <cell r="L741">
            <v>1</v>
          </cell>
          <cell r="M741">
            <v>2320000</v>
          </cell>
          <cell r="N741">
            <v>0</v>
          </cell>
          <cell r="O741">
            <v>2320000</v>
          </cell>
          <cell r="R741">
            <v>0</v>
          </cell>
          <cell r="S741">
            <v>0</v>
          </cell>
          <cell r="T741">
            <v>0</v>
          </cell>
          <cell r="U741">
            <v>0</v>
          </cell>
          <cell r="V741">
            <v>1</v>
          </cell>
          <cell r="W741">
            <v>2320000</v>
          </cell>
        </row>
        <row r="742">
          <cell r="C742" t="str">
            <v>3.24.8.9</v>
          </cell>
          <cell r="D742" t="str">
            <v>Acometidas para bombas de dosificación en cable THHN No 12 incluido tuberia conduit galvanizad 3/4", flexiconduit, conectores, accesorios etc</v>
          </cell>
          <cell r="E742" t="str">
            <v>ml</v>
          </cell>
          <cell r="F742">
            <v>40</v>
          </cell>
          <cell r="G742">
            <v>23200</v>
          </cell>
          <cell r="H742">
            <v>928000</v>
          </cell>
          <cell r="I742">
            <v>0.19554443141177419</v>
          </cell>
          <cell r="J742">
            <v>40</v>
          </cell>
          <cell r="L742">
            <v>40</v>
          </cell>
          <cell r="M742">
            <v>928000</v>
          </cell>
          <cell r="N742">
            <v>0</v>
          </cell>
          <cell r="O742">
            <v>928000</v>
          </cell>
          <cell r="R742">
            <v>0</v>
          </cell>
          <cell r="S742">
            <v>0</v>
          </cell>
          <cell r="T742">
            <v>0</v>
          </cell>
          <cell r="U742">
            <v>0</v>
          </cell>
          <cell r="V742">
            <v>40</v>
          </cell>
          <cell r="W742">
            <v>928000</v>
          </cell>
        </row>
        <row r="743">
          <cell r="C743" t="str">
            <v>3.24.9</v>
          </cell>
          <cell r="D743" t="str">
            <v>SUMINISTRO CUARTO DE CLORACIÖN</v>
          </cell>
          <cell r="G743">
            <v>0</v>
          </cell>
          <cell r="H743">
            <v>0</v>
          </cell>
          <cell r="I743" t="str">
            <v/>
          </cell>
          <cell r="L743" t="str">
            <v/>
          </cell>
          <cell r="M743" t="str">
            <v/>
          </cell>
          <cell r="N743" t="str">
            <v/>
          </cell>
          <cell r="O743" t="str">
            <v/>
          </cell>
          <cell r="R743" t="str">
            <v/>
          </cell>
          <cell r="S743" t="str">
            <v/>
          </cell>
          <cell r="T743" t="str">
            <v/>
          </cell>
          <cell r="U743" t="str">
            <v/>
          </cell>
          <cell r="V743" t="str">
            <v/>
          </cell>
          <cell r="W743" t="str">
            <v/>
          </cell>
        </row>
        <row r="744">
          <cell r="C744" t="str">
            <v>3.24.9.1</v>
          </cell>
          <cell r="D744" t="str">
            <v>Tablero de distribucion trifasico para empotrar de 6 ctos, con sus breakers termomagneticos.</v>
          </cell>
          <cell r="E744" t="str">
            <v>un</v>
          </cell>
          <cell r="F744">
            <v>1</v>
          </cell>
          <cell r="G744">
            <v>131631.51039999997</v>
          </cell>
          <cell r="H744">
            <v>131631.51039999997</v>
          </cell>
          <cell r="I744">
            <v>2.7736862992501121E-2</v>
          </cell>
          <cell r="J744">
            <v>1</v>
          </cell>
          <cell r="L744">
            <v>1</v>
          </cell>
          <cell r="M744">
            <v>131631.51039999997</v>
          </cell>
          <cell r="N744">
            <v>0</v>
          </cell>
          <cell r="O744">
            <v>131631.51039999997</v>
          </cell>
          <cell r="R744">
            <v>0</v>
          </cell>
          <cell r="S744">
            <v>0</v>
          </cell>
          <cell r="T744">
            <v>0</v>
          </cell>
          <cell r="U744">
            <v>0</v>
          </cell>
          <cell r="V744">
            <v>1</v>
          </cell>
          <cell r="W744">
            <v>131631.51039999997</v>
          </cell>
        </row>
        <row r="745">
          <cell r="C745" t="str">
            <v>3.24.9.2</v>
          </cell>
          <cell r="D745" t="str">
            <v>Luminaria Wall Pack 150 W 220 V,Vapor de mercurio</v>
          </cell>
          <cell r="E745" t="str">
            <v>un</v>
          </cell>
          <cell r="F745">
            <v>4</v>
          </cell>
          <cell r="G745">
            <v>261000</v>
          </cell>
          <cell r="H745">
            <v>1044000</v>
          </cell>
          <cell r="I745">
            <v>0.219987485338246</v>
          </cell>
          <cell r="J745">
            <v>4</v>
          </cell>
          <cell r="L745">
            <v>4</v>
          </cell>
          <cell r="M745">
            <v>1044000</v>
          </cell>
          <cell r="N745">
            <v>0</v>
          </cell>
          <cell r="O745">
            <v>1044000</v>
          </cell>
          <cell r="R745">
            <v>0</v>
          </cell>
          <cell r="S745">
            <v>0</v>
          </cell>
          <cell r="T745">
            <v>0</v>
          </cell>
          <cell r="U745">
            <v>0</v>
          </cell>
          <cell r="V745">
            <v>4</v>
          </cell>
          <cell r="W745">
            <v>1044000</v>
          </cell>
        </row>
        <row r="746">
          <cell r="C746" t="str">
            <v>3.24.9.3</v>
          </cell>
          <cell r="D746" t="str">
            <v>Toma trifasica de tres elementos 50A</v>
          </cell>
          <cell r="E746" t="str">
            <v>un</v>
          </cell>
          <cell r="F746">
            <v>1</v>
          </cell>
          <cell r="G746">
            <v>29000</v>
          </cell>
          <cell r="H746">
            <v>29000</v>
          </cell>
          <cell r="I746">
            <v>6.1107634816179434E-3</v>
          </cell>
          <cell r="J746">
            <v>1</v>
          </cell>
          <cell r="L746">
            <v>1</v>
          </cell>
          <cell r="M746">
            <v>29000</v>
          </cell>
          <cell r="N746">
            <v>0</v>
          </cell>
          <cell r="O746">
            <v>29000</v>
          </cell>
          <cell r="R746">
            <v>0</v>
          </cell>
          <cell r="S746">
            <v>0</v>
          </cell>
          <cell r="T746">
            <v>0</v>
          </cell>
          <cell r="U746">
            <v>0</v>
          </cell>
          <cell r="V746">
            <v>1</v>
          </cell>
          <cell r="W746">
            <v>29000</v>
          </cell>
        </row>
        <row r="747">
          <cell r="C747" t="str">
            <v>3.24.9.4</v>
          </cell>
          <cell r="D747" t="str">
            <v>Toma bifasica de tres elementos 30A</v>
          </cell>
          <cell r="E747" t="str">
            <v>un</v>
          </cell>
          <cell r="F747">
            <v>1</v>
          </cell>
          <cell r="G747">
            <v>17400</v>
          </cell>
          <cell r="H747">
            <v>17400</v>
          </cell>
          <cell r="I747">
            <v>3.6664580889707661E-3</v>
          </cell>
          <cell r="J747">
            <v>1</v>
          </cell>
          <cell r="L747">
            <v>1</v>
          </cell>
          <cell r="M747">
            <v>17400</v>
          </cell>
          <cell r="N747">
            <v>0</v>
          </cell>
          <cell r="O747">
            <v>17400</v>
          </cell>
          <cell r="R747">
            <v>0</v>
          </cell>
          <cell r="S747">
            <v>0</v>
          </cell>
          <cell r="T747">
            <v>0</v>
          </cell>
          <cell r="U747">
            <v>0</v>
          </cell>
          <cell r="V747">
            <v>1</v>
          </cell>
          <cell r="W747">
            <v>17400</v>
          </cell>
        </row>
        <row r="748">
          <cell r="C748" t="str">
            <v>3.24.9.5</v>
          </cell>
          <cell r="D748" t="str">
            <v>Toma monofasica de tres elementos</v>
          </cell>
          <cell r="E748" t="str">
            <v>un</v>
          </cell>
          <cell r="F748">
            <v>4</v>
          </cell>
          <cell r="G748">
            <v>3364</v>
          </cell>
          <cell r="H748">
            <v>13456</v>
          </cell>
          <cell r="I748">
            <v>2.8353942554707259E-3</v>
          </cell>
          <cell r="J748">
            <v>4</v>
          </cell>
          <cell r="L748">
            <v>4</v>
          </cell>
          <cell r="M748">
            <v>13456</v>
          </cell>
          <cell r="N748">
            <v>0</v>
          </cell>
          <cell r="O748">
            <v>13456</v>
          </cell>
          <cell r="R748">
            <v>0</v>
          </cell>
          <cell r="S748">
            <v>0</v>
          </cell>
          <cell r="T748">
            <v>0</v>
          </cell>
          <cell r="U748">
            <v>0</v>
          </cell>
          <cell r="V748">
            <v>4</v>
          </cell>
          <cell r="W748">
            <v>13456</v>
          </cell>
        </row>
        <row r="749">
          <cell r="C749" t="str">
            <v>3.24.9.6</v>
          </cell>
          <cell r="D749" t="str">
            <v>Salida electrica bifasica para iluminacion, incluye lineas neutro y tierra en cable THHN no 12, tuberia coduit de 1"</v>
          </cell>
          <cell r="E749" t="str">
            <v>un</v>
          </cell>
          <cell r="F749">
            <v>4</v>
          </cell>
          <cell r="G749">
            <v>46400</v>
          </cell>
          <cell r="H749">
            <v>185600</v>
          </cell>
          <cell r="I749">
            <v>3.9108886282354836E-2</v>
          </cell>
          <cell r="J749">
            <v>4</v>
          </cell>
          <cell r="L749">
            <v>4</v>
          </cell>
          <cell r="M749">
            <v>185600</v>
          </cell>
          <cell r="N749">
            <v>0</v>
          </cell>
          <cell r="O749">
            <v>185600</v>
          </cell>
          <cell r="R749">
            <v>0</v>
          </cell>
          <cell r="S749">
            <v>0</v>
          </cell>
          <cell r="T749">
            <v>0</v>
          </cell>
          <cell r="U749">
            <v>0</v>
          </cell>
          <cell r="V749">
            <v>4</v>
          </cell>
          <cell r="W749">
            <v>185600</v>
          </cell>
        </row>
        <row r="750">
          <cell r="C750" t="str">
            <v>3.24.9.7</v>
          </cell>
          <cell r="D750" t="str">
            <v>Salida electrica monofasica para toma o iluminacion, incluye linea neutro y tierra en cable THHN no 12, tuberia coduit de 1"</v>
          </cell>
          <cell r="E750" t="str">
            <v>un</v>
          </cell>
          <cell r="F750">
            <v>4</v>
          </cell>
          <cell r="G750">
            <v>40600</v>
          </cell>
          <cell r="H750">
            <v>162400</v>
          </cell>
          <cell r="I750">
            <v>3.4220275497060484E-2</v>
          </cell>
          <cell r="J750">
            <v>4</v>
          </cell>
          <cell r="L750">
            <v>4</v>
          </cell>
          <cell r="M750">
            <v>162400</v>
          </cell>
          <cell r="N750">
            <v>0</v>
          </cell>
          <cell r="O750">
            <v>162400</v>
          </cell>
          <cell r="R750">
            <v>0</v>
          </cell>
          <cell r="S750">
            <v>0</v>
          </cell>
          <cell r="T750">
            <v>0</v>
          </cell>
          <cell r="U750">
            <v>0</v>
          </cell>
          <cell r="V750">
            <v>4</v>
          </cell>
          <cell r="W750">
            <v>162400</v>
          </cell>
        </row>
        <row r="751">
          <cell r="C751" t="str">
            <v>3.24.9.8</v>
          </cell>
          <cell r="D751" t="str">
            <v>Salida electrica bifasica o trifasica para toma, incluye lineas neutro y tierra en cable THHN no 10, tuberia coduit de 1"</v>
          </cell>
          <cell r="E751" t="str">
            <v>un</v>
          </cell>
          <cell r="F751">
            <v>2</v>
          </cell>
          <cell r="G751">
            <v>77720</v>
          </cell>
          <cell r="H751">
            <v>155440</v>
          </cell>
          <cell r="I751">
            <v>3.2753692261472178E-2</v>
          </cell>
          <cell r="J751">
            <v>2</v>
          </cell>
          <cell r="L751">
            <v>2</v>
          </cell>
          <cell r="M751">
            <v>155440</v>
          </cell>
          <cell r="N751">
            <v>0</v>
          </cell>
          <cell r="O751">
            <v>155440</v>
          </cell>
          <cell r="R751">
            <v>0</v>
          </cell>
          <cell r="S751">
            <v>0</v>
          </cell>
          <cell r="T751">
            <v>0</v>
          </cell>
          <cell r="U751">
            <v>0</v>
          </cell>
          <cell r="V751">
            <v>2</v>
          </cell>
          <cell r="W751">
            <v>155440</v>
          </cell>
        </row>
        <row r="752">
          <cell r="C752" t="str">
            <v>3.24.9.9</v>
          </cell>
          <cell r="D752" t="str">
            <v>Acometidas para Puente Grua en cable THHN No 12 incluido tuberia conduit galvanizado 3/4", flexiconduit, conectores, accesorios etc</v>
          </cell>
          <cell r="E752" t="str">
            <v>ml</v>
          </cell>
          <cell r="F752">
            <v>20</v>
          </cell>
          <cell r="G752">
            <v>23200</v>
          </cell>
          <cell r="H752">
            <v>464000</v>
          </cell>
          <cell r="I752">
            <v>9.7772215705887094E-2</v>
          </cell>
          <cell r="J752">
            <v>20</v>
          </cell>
          <cell r="L752">
            <v>20</v>
          </cell>
          <cell r="M752">
            <v>464000</v>
          </cell>
          <cell r="N752">
            <v>0</v>
          </cell>
          <cell r="O752">
            <v>464000</v>
          </cell>
          <cell r="R752">
            <v>0</v>
          </cell>
          <cell r="S752">
            <v>0</v>
          </cell>
          <cell r="T752">
            <v>0</v>
          </cell>
          <cell r="U752">
            <v>0</v>
          </cell>
          <cell r="V752">
            <v>20</v>
          </cell>
          <cell r="W752">
            <v>464000</v>
          </cell>
        </row>
        <row r="753">
          <cell r="C753" t="str">
            <v>3.24.10</v>
          </cell>
          <cell r="D753" t="str">
            <v>SUMINISTRO SISTEMA DE FLOCULACIÖN Y SEDIMENTACIÖN</v>
          </cell>
          <cell r="G753">
            <v>0</v>
          </cell>
          <cell r="H753">
            <v>0</v>
          </cell>
          <cell r="I753" t="str">
            <v/>
          </cell>
          <cell r="L753" t="str">
            <v/>
          </cell>
          <cell r="M753" t="str">
            <v/>
          </cell>
          <cell r="N753" t="str">
            <v/>
          </cell>
          <cell r="O753" t="str">
            <v/>
          </cell>
          <cell r="R753" t="str">
            <v/>
          </cell>
          <cell r="S753" t="str">
            <v/>
          </cell>
          <cell r="T753" t="str">
            <v/>
          </cell>
          <cell r="U753" t="str">
            <v/>
          </cell>
          <cell r="V753" t="str">
            <v/>
          </cell>
          <cell r="W753" t="str">
            <v/>
          </cell>
        </row>
        <row r="754">
          <cell r="C754" t="str">
            <v>3.24.10.1</v>
          </cell>
          <cell r="D754" t="str">
            <v>Tablero general a 220 V ac trifasico , incluye barraje general, totalizador easy pact, arrancadores directos par dos motores de 3 HP, pulsadores ON-OFF, selectores de 3 posiciones Manual-Off-Automatico, amperimetro y voltimetro con su respectivos selector</v>
          </cell>
          <cell r="E754" t="str">
            <v>un</v>
          </cell>
          <cell r="F754">
            <v>1</v>
          </cell>
          <cell r="G754">
            <v>1160000</v>
          </cell>
          <cell r="H754">
            <v>1160000</v>
          </cell>
          <cell r="I754">
            <v>0.24443053926471772</v>
          </cell>
          <cell r="J754">
            <v>1</v>
          </cell>
          <cell r="L754">
            <v>1</v>
          </cell>
          <cell r="M754">
            <v>1160000</v>
          </cell>
          <cell r="N754">
            <v>0</v>
          </cell>
          <cell r="O754">
            <v>1160000</v>
          </cell>
          <cell r="R754">
            <v>0</v>
          </cell>
          <cell r="S754">
            <v>0</v>
          </cell>
          <cell r="T754">
            <v>0</v>
          </cell>
          <cell r="U754">
            <v>0</v>
          </cell>
          <cell r="V754">
            <v>1</v>
          </cell>
          <cell r="W754">
            <v>1160000</v>
          </cell>
        </row>
        <row r="755">
          <cell r="C755" t="str">
            <v>3.24.10.2</v>
          </cell>
          <cell r="D755" t="str">
            <v>Toma monofasica de tres elementos</v>
          </cell>
          <cell r="E755" t="str">
            <v>un</v>
          </cell>
          <cell r="F755">
            <v>1</v>
          </cell>
          <cell r="G755">
            <v>3364</v>
          </cell>
          <cell r="H755">
            <v>3364</v>
          </cell>
          <cell r="I755">
            <v>7.0884856386768148E-4</v>
          </cell>
          <cell r="J755">
            <v>1</v>
          </cell>
          <cell r="L755">
            <v>1</v>
          </cell>
          <cell r="M755">
            <v>3364</v>
          </cell>
          <cell r="N755">
            <v>0</v>
          </cell>
          <cell r="O755">
            <v>3364</v>
          </cell>
          <cell r="R755">
            <v>0</v>
          </cell>
          <cell r="S755">
            <v>0</v>
          </cell>
          <cell r="T755">
            <v>0</v>
          </cell>
          <cell r="U755">
            <v>0</v>
          </cell>
          <cell r="V755">
            <v>1</v>
          </cell>
          <cell r="W755">
            <v>3364</v>
          </cell>
        </row>
        <row r="756">
          <cell r="C756" t="str">
            <v>3.24.10.3</v>
          </cell>
          <cell r="D756" t="str">
            <v>Salida electrica monofasica para toma o iluminacion, incluye linea neutro y tierra en cable THHN no 12, tuberia coduit de 1"</v>
          </cell>
          <cell r="E756" t="str">
            <v>un</v>
          </cell>
          <cell r="F756">
            <v>2</v>
          </cell>
          <cell r="G756">
            <v>40600</v>
          </cell>
          <cell r="H756">
            <v>81200</v>
          </cell>
          <cell r="I756">
            <v>1.7110137748530242E-2</v>
          </cell>
          <cell r="J756">
            <v>2</v>
          </cell>
          <cell r="L756">
            <v>2</v>
          </cell>
          <cell r="M756">
            <v>81200</v>
          </cell>
          <cell r="N756">
            <v>0</v>
          </cell>
          <cell r="O756">
            <v>81200</v>
          </cell>
          <cell r="R756">
            <v>0</v>
          </cell>
          <cell r="S756">
            <v>0</v>
          </cell>
          <cell r="T756">
            <v>0</v>
          </cell>
          <cell r="U756">
            <v>0</v>
          </cell>
          <cell r="V756">
            <v>2</v>
          </cell>
          <cell r="W756">
            <v>81200</v>
          </cell>
        </row>
        <row r="757">
          <cell r="C757" t="str">
            <v>3.24.10.4</v>
          </cell>
          <cell r="D757" t="str">
            <v>Acometidas para Cada motor de 3 HP en cable THHN No 12 incluido tuberia conduit galvanizad 3/4", flexiconduit, conectores, accesorios etc</v>
          </cell>
          <cell r="E757" t="str">
            <v>ml</v>
          </cell>
          <cell r="F757">
            <v>40</v>
          </cell>
          <cell r="G757">
            <v>23200</v>
          </cell>
          <cell r="H757">
            <v>928000</v>
          </cell>
          <cell r="I757">
            <v>0.19554443141177419</v>
          </cell>
          <cell r="J757">
            <v>40</v>
          </cell>
          <cell r="L757">
            <v>40</v>
          </cell>
          <cell r="M757">
            <v>928000</v>
          </cell>
          <cell r="N757">
            <v>0</v>
          </cell>
          <cell r="O757">
            <v>928000</v>
          </cell>
          <cell r="R757">
            <v>0</v>
          </cell>
          <cell r="S757">
            <v>0</v>
          </cell>
          <cell r="T757">
            <v>0</v>
          </cell>
          <cell r="U757">
            <v>0</v>
          </cell>
          <cell r="V757">
            <v>40</v>
          </cell>
          <cell r="W757">
            <v>928000</v>
          </cell>
        </row>
        <row r="758">
          <cell r="C758" t="str">
            <v>3.24.11</v>
          </cell>
          <cell r="D758" t="str">
            <v>SUMINISTRO CUARTO SOPLADOR.</v>
          </cell>
          <cell r="G758">
            <v>0</v>
          </cell>
          <cell r="H758">
            <v>0</v>
          </cell>
          <cell r="I758" t="str">
            <v/>
          </cell>
          <cell r="L758" t="str">
            <v/>
          </cell>
          <cell r="M758" t="str">
            <v/>
          </cell>
          <cell r="N758" t="str">
            <v/>
          </cell>
          <cell r="O758" t="str">
            <v/>
          </cell>
          <cell r="R758" t="str">
            <v/>
          </cell>
          <cell r="S758" t="str">
            <v/>
          </cell>
          <cell r="T758" t="str">
            <v/>
          </cell>
          <cell r="U758" t="str">
            <v/>
          </cell>
          <cell r="V758" t="str">
            <v/>
          </cell>
          <cell r="W758" t="str">
            <v/>
          </cell>
        </row>
        <row r="759">
          <cell r="C759" t="str">
            <v>3.24.11.1</v>
          </cell>
          <cell r="D759" t="str">
            <v>Tablero de distribucion trifasico para empotrar de 6 ctos, con sus breakers termomagneticos.</v>
          </cell>
          <cell r="E759" t="str">
            <v>un</v>
          </cell>
          <cell r="F759">
            <v>1</v>
          </cell>
          <cell r="G759">
            <v>131631.51039999997</v>
          </cell>
          <cell r="H759">
            <v>131631.51039999997</v>
          </cell>
          <cell r="I759">
            <v>2.7736862992501121E-2</v>
          </cell>
          <cell r="J759">
            <v>1</v>
          </cell>
          <cell r="L759">
            <v>1</v>
          </cell>
          <cell r="M759">
            <v>131631.51039999997</v>
          </cell>
          <cell r="N759">
            <v>0</v>
          </cell>
          <cell r="O759">
            <v>131631.51039999997</v>
          </cell>
          <cell r="R759">
            <v>0</v>
          </cell>
          <cell r="S759">
            <v>0</v>
          </cell>
          <cell r="T759">
            <v>0</v>
          </cell>
          <cell r="U759">
            <v>0</v>
          </cell>
          <cell r="V759">
            <v>1</v>
          </cell>
          <cell r="W759">
            <v>131631.51039999997</v>
          </cell>
        </row>
        <row r="760">
          <cell r="C760" t="str">
            <v>3.24.11.2</v>
          </cell>
          <cell r="D760" t="str">
            <v>Luminaria Wall Pack 150 W 220 V,Vapor de mercurio</v>
          </cell>
          <cell r="E760" t="str">
            <v>un</v>
          </cell>
          <cell r="F760">
            <v>2</v>
          </cell>
          <cell r="G760">
            <v>261000</v>
          </cell>
          <cell r="H760">
            <v>522000</v>
          </cell>
          <cell r="I760">
            <v>0.109993742669123</v>
          </cell>
          <cell r="J760">
            <v>2</v>
          </cell>
          <cell r="L760">
            <v>2</v>
          </cell>
          <cell r="M760">
            <v>522000</v>
          </cell>
          <cell r="N760">
            <v>0</v>
          </cell>
          <cell r="O760">
            <v>522000</v>
          </cell>
          <cell r="R760">
            <v>0</v>
          </cell>
          <cell r="S760">
            <v>0</v>
          </cell>
          <cell r="T760">
            <v>0</v>
          </cell>
          <cell r="U760">
            <v>0</v>
          </cell>
          <cell r="V760">
            <v>2</v>
          </cell>
          <cell r="W760">
            <v>522000</v>
          </cell>
        </row>
        <row r="761">
          <cell r="C761" t="str">
            <v>3.24.11.3</v>
          </cell>
          <cell r="D761" t="str">
            <v>Toma trifasica de tres elementos 50A</v>
          </cell>
          <cell r="E761" t="str">
            <v>un</v>
          </cell>
          <cell r="F761">
            <v>1</v>
          </cell>
          <cell r="G761">
            <v>29000</v>
          </cell>
          <cell r="H761">
            <v>29000</v>
          </cell>
          <cell r="I761">
            <v>6.1107634816179434E-3</v>
          </cell>
          <cell r="J761">
            <v>1</v>
          </cell>
          <cell r="L761">
            <v>1</v>
          </cell>
          <cell r="M761">
            <v>29000</v>
          </cell>
          <cell r="N761">
            <v>0</v>
          </cell>
          <cell r="O761">
            <v>29000</v>
          </cell>
          <cell r="R761">
            <v>0</v>
          </cell>
          <cell r="S761">
            <v>0</v>
          </cell>
          <cell r="T761">
            <v>0</v>
          </cell>
          <cell r="U761">
            <v>0</v>
          </cell>
          <cell r="V761">
            <v>1</v>
          </cell>
          <cell r="W761">
            <v>29000</v>
          </cell>
        </row>
        <row r="762">
          <cell r="C762" t="str">
            <v>3.24.11.4</v>
          </cell>
          <cell r="D762" t="str">
            <v>Toma bifasica de tres elementos 30A</v>
          </cell>
          <cell r="E762" t="str">
            <v>un</v>
          </cell>
          <cell r="F762">
            <v>1</v>
          </cell>
          <cell r="G762">
            <v>17400</v>
          </cell>
          <cell r="H762">
            <v>17400</v>
          </cell>
          <cell r="I762">
            <v>3.6664580889707661E-3</v>
          </cell>
          <cell r="J762">
            <v>1</v>
          </cell>
          <cell r="L762">
            <v>1</v>
          </cell>
          <cell r="M762">
            <v>17400</v>
          </cell>
          <cell r="N762">
            <v>0</v>
          </cell>
          <cell r="O762">
            <v>17400</v>
          </cell>
          <cell r="R762">
            <v>0</v>
          </cell>
          <cell r="S762">
            <v>0</v>
          </cell>
          <cell r="T762">
            <v>0</v>
          </cell>
          <cell r="U762">
            <v>0</v>
          </cell>
          <cell r="V762">
            <v>1</v>
          </cell>
          <cell r="W762">
            <v>17400</v>
          </cell>
        </row>
        <row r="763">
          <cell r="C763" t="str">
            <v>3.24.11.5</v>
          </cell>
          <cell r="D763" t="str">
            <v>Toma monofasica de tres elementos</v>
          </cell>
          <cell r="E763" t="str">
            <v>un</v>
          </cell>
          <cell r="F763">
            <v>3</v>
          </cell>
          <cell r="G763">
            <v>3364</v>
          </cell>
          <cell r="H763">
            <v>10092</v>
          </cell>
          <cell r="I763">
            <v>2.1265456916030444E-3</v>
          </cell>
          <cell r="J763">
            <v>3</v>
          </cell>
          <cell r="L763">
            <v>3</v>
          </cell>
          <cell r="M763">
            <v>10092</v>
          </cell>
          <cell r="N763">
            <v>0</v>
          </cell>
          <cell r="O763">
            <v>10092</v>
          </cell>
          <cell r="R763">
            <v>0</v>
          </cell>
          <cell r="S763">
            <v>0</v>
          </cell>
          <cell r="T763">
            <v>0</v>
          </cell>
          <cell r="U763">
            <v>0</v>
          </cell>
          <cell r="V763">
            <v>3</v>
          </cell>
          <cell r="W763">
            <v>10092</v>
          </cell>
        </row>
        <row r="764">
          <cell r="C764" t="str">
            <v>3.24.11.6</v>
          </cell>
          <cell r="D764" t="str">
            <v>Salida electrica bifasica para iluminacion, incluye lineas neutro y tierra en cable THHN no 12, tuberia coduit de 1"</v>
          </cell>
          <cell r="E764" t="str">
            <v>un</v>
          </cell>
          <cell r="F764">
            <v>2</v>
          </cell>
          <cell r="G764">
            <v>46400</v>
          </cell>
          <cell r="H764">
            <v>92800</v>
          </cell>
          <cell r="I764">
            <v>1.9554443141177418E-2</v>
          </cell>
          <cell r="J764">
            <v>2</v>
          </cell>
          <cell r="L764">
            <v>2</v>
          </cell>
          <cell r="M764">
            <v>92800</v>
          </cell>
          <cell r="N764">
            <v>0</v>
          </cell>
          <cell r="O764">
            <v>92800</v>
          </cell>
          <cell r="R764">
            <v>0</v>
          </cell>
          <cell r="S764">
            <v>0</v>
          </cell>
          <cell r="T764">
            <v>0</v>
          </cell>
          <cell r="U764">
            <v>0</v>
          </cell>
          <cell r="V764">
            <v>2</v>
          </cell>
          <cell r="W764">
            <v>92800</v>
          </cell>
        </row>
        <row r="765">
          <cell r="C765" t="str">
            <v>3.24.11.7</v>
          </cell>
          <cell r="D765" t="str">
            <v>Salida electrica monofasica para toma o iluminacion, incluye linea neutro y tierra en cable THHN no 12, tuberia coduit de 1"</v>
          </cell>
          <cell r="E765" t="str">
            <v>un</v>
          </cell>
          <cell r="F765">
            <v>3</v>
          </cell>
          <cell r="G765">
            <v>40600</v>
          </cell>
          <cell r="H765">
            <v>121800</v>
          </cell>
          <cell r="I765">
            <v>2.5665206622795363E-2</v>
          </cell>
          <cell r="J765">
            <v>3</v>
          </cell>
          <cell r="L765">
            <v>3</v>
          </cell>
          <cell r="M765">
            <v>121800</v>
          </cell>
          <cell r="N765">
            <v>0</v>
          </cell>
          <cell r="O765">
            <v>121800</v>
          </cell>
          <cell r="R765">
            <v>0</v>
          </cell>
          <cell r="S765">
            <v>0</v>
          </cell>
          <cell r="T765">
            <v>0</v>
          </cell>
          <cell r="U765">
            <v>0</v>
          </cell>
          <cell r="V765">
            <v>3</v>
          </cell>
          <cell r="W765">
            <v>121800</v>
          </cell>
        </row>
        <row r="766">
          <cell r="C766" t="str">
            <v>3.24.11.8</v>
          </cell>
          <cell r="D766" t="str">
            <v>Salida electrica bifasica o trifasica para toma, incluye lineas neutro y tierra en cable THHN no 10, tuberia coduit de 1"</v>
          </cell>
          <cell r="E766" t="str">
            <v>un</v>
          </cell>
          <cell r="F766">
            <v>2</v>
          </cell>
          <cell r="G766">
            <v>77720</v>
          </cell>
          <cell r="H766">
            <v>155440</v>
          </cell>
          <cell r="I766">
            <v>3.2753692261472178E-2</v>
          </cell>
          <cell r="J766">
            <v>2</v>
          </cell>
          <cell r="L766">
            <v>2</v>
          </cell>
          <cell r="M766">
            <v>155440</v>
          </cell>
          <cell r="N766">
            <v>0</v>
          </cell>
          <cell r="O766">
            <v>155440</v>
          </cell>
          <cell r="R766">
            <v>0</v>
          </cell>
          <cell r="S766">
            <v>0</v>
          </cell>
          <cell r="T766">
            <v>0</v>
          </cell>
          <cell r="U766">
            <v>0</v>
          </cell>
          <cell r="V766">
            <v>2</v>
          </cell>
          <cell r="W766">
            <v>155440</v>
          </cell>
        </row>
        <row r="767">
          <cell r="C767" t="str">
            <v>3.24.11.9</v>
          </cell>
          <cell r="D767" t="str">
            <v>Acometidas desde el tablero del soplador al motor de 30 HP 460 Vac 60 Hz en cable THHN calibre AWG (3 x 8) de 1000V aislamiento, incluye tuberia conduit PVC de 1 1/2", flexiconduit, conectores, terminales bimetalicos 3M, cintas 23 y 33 3M, accesorios para</v>
          </cell>
          <cell r="E767" t="str">
            <v>ml</v>
          </cell>
          <cell r="F767">
            <v>10</v>
          </cell>
          <cell r="G767">
            <v>30562.52</v>
          </cell>
          <cell r="H767">
            <v>305625.2</v>
          </cell>
          <cell r="I767">
            <v>6.4400114180075185E-2</v>
          </cell>
          <cell r="J767">
            <v>10</v>
          </cell>
          <cell r="L767">
            <v>10</v>
          </cell>
          <cell r="M767">
            <v>305625.2</v>
          </cell>
          <cell r="N767">
            <v>0</v>
          </cell>
          <cell r="O767">
            <v>305625.2</v>
          </cell>
          <cell r="R767">
            <v>0</v>
          </cell>
          <cell r="S767">
            <v>0</v>
          </cell>
          <cell r="T767">
            <v>0</v>
          </cell>
          <cell r="U767">
            <v>0</v>
          </cell>
          <cell r="V767">
            <v>10</v>
          </cell>
          <cell r="W767">
            <v>305625.2</v>
          </cell>
        </row>
        <row r="768">
          <cell r="C768" t="str">
            <v>3.24.12</v>
          </cell>
          <cell r="D768" t="str">
            <v>DERECHOS DE CONECCION</v>
          </cell>
          <cell r="I768" t="str">
            <v/>
          </cell>
          <cell r="L768" t="str">
            <v/>
          </cell>
          <cell r="M768" t="str">
            <v/>
          </cell>
          <cell r="N768" t="str">
            <v/>
          </cell>
          <cell r="O768" t="str">
            <v/>
          </cell>
          <cell r="R768" t="str">
            <v/>
          </cell>
          <cell r="S768" t="str">
            <v/>
          </cell>
          <cell r="T768" t="str">
            <v/>
          </cell>
          <cell r="U768" t="str">
            <v/>
          </cell>
          <cell r="V768" t="str">
            <v/>
          </cell>
          <cell r="W768" t="str">
            <v/>
          </cell>
        </row>
        <row r="769">
          <cell r="C769" t="str">
            <v>3.24.12.1</v>
          </cell>
          <cell r="D769" t="str">
            <v>Pagos derechos conexión y tramites ante operador de red electrica local, incluye elaboración y o actualización de planos, descripción de calculos y memorias, legalizacion del proyecto.</v>
          </cell>
          <cell r="E769" t="str">
            <v>Gl</v>
          </cell>
          <cell r="F769">
            <v>1</v>
          </cell>
          <cell r="G769">
            <v>5800000</v>
          </cell>
          <cell r="H769">
            <v>5800000</v>
          </cell>
          <cell r="I769">
            <v>1.2221526963235887</v>
          </cell>
          <cell r="J769">
            <v>1</v>
          </cell>
          <cell r="L769">
            <v>1</v>
          </cell>
          <cell r="M769">
            <v>5800000</v>
          </cell>
          <cell r="N769">
            <v>0</v>
          </cell>
          <cell r="O769">
            <v>5800000</v>
          </cell>
          <cell r="R769">
            <v>0</v>
          </cell>
          <cell r="S769">
            <v>0</v>
          </cell>
          <cell r="T769">
            <v>0</v>
          </cell>
          <cell r="U769">
            <v>0</v>
          </cell>
          <cell r="V769">
            <v>1</v>
          </cell>
          <cell r="W769">
            <v>5800000</v>
          </cell>
        </row>
        <row r="770">
          <cell r="D770" t="str">
            <v>COSTO DIRECTO</v>
          </cell>
          <cell r="H770">
            <v>474572450.51679999</v>
          </cell>
          <cell r="L770" t="str">
            <v/>
          </cell>
          <cell r="M770">
            <v>474572450.51679999</v>
          </cell>
          <cell r="N770">
            <v>215151278.40000001</v>
          </cell>
          <cell r="O770">
            <v>689723728.91680014</v>
          </cell>
          <cell r="R770" t="str">
            <v/>
          </cell>
          <cell r="S770">
            <v>0</v>
          </cell>
          <cell r="T770">
            <v>0</v>
          </cell>
          <cell r="U770">
            <v>0</v>
          </cell>
          <cell r="V770" t="str">
            <v/>
          </cell>
          <cell r="W770">
            <v>689723728.91680014</v>
          </cell>
        </row>
        <row r="771">
          <cell r="D771" t="str">
            <v>A.I.U. 12%</v>
          </cell>
          <cell r="E771">
            <v>0.12</v>
          </cell>
          <cell r="H771">
            <v>56948694.062015995</v>
          </cell>
          <cell r="M771">
            <v>56948694.062015995</v>
          </cell>
          <cell r="N771">
            <v>25818153.408</v>
          </cell>
          <cell r="O771">
            <v>82766847.470016018</v>
          </cell>
          <cell r="R771">
            <v>0</v>
          </cell>
          <cell r="S771">
            <v>0</v>
          </cell>
          <cell r="T771">
            <v>0</v>
          </cell>
          <cell r="U771">
            <v>0</v>
          </cell>
          <cell r="W771">
            <v>82766847.470016018</v>
          </cell>
        </row>
        <row r="772">
          <cell r="B772" t="str">
            <v>TO13</v>
          </cell>
          <cell r="D772" t="str">
            <v>COSTO SUMINISTRO</v>
          </cell>
          <cell r="H772">
            <v>531521145</v>
          </cell>
          <cell r="M772">
            <v>531521145</v>
          </cell>
          <cell r="N772">
            <v>240969432</v>
          </cell>
          <cell r="O772">
            <v>772490576</v>
          </cell>
          <cell r="R772" t="str">
            <v/>
          </cell>
          <cell r="S772">
            <v>0</v>
          </cell>
          <cell r="T772">
            <v>0</v>
          </cell>
          <cell r="U772">
            <v>0</v>
          </cell>
          <cell r="V772" t="str">
            <v/>
          </cell>
          <cell r="W772">
            <v>772490576</v>
          </cell>
        </row>
        <row r="773">
          <cell r="B773" t="str">
            <v>T14</v>
          </cell>
          <cell r="C773" t="str">
            <v>INSTALACIONES ELECTRICAS DE LA PLANTA DE TRATAMIENTO (773)</v>
          </cell>
          <cell r="M773" t="str">
            <v/>
          </cell>
          <cell r="N773" t="str">
            <v/>
          </cell>
          <cell r="O773" t="str">
            <v/>
          </cell>
          <cell r="R773" t="str">
            <v/>
          </cell>
          <cell r="S773" t="str">
            <v/>
          </cell>
          <cell r="T773" t="str">
            <v/>
          </cell>
          <cell r="U773" t="str">
            <v/>
          </cell>
          <cell r="V773" t="str">
            <v/>
          </cell>
          <cell r="W773" t="str">
            <v/>
          </cell>
        </row>
        <row r="774">
          <cell r="C774" t="str">
            <v xml:space="preserve">ITEM </v>
          </cell>
          <cell r="D774" t="str">
            <v xml:space="preserve">DESCRIPCION </v>
          </cell>
          <cell r="E774" t="str">
            <v xml:space="preserve">UNIDAD </v>
          </cell>
          <cell r="F774" t="str">
            <v xml:space="preserve">CANTIDAD </v>
          </cell>
          <cell r="G774" t="str">
            <v xml:space="preserve">V. UNITARIO </v>
          </cell>
          <cell r="H774" t="str">
            <v>V. PARCIAL</v>
          </cell>
          <cell r="R774">
            <v>0</v>
          </cell>
        </row>
        <row r="775">
          <cell r="C775" t="str">
            <v>3,25</v>
          </cell>
          <cell r="D775" t="str">
            <v>MANO DE OBRA INSTALACIONES ELECTROMECANICAS</v>
          </cell>
          <cell r="L775" t="str">
            <v/>
          </cell>
          <cell r="M775" t="str">
            <v/>
          </cell>
          <cell r="N775" t="str">
            <v/>
          </cell>
          <cell r="O775" t="str">
            <v/>
          </cell>
          <cell r="R775" t="str">
            <v/>
          </cell>
          <cell r="S775" t="str">
            <v/>
          </cell>
          <cell r="T775" t="str">
            <v/>
          </cell>
          <cell r="U775" t="str">
            <v/>
          </cell>
          <cell r="V775" t="str">
            <v/>
          </cell>
          <cell r="W775" t="str">
            <v/>
          </cell>
        </row>
        <row r="776">
          <cell r="C776" t="str">
            <v>3.25.1</v>
          </cell>
          <cell r="D776" t="str">
            <v>INSTALACION ACCESORIOS LINEA ELECTRICA DE 13.2 KV PARA ESTACIÓN DE CAPTACIÓN Y PLANTA DE TRATAMIENTO</v>
          </cell>
          <cell r="L776" t="str">
            <v/>
          </cell>
          <cell r="M776" t="str">
            <v/>
          </cell>
          <cell r="N776" t="str">
            <v/>
          </cell>
          <cell r="O776" t="str">
            <v/>
          </cell>
          <cell r="R776" t="str">
            <v/>
          </cell>
          <cell r="S776" t="str">
            <v/>
          </cell>
          <cell r="T776" t="str">
            <v/>
          </cell>
          <cell r="U776" t="str">
            <v/>
          </cell>
          <cell r="V776" t="str">
            <v/>
          </cell>
          <cell r="W776" t="str">
            <v/>
          </cell>
        </row>
        <row r="777">
          <cell r="C777" t="str">
            <v>3.25.1.1</v>
          </cell>
          <cell r="D777" t="str">
            <v>Desmontaje de red primaria de 13200 completa, incluye aisladores, crucetas, cortacircuitos, pararrayos, herrajes etc.</v>
          </cell>
          <cell r="E777" t="str">
            <v>gl</v>
          </cell>
          <cell r="F777">
            <v>1</v>
          </cell>
          <cell r="G777">
            <v>2000000</v>
          </cell>
          <cell r="H777">
            <v>2000000</v>
          </cell>
          <cell r="I777">
            <v>2.1652750083308954</v>
          </cell>
          <cell r="J777">
            <v>1</v>
          </cell>
          <cell r="L777">
            <v>1</v>
          </cell>
          <cell r="M777">
            <v>2000000</v>
          </cell>
          <cell r="N777">
            <v>0</v>
          </cell>
          <cell r="O777">
            <v>2000000</v>
          </cell>
          <cell r="R777">
            <v>0</v>
          </cell>
          <cell r="S777">
            <v>0</v>
          </cell>
          <cell r="T777">
            <v>0</v>
          </cell>
          <cell r="U777">
            <v>0</v>
          </cell>
          <cell r="V777">
            <v>1</v>
          </cell>
          <cell r="W777">
            <v>2000000</v>
          </cell>
        </row>
        <row r="778">
          <cell r="C778" t="str">
            <v>3.25.1.2</v>
          </cell>
          <cell r="D778" t="str">
            <v>Desmontaje y reinstalación de redes secundarias de acuerdo a lo encontrado</v>
          </cell>
          <cell r="E778" t="str">
            <v>gl</v>
          </cell>
          <cell r="F778">
            <v>1</v>
          </cell>
          <cell r="G778">
            <v>3250000</v>
          </cell>
          <cell r="H778">
            <v>3250000</v>
          </cell>
          <cell r="I778">
            <v>3.5185718885377053</v>
          </cell>
          <cell r="J778">
            <v>1</v>
          </cell>
          <cell r="L778">
            <v>1</v>
          </cell>
          <cell r="M778">
            <v>3250000</v>
          </cell>
          <cell r="N778">
            <v>0</v>
          </cell>
          <cell r="O778">
            <v>3250000</v>
          </cell>
          <cell r="R778">
            <v>0</v>
          </cell>
          <cell r="S778">
            <v>0</v>
          </cell>
          <cell r="T778">
            <v>0</v>
          </cell>
          <cell r="U778">
            <v>0</v>
          </cell>
          <cell r="V778">
            <v>1</v>
          </cell>
          <cell r="W778">
            <v>3250000</v>
          </cell>
        </row>
        <row r="779">
          <cell r="C779" t="str">
            <v>3.25.1.3</v>
          </cell>
          <cell r="D779" t="str">
            <v>Desmontaje y reinstalación de trasformador monofasico o trifasico en poste de 30 a 75 KVA</v>
          </cell>
          <cell r="E779" t="str">
            <v>un</v>
          </cell>
          <cell r="F779">
            <v>3</v>
          </cell>
          <cell r="G779">
            <v>700000</v>
          </cell>
          <cell r="H779">
            <v>2100000</v>
          </cell>
          <cell r="I779">
            <v>2.2735387587474407</v>
          </cell>
          <cell r="J779">
            <v>3</v>
          </cell>
          <cell r="L779">
            <v>3</v>
          </cell>
          <cell r="M779">
            <v>2100000</v>
          </cell>
          <cell r="N779">
            <v>0</v>
          </cell>
          <cell r="O779">
            <v>2100000</v>
          </cell>
          <cell r="R779">
            <v>0</v>
          </cell>
          <cell r="S779">
            <v>0</v>
          </cell>
          <cell r="T779">
            <v>0</v>
          </cell>
          <cell r="U779">
            <v>0</v>
          </cell>
          <cell r="V779">
            <v>3</v>
          </cell>
          <cell r="W779">
            <v>2100000</v>
          </cell>
        </row>
        <row r="780">
          <cell r="C780" t="str">
            <v>3.25.1.4</v>
          </cell>
          <cell r="D780" t="str">
            <v>Deshicada de postes primarios</v>
          </cell>
          <cell r="E780" t="str">
            <v>un</v>
          </cell>
          <cell r="F780">
            <v>7</v>
          </cell>
          <cell r="G780">
            <v>100000</v>
          </cell>
          <cell r="H780">
            <v>700000</v>
          </cell>
          <cell r="I780">
            <v>0.75784625291581342</v>
          </cell>
          <cell r="J780">
            <v>7</v>
          </cell>
          <cell r="L780">
            <v>7</v>
          </cell>
          <cell r="M780">
            <v>700000</v>
          </cell>
          <cell r="N780">
            <v>0</v>
          </cell>
          <cell r="O780">
            <v>700000</v>
          </cell>
          <cell r="R780">
            <v>0</v>
          </cell>
          <cell r="S780">
            <v>0</v>
          </cell>
          <cell r="T780">
            <v>0</v>
          </cell>
          <cell r="U780">
            <v>0</v>
          </cell>
          <cell r="V780">
            <v>7</v>
          </cell>
          <cell r="W780">
            <v>700000</v>
          </cell>
        </row>
        <row r="781">
          <cell r="C781" t="str">
            <v>3.25.1.5</v>
          </cell>
          <cell r="D781" t="str">
            <v>Deshincada de poste secundario</v>
          </cell>
          <cell r="E781" t="str">
            <v>u</v>
          </cell>
          <cell r="F781">
            <v>8</v>
          </cell>
          <cell r="G781">
            <v>80000</v>
          </cell>
          <cell r="H781">
            <v>640000</v>
          </cell>
          <cell r="I781">
            <v>0.69288800266588657</v>
          </cell>
          <cell r="J781">
            <v>8</v>
          </cell>
          <cell r="L781">
            <v>8</v>
          </cell>
          <cell r="M781">
            <v>640000</v>
          </cell>
          <cell r="N781">
            <v>0</v>
          </cell>
          <cell r="O781">
            <v>640000</v>
          </cell>
          <cell r="R781">
            <v>0</v>
          </cell>
          <cell r="S781">
            <v>0</v>
          </cell>
          <cell r="T781">
            <v>0</v>
          </cell>
          <cell r="U781">
            <v>0</v>
          </cell>
          <cell r="V781">
            <v>8</v>
          </cell>
          <cell r="W781">
            <v>640000</v>
          </cell>
        </row>
        <row r="782">
          <cell r="C782" t="str">
            <v>3.25.1.6</v>
          </cell>
          <cell r="D782" t="str">
            <v>Poste de concreto de 12 mts -1800 Kg, incluida base autosoportada</v>
          </cell>
          <cell r="E782" t="str">
            <v>un</v>
          </cell>
          <cell r="F782">
            <v>2</v>
          </cell>
          <cell r="G782">
            <v>190000</v>
          </cell>
          <cell r="H782">
            <v>380000</v>
          </cell>
          <cell r="I782">
            <v>0.41140225158287019</v>
          </cell>
          <cell r="J782">
            <v>2</v>
          </cell>
          <cell r="K782">
            <v>1</v>
          </cell>
          <cell r="L782">
            <v>3</v>
          </cell>
          <cell r="M782">
            <v>380000</v>
          </cell>
          <cell r="N782">
            <v>190000</v>
          </cell>
          <cell r="O782">
            <v>570000</v>
          </cell>
          <cell r="R782">
            <v>0</v>
          </cell>
          <cell r="S782">
            <v>0</v>
          </cell>
          <cell r="T782">
            <v>0</v>
          </cell>
          <cell r="U782">
            <v>0</v>
          </cell>
          <cell r="V782">
            <v>3</v>
          </cell>
          <cell r="W782">
            <v>570000</v>
          </cell>
        </row>
        <row r="783">
          <cell r="C783" t="str">
            <v>3.25.1.7</v>
          </cell>
          <cell r="D783" t="str">
            <v>Poste de concreto de 12 mts - 750 Kg</v>
          </cell>
          <cell r="E783" t="str">
            <v>un</v>
          </cell>
          <cell r="F783">
            <v>17</v>
          </cell>
          <cell r="G783">
            <v>100000</v>
          </cell>
          <cell r="H783">
            <v>1700000</v>
          </cell>
          <cell r="I783">
            <v>1.8404837570812613</v>
          </cell>
          <cell r="J783">
            <v>17</v>
          </cell>
          <cell r="K783">
            <v>115</v>
          </cell>
          <cell r="L783">
            <v>132</v>
          </cell>
          <cell r="M783">
            <v>1700000</v>
          </cell>
          <cell r="N783">
            <v>11500000</v>
          </cell>
          <cell r="O783">
            <v>13200000</v>
          </cell>
          <cell r="R783">
            <v>0</v>
          </cell>
          <cell r="S783">
            <v>0</v>
          </cell>
          <cell r="T783">
            <v>0</v>
          </cell>
          <cell r="U783">
            <v>0</v>
          </cell>
          <cell r="V783">
            <v>132</v>
          </cell>
          <cell r="W783">
            <v>13200000</v>
          </cell>
        </row>
        <row r="784">
          <cell r="C784" t="str">
            <v>3.25.1.8</v>
          </cell>
          <cell r="D784" t="str">
            <v>Cable de aluminio con nucleo de acero ACSR desnudo 3 x 1/0 - 15 KV</v>
          </cell>
          <cell r="E784" t="str">
            <v>ml</v>
          </cell>
          <cell r="F784">
            <v>800</v>
          </cell>
          <cell r="G784">
            <v>13500</v>
          </cell>
          <cell r="H784">
            <v>10800000</v>
          </cell>
          <cell r="I784">
            <v>11.692485044986837</v>
          </cell>
          <cell r="J784">
            <v>800</v>
          </cell>
          <cell r="K784">
            <v>4600</v>
          </cell>
          <cell r="L784">
            <v>5400</v>
          </cell>
          <cell r="M784">
            <v>10800000</v>
          </cell>
          <cell r="N784">
            <v>62100000</v>
          </cell>
          <cell r="O784">
            <v>72900000</v>
          </cell>
          <cell r="R784">
            <v>0</v>
          </cell>
          <cell r="S784">
            <v>0</v>
          </cell>
          <cell r="T784">
            <v>0</v>
          </cell>
          <cell r="U784">
            <v>0</v>
          </cell>
          <cell r="V784">
            <v>5400</v>
          </cell>
          <cell r="W784">
            <v>72900000</v>
          </cell>
        </row>
        <row r="785">
          <cell r="C785" t="str">
            <v>3.25.1.9</v>
          </cell>
          <cell r="D785" t="str">
            <v>Cruceta de galvanizada en caliente o de madera de 7 1/2" inmunizada, de acuerdo a exigencias del operador de red local, incluye silla para soporte en poste.</v>
          </cell>
          <cell r="E785" t="str">
            <v>un</v>
          </cell>
          <cell r="F785">
            <v>28</v>
          </cell>
          <cell r="G785">
            <v>30000</v>
          </cell>
          <cell r="H785">
            <v>840000</v>
          </cell>
          <cell r="I785">
            <v>0.90941550349897604</v>
          </cell>
          <cell r="J785">
            <v>28</v>
          </cell>
          <cell r="K785">
            <v>118</v>
          </cell>
          <cell r="L785">
            <v>146</v>
          </cell>
          <cell r="M785">
            <v>840000</v>
          </cell>
          <cell r="N785">
            <v>3540000</v>
          </cell>
          <cell r="O785">
            <v>4380000</v>
          </cell>
          <cell r="R785">
            <v>0</v>
          </cell>
          <cell r="S785">
            <v>0</v>
          </cell>
          <cell r="T785">
            <v>0</v>
          </cell>
          <cell r="U785">
            <v>0</v>
          </cell>
          <cell r="V785">
            <v>146</v>
          </cell>
          <cell r="W785">
            <v>4380000</v>
          </cell>
        </row>
        <row r="786">
          <cell r="C786" t="str">
            <v>3.25.1.10</v>
          </cell>
          <cell r="D786" t="str">
            <v>Aislador Line Post de 6 vueltas 15 KV, homologado incluido alfiler.</v>
          </cell>
          <cell r="E786" t="str">
            <v>un</v>
          </cell>
          <cell r="F786">
            <v>51</v>
          </cell>
          <cell r="G786">
            <v>20000</v>
          </cell>
          <cell r="H786">
            <v>1020000</v>
          </cell>
          <cell r="I786">
            <v>1.1042902542487567</v>
          </cell>
          <cell r="J786">
            <v>51</v>
          </cell>
          <cell r="K786">
            <v>309</v>
          </cell>
          <cell r="L786">
            <v>360</v>
          </cell>
          <cell r="M786">
            <v>1020000</v>
          </cell>
          <cell r="N786">
            <v>6180000</v>
          </cell>
          <cell r="O786">
            <v>7200000</v>
          </cell>
          <cell r="R786">
            <v>0</v>
          </cell>
          <cell r="S786">
            <v>0</v>
          </cell>
          <cell r="T786">
            <v>0</v>
          </cell>
          <cell r="U786">
            <v>0</v>
          </cell>
          <cell r="V786">
            <v>360</v>
          </cell>
          <cell r="W786">
            <v>7200000</v>
          </cell>
        </row>
        <row r="787">
          <cell r="C787" t="str">
            <v>3.25.1.11</v>
          </cell>
          <cell r="D787" t="str">
            <v>Aislador de Suspensión Sintetico homologado completo</v>
          </cell>
          <cell r="E787" t="str">
            <v>un</v>
          </cell>
          <cell r="F787">
            <v>12</v>
          </cell>
          <cell r="G787">
            <v>30000</v>
          </cell>
          <cell r="H787">
            <v>360000</v>
          </cell>
          <cell r="I787">
            <v>0.38974950149956117</v>
          </cell>
          <cell r="J787">
            <v>12</v>
          </cell>
          <cell r="K787">
            <v>66</v>
          </cell>
          <cell r="L787">
            <v>78</v>
          </cell>
          <cell r="M787">
            <v>360000</v>
          </cell>
          <cell r="N787">
            <v>1980000</v>
          </cell>
          <cell r="O787">
            <v>2340000</v>
          </cell>
          <cell r="R787">
            <v>0</v>
          </cell>
          <cell r="S787">
            <v>0</v>
          </cell>
          <cell r="T787">
            <v>0</v>
          </cell>
          <cell r="U787">
            <v>0</v>
          </cell>
          <cell r="V787">
            <v>78</v>
          </cell>
          <cell r="W787">
            <v>2340000</v>
          </cell>
        </row>
        <row r="788">
          <cell r="C788" t="str">
            <v>3.25.1.12</v>
          </cell>
          <cell r="D788" t="str">
            <v>Pararrayos Tipo Polimericos de 15 KV - 10 KA aterrizados Homologados</v>
          </cell>
          <cell r="E788" t="str">
            <v>un</v>
          </cell>
          <cell r="F788">
            <v>13</v>
          </cell>
          <cell r="G788">
            <v>100000</v>
          </cell>
          <cell r="H788">
            <v>1300000</v>
          </cell>
          <cell r="I788">
            <v>1.4074287554150822</v>
          </cell>
          <cell r="J788">
            <v>13</v>
          </cell>
          <cell r="L788">
            <v>13</v>
          </cell>
          <cell r="M788">
            <v>1300000</v>
          </cell>
          <cell r="N788">
            <v>0</v>
          </cell>
          <cell r="O788">
            <v>1300000</v>
          </cell>
          <cell r="R788">
            <v>0</v>
          </cell>
          <cell r="S788">
            <v>0</v>
          </cell>
          <cell r="T788">
            <v>0</v>
          </cell>
          <cell r="U788">
            <v>0</v>
          </cell>
          <cell r="V788">
            <v>13</v>
          </cell>
          <cell r="W788">
            <v>1300000</v>
          </cell>
        </row>
        <row r="789">
          <cell r="C789" t="str">
            <v>3.25.1.13</v>
          </cell>
          <cell r="D789" t="str">
            <v>Cortacircuitos en acero inoxidable buje largo de 18" de fuga MAC-GRAW 15 KV - 100 A Con sus fusibles</v>
          </cell>
          <cell r="E789" t="str">
            <v>un</v>
          </cell>
          <cell r="F789">
            <v>13</v>
          </cell>
          <cell r="G789">
            <v>100000</v>
          </cell>
          <cell r="H789">
            <v>1300000</v>
          </cell>
          <cell r="I789">
            <v>1.4074287554150822</v>
          </cell>
          <cell r="J789">
            <v>13</v>
          </cell>
          <cell r="L789">
            <v>13</v>
          </cell>
          <cell r="M789">
            <v>1300000</v>
          </cell>
          <cell r="N789">
            <v>0</v>
          </cell>
          <cell r="O789">
            <v>1300000</v>
          </cell>
          <cell r="R789">
            <v>0</v>
          </cell>
          <cell r="S789">
            <v>0</v>
          </cell>
          <cell r="T789">
            <v>0</v>
          </cell>
          <cell r="U789">
            <v>0</v>
          </cell>
          <cell r="V789">
            <v>13</v>
          </cell>
          <cell r="W789">
            <v>1300000</v>
          </cell>
        </row>
        <row r="790">
          <cell r="C790" t="str">
            <v>3.25.1.14</v>
          </cell>
          <cell r="D790" t="str">
            <v>Herrajes, Amarras y Accesorios galvanizados</v>
          </cell>
          <cell r="E790" t="str">
            <v>gl</v>
          </cell>
          <cell r="F790">
            <v>1</v>
          </cell>
          <cell r="G790">
            <v>90000</v>
          </cell>
          <cell r="H790">
            <v>90000</v>
          </cell>
          <cell r="I790">
            <v>9.7437375374890292E-2</v>
          </cell>
          <cell r="J790">
            <v>1</v>
          </cell>
          <cell r="L790">
            <v>1</v>
          </cell>
          <cell r="M790">
            <v>90000</v>
          </cell>
          <cell r="N790">
            <v>0</v>
          </cell>
          <cell r="O790">
            <v>90000</v>
          </cell>
          <cell r="R790">
            <v>0</v>
          </cell>
          <cell r="S790">
            <v>0</v>
          </cell>
          <cell r="T790">
            <v>0</v>
          </cell>
          <cell r="U790">
            <v>0</v>
          </cell>
          <cell r="V790">
            <v>1</v>
          </cell>
          <cell r="W790">
            <v>90000</v>
          </cell>
        </row>
        <row r="791">
          <cell r="C791" t="str">
            <v>3.25.1.15</v>
          </cell>
          <cell r="D791" t="str">
            <v>Puentes Primarios en caliente</v>
          </cell>
          <cell r="E791" t="str">
            <v>un</v>
          </cell>
          <cell r="F791">
            <v>3</v>
          </cell>
          <cell r="G791">
            <v>150000</v>
          </cell>
          <cell r="H791">
            <v>450000</v>
          </cell>
          <cell r="I791">
            <v>0.4871868768744515</v>
          </cell>
          <cell r="J791">
            <v>3</v>
          </cell>
          <cell r="L791">
            <v>3</v>
          </cell>
          <cell r="M791">
            <v>450000</v>
          </cell>
          <cell r="N791">
            <v>0</v>
          </cell>
          <cell r="O791">
            <v>450000</v>
          </cell>
          <cell r="R791">
            <v>0</v>
          </cell>
          <cell r="S791">
            <v>0</v>
          </cell>
          <cell r="T791">
            <v>0</v>
          </cell>
          <cell r="U791">
            <v>0</v>
          </cell>
          <cell r="V791">
            <v>3</v>
          </cell>
          <cell r="W791">
            <v>450000</v>
          </cell>
        </row>
        <row r="792">
          <cell r="C792" t="str">
            <v>3.25.1.16</v>
          </cell>
          <cell r="D792" t="str">
            <v>Polo a Tierra en poste terminal</v>
          </cell>
          <cell r="E792" t="str">
            <v>un</v>
          </cell>
          <cell r="F792">
            <v>5</v>
          </cell>
          <cell r="G792">
            <v>50000</v>
          </cell>
          <cell r="H792">
            <v>250000</v>
          </cell>
          <cell r="I792">
            <v>0.27065937604136192</v>
          </cell>
          <cell r="J792">
            <v>5</v>
          </cell>
          <cell r="K792">
            <v>115</v>
          </cell>
          <cell r="L792">
            <v>120</v>
          </cell>
          <cell r="M792">
            <v>250000</v>
          </cell>
          <cell r="N792">
            <v>5750000</v>
          </cell>
          <cell r="O792">
            <v>6000000</v>
          </cell>
          <cell r="R792">
            <v>0</v>
          </cell>
          <cell r="S792">
            <v>0</v>
          </cell>
          <cell r="T792">
            <v>0</v>
          </cell>
          <cell r="U792">
            <v>0</v>
          </cell>
          <cell r="V792">
            <v>120</v>
          </cell>
          <cell r="W792">
            <v>6000000</v>
          </cell>
        </row>
        <row r="793">
          <cell r="C793" t="str">
            <v>3.25.1.17</v>
          </cell>
          <cell r="D793" t="str">
            <v>Juego de premoldeados trifasicos tipo exterior 3M 15KV para cable No 2 monopolar con pantalla de cinta</v>
          </cell>
          <cell r="E793" t="str">
            <v>Jgo</v>
          </cell>
          <cell r="F793">
            <v>2</v>
          </cell>
          <cell r="G793">
            <v>90000</v>
          </cell>
          <cell r="H793">
            <v>180000</v>
          </cell>
          <cell r="I793">
            <v>0.19487475074978058</v>
          </cell>
          <cell r="J793">
            <v>2</v>
          </cell>
          <cell r="L793">
            <v>2</v>
          </cell>
          <cell r="M793">
            <v>180000</v>
          </cell>
          <cell r="N793">
            <v>0</v>
          </cell>
          <cell r="O793">
            <v>180000</v>
          </cell>
          <cell r="R793">
            <v>0</v>
          </cell>
          <cell r="S793">
            <v>0</v>
          </cell>
          <cell r="T793">
            <v>0</v>
          </cell>
          <cell r="U793">
            <v>0</v>
          </cell>
          <cell r="V793">
            <v>2</v>
          </cell>
          <cell r="W793">
            <v>180000</v>
          </cell>
        </row>
        <row r="794">
          <cell r="C794" t="str">
            <v>3.25.1.18</v>
          </cell>
          <cell r="D794" t="str">
            <v>Bajante en tuberia conduit Galvanizada de 3", incluye capacete y accesorios</v>
          </cell>
          <cell r="E794" t="str">
            <v>ml</v>
          </cell>
          <cell r="F794">
            <v>18</v>
          </cell>
          <cell r="G794">
            <v>7000</v>
          </cell>
          <cell r="H794">
            <v>126000</v>
          </cell>
          <cell r="I794">
            <v>0.13641232552484642</v>
          </cell>
          <cell r="J794">
            <v>18</v>
          </cell>
          <cell r="L794">
            <v>18</v>
          </cell>
          <cell r="M794">
            <v>126000</v>
          </cell>
          <cell r="N794">
            <v>0</v>
          </cell>
          <cell r="O794">
            <v>126000</v>
          </cell>
          <cell r="R794">
            <v>0</v>
          </cell>
          <cell r="S794">
            <v>0</v>
          </cell>
          <cell r="T794">
            <v>0</v>
          </cell>
          <cell r="U794">
            <v>0</v>
          </cell>
          <cell r="V794">
            <v>18</v>
          </cell>
          <cell r="W794">
            <v>126000</v>
          </cell>
        </row>
        <row r="795">
          <cell r="C795" t="str">
            <v>3.25.1.19</v>
          </cell>
          <cell r="D795" t="str">
            <v>Registro electrico de 1 x 1 x 1 en concreto con su tapa debidamente impermeabilizado</v>
          </cell>
          <cell r="E795" t="str">
            <v>un</v>
          </cell>
          <cell r="F795">
            <v>2</v>
          </cell>
          <cell r="G795">
            <v>40000</v>
          </cell>
          <cell r="H795">
            <v>80000</v>
          </cell>
          <cell r="I795">
            <v>8.6611000333235821E-2</v>
          </cell>
          <cell r="J795">
            <v>2</v>
          </cell>
          <cell r="L795">
            <v>2</v>
          </cell>
          <cell r="M795">
            <v>80000</v>
          </cell>
          <cell r="N795">
            <v>0</v>
          </cell>
          <cell r="O795">
            <v>80000</v>
          </cell>
          <cell r="R795">
            <v>0</v>
          </cell>
          <cell r="S795">
            <v>0</v>
          </cell>
          <cell r="T795">
            <v>0</v>
          </cell>
          <cell r="U795">
            <v>0</v>
          </cell>
          <cell r="V795">
            <v>2</v>
          </cell>
          <cell r="W795">
            <v>80000</v>
          </cell>
        </row>
        <row r="796">
          <cell r="C796" t="str">
            <v>3.25.2</v>
          </cell>
          <cell r="D796" t="str">
            <v>INSTALACION DE EQUIPOS Y ACCESORIOS SUBESTACION ELECTRICA PLANTA DE TRATAMIENTO</v>
          </cell>
          <cell r="I796" t="str">
            <v/>
          </cell>
          <cell r="L796" t="str">
            <v/>
          </cell>
          <cell r="M796" t="str">
            <v/>
          </cell>
          <cell r="N796" t="str">
            <v/>
          </cell>
          <cell r="O796" t="str">
            <v/>
          </cell>
          <cell r="R796" t="str">
            <v/>
          </cell>
          <cell r="S796" t="str">
            <v/>
          </cell>
          <cell r="T796" t="str">
            <v/>
          </cell>
          <cell r="U796" t="str">
            <v/>
          </cell>
          <cell r="V796" t="str">
            <v/>
          </cell>
          <cell r="W796" t="str">
            <v/>
          </cell>
        </row>
        <row r="797">
          <cell r="C797" t="str">
            <v>3.25.2.1</v>
          </cell>
          <cell r="D797" t="str">
            <v>Celda de medida de tres elementos ( 3 Tp y 3 TC ) Gama SM6 con remonte de barras ref GBC-A 750 mm.</v>
          </cell>
          <cell r="E797" t="str">
            <v>un</v>
          </cell>
          <cell r="F797">
            <v>1</v>
          </cell>
          <cell r="G797">
            <v>1403020.0000000002</v>
          </cell>
          <cell r="H797">
            <v>1403020.0000000002</v>
          </cell>
          <cell r="I797">
            <v>1.5189620710942069</v>
          </cell>
          <cell r="J797">
            <v>1</v>
          </cell>
          <cell r="L797">
            <v>1</v>
          </cell>
          <cell r="M797">
            <v>1403020.0000000002</v>
          </cell>
          <cell r="N797">
            <v>0</v>
          </cell>
          <cell r="O797">
            <v>1403020.0000000002</v>
          </cell>
          <cell r="R797">
            <v>0</v>
          </cell>
          <cell r="S797">
            <v>0</v>
          </cell>
          <cell r="T797">
            <v>0</v>
          </cell>
          <cell r="U797">
            <v>0</v>
          </cell>
          <cell r="V797">
            <v>1</v>
          </cell>
          <cell r="W797">
            <v>1403020.0000000002</v>
          </cell>
        </row>
        <row r="798">
          <cell r="C798" t="str">
            <v>3.25.2.2</v>
          </cell>
          <cell r="D798" t="str">
            <v>Interruptor primario automatico en SF6 gama SM6 referencia DM1-A 750 mm.</v>
          </cell>
          <cell r="E798" t="str">
            <v>un</v>
          </cell>
          <cell r="F798">
            <v>1</v>
          </cell>
          <cell r="G798">
            <v>1500000</v>
          </cell>
          <cell r="H798">
            <v>1500000</v>
          </cell>
          <cell r="I798">
            <v>1.6239562562481717</v>
          </cell>
          <cell r="J798">
            <v>1</v>
          </cell>
          <cell r="L798">
            <v>1</v>
          </cell>
          <cell r="M798">
            <v>1500000</v>
          </cell>
          <cell r="N798">
            <v>0</v>
          </cell>
          <cell r="O798">
            <v>1500000</v>
          </cell>
          <cell r="R798">
            <v>0</v>
          </cell>
          <cell r="S798">
            <v>0</v>
          </cell>
          <cell r="T798">
            <v>0</v>
          </cell>
          <cell r="U798">
            <v>0</v>
          </cell>
          <cell r="V798">
            <v>1</v>
          </cell>
          <cell r="W798">
            <v>1500000</v>
          </cell>
        </row>
        <row r="799">
          <cell r="C799" t="str">
            <v>3.25.2.3</v>
          </cell>
          <cell r="D799" t="str">
            <v>Transformador Trifasico 1000 KVA. 13200/460 V SIEMENS</v>
          </cell>
          <cell r="E799" t="str">
            <v>un</v>
          </cell>
          <cell r="F799">
            <v>1</v>
          </cell>
          <cell r="G799">
            <v>3250000</v>
          </cell>
          <cell r="H799">
            <v>3250000</v>
          </cell>
          <cell r="I799">
            <v>3.5185718885377053</v>
          </cell>
          <cell r="J799">
            <v>1</v>
          </cell>
          <cell r="L799">
            <v>1</v>
          </cell>
          <cell r="M799">
            <v>3250000</v>
          </cell>
          <cell r="N799">
            <v>0</v>
          </cell>
          <cell r="O799">
            <v>3250000</v>
          </cell>
          <cell r="R799">
            <v>0</v>
          </cell>
          <cell r="S799">
            <v>0</v>
          </cell>
          <cell r="T799">
            <v>0</v>
          </cell>
          <cell r="U799">
            <v>0</v>
          </cell>
          <cell r="V799">
            <v>1</v>
          </cell>
          <cell r="W799">
            <v>3250000</v>
          </cell>
        </row>
        <row r="800">
          <cell r="C800" t="str">
            <v>3.25.2.4</v>
          </cell>
          <cell r="D800" t="str">
            <v>Transformador Trifasico 112,5 KVA. 460/220 V SIEMENS</v>
          </cell>
          <cell r="E800" t="str">
            <v>un</v>
          </cell>
          <cell r="F800">
            <v>1</v>
          </cell>
          <cell r="G800">
            <v>1800000</v>
          </cell>
          <cell r="H800">
            <v>1800000</v>
          </cell>
          <cell r="I800">
            <v>1.948747507497806</v>
          </cell>
          <cell r="J800">
            <v>1</v>
          </cell>
          <cell r="L800">
            <v>1</v>
          </cell>
          <cell r="M800">
            <v>1800000</v>
          </cell>
          <cell r="N800">
            <v>0</v>
          </cell>
          <cell r="O800">
            <v>1800000</v>
          </cell>
          <cell r="R800">
            <v>0</v>
          </cell>
          <cell r="S800">
            <v>0</v>
          </cell>
          <cell r="T800">
            <v>0</v>
          </cell>
          <cell r="U800">
            <v>0</v>
          </cell>
          <cell r="V800">
            <v>1</v>
          </cell>
          <cell r="W800">
            <v>1800000</v>
          </cell>
        </row>
        <row r="801">
          <cell r="C801" t="str">
            <v>3.25.2.5</v>
          </cell>
          <cell r="D801" t="str">
            <v>Celda para transformador de 112,5 KVA</v>
          </cell>
          <cell r="E801" t="str">
            <v>un</v>
          </cell>
          <cell r="F801">
            <v>1</v>
          </cell>
          <cell r="G801">
            <v>650000</v>
          </cell>
          <cell r="H801">
            <v>650000</v>
          </cell>
          <cell r="I801">
            <v>0.70371437770754108</v>
          </cell>
          <cell r="J801">
            <v>1</v>
          </cell>
          <cell r="L801">
            <v>1</v>
          </cell>
          <cell r="M801">
            <v>650000</v>
          </cell>
          <cell r="N801">
            <v>0</v>
          </cell>
          <cell r="O801">
            <v>650000</v>
          </cell>
          <cell r="R801">
            <v>0</v>
          </cell>
          <cell r="S801">
            <v>0</v>
          </cell>
          <cell r="T801">
            <v>0</v>
          </cell>
          <cell r="U801">
            <v>0</v>
          </cell>
          <cell r="V801">
            <v>1</v>
          </cell>
          <cell r="W801">
            <v>650000</v>
          </cell>
        </row>
        <row r="802">
          <cell r="C802" t="str">
            <v>3.25.2.6</v>
          </cell>
          <cell r="D802" t="str">
            <v>Acometida en cable de Cu monopolar 3 x No 2 - XLPE 15 KV</v>
          </cell>
          <cell r="E802" t="str">
            <v>ml</v>
          </cell>
          <cell r="F802">
            <v>100</v>
          </cell>
          <cell r="G802">
            <v>28000</v>
          </cell>
          <cell r="H802">
            <v>2800000</v>
          </cell>
          <cell r="I802">
            <v>3.0313850116632537</v>
          </cell>
          <cell r="J802">
            <v>100</v>
          </cell>
          <cell r="L802">
            <v>100</v>
          </cell>
          <cell r="M802">
            <v>2800000</v>
          </cell>
          <cell r="N802">
            <v>0</v>
          </cell>
          <cell r="O802">
            <v>2800000</v>
          </cell>
          <cell r="R802">
            <v>0</v>
          </cell>
          <cell r="S802">
            <v>0</v>
          </cell>
          <cell r="T802">
            <v>0</v>
          </cell>
          <cell r="U802">
            <v>0</v>
          </cell>
          <cell r="V802">
            <v>100</v>
          </cell>
          <cell r="W802">
            <v>2800000</v>
          </cell>
        </row>
        <row r="803">
          <cell r="C803" t="str">
            <v>3.25.2.7</v>
          </cell>
          <cell r="D803" t="str">
            <v>Transferencia automatica con enclavamiento mecanico a 460 V.para planta de emergencia Stand By.</v>
          </cell>
          <cell r="E803" t="str">
            <v>un</v>
          </cell>
          <cell r="F803">
            <v>1</v>
          </cell>
          <cell r="G803">
            <v>1400000</v>
          </cell>
          <cell r="H803">
            <v>1400000</v>
          </cell>
          <cell r="I803">
            <v>1.5156925058316268</v>
          </cell>
          <cell r="J803">
            <v>1</v>
          </cell>
          <cell r="L803">
            <v>1</v>
          </cell>
          <cell r="M803">
            <v>1400000</v>
          </cell>
          <cell r="N803">
            <v>0</v>
          </cell>
          <cell r="O803">
            <v>1400000</v>
          </cell>
          <cell r="R803">
            <v>0</v>
          </cell>
          <cell r="S803">
            <v>0</v>
          </cell>
          <cell r="T803">
            <v>0</v>
          </cell>
          <cell r="U803">
            <v>0</v>
          </cell>
          <cell r="V803">
            <v>1</v>
          </cell>
          <cell r="W803">
            <v>1400000</v>
          </cell>
        </row>
        <row r="804">
          <cell r="C804" t="str">
            <v>3.25.2.8</v>
          </cell>
          <cell r="D804" t="str">
            <v xml:space="preserve">Centro de Control de Motores tipo Blokset autosoportados a 460 V ac 60 Hz, incluye interruptor secundario, 3 modulos con arrancadores suaves tipo altistar para bombas de 300 Hp con su banco de condensadores automatico asociados a cada unidad de bombeo. 2 </v>
          </cell>
          <cell r="E804" t="str">
            <v>un</v>
          </cell>
          <cell r="F804">
            <v>1</v>
          </cell>
          <cell r="G804">
            <v>13500000</v>
          </cell>
          <cell r="H804">
            <v>13500000</v>
          </cell>
          <cell r="I804">
            <v>14.615606306233545</v>
          </cell>
          <cell r="J804">
            <v>1</v>
          </cell>
          <cell r="L804">
            <v>1</v>
          </cell>
          <cell r="M804">
            <v>13500000</v>
          </cell>
          <cell r="N804">
            <v>0</v>
          </cell>
          <cell r="O804">
            <v>13500000</v>
          </cell>
          <cell r="R804">
            <v>0</v>
          </cell>
          <cell r="S804">
            <v>0</v>
          </cell>
          <cell r="T804">
            <v>0</v>
          </cell>
          <cell r="U804">
            <v>0</v>
          </cell>
          <cell r="V804">
            <v>1</v>
          </cell>
          <cell r="W804">
            <v>13500000</v>
          </cell>
        </row>
        <row r="805">
          <cell r="C805" t="str">
            <v>3.25.2.9</v>
          </cell>
          <cell r="D805" t="str">
            <v>Juego de premoldeados tipo interior 3M 15 KV cable monopolar No 2 con pantalla de cinta</v>
          </cell>
          <cell r="E805" t="str">
            <v>jgo</v>
          </cell>
          <cell r="F805">
            <v>2</v>
          </cell>
          <cell r="G805">
            <v>90000</v>
          </cell>
          <cell r="H805">
            <v>180000</v>
          </cell>
          <cell r="I805">
            <v>0.19487475074978058</v>
          </cell>
          <cell r="J805">
            <v>2</v>
          </cell>
          <cell r="L805">
            <v>2</v>
          </cell>
          <cell r="M805">
            <v>180000</v>
          </cell>
          <cell r="N805">
            <v>0</v>
          </cell>
          <cell r="O805">
            <v>180000</v>
          </cell>
          <cell r="R805">
            <v>0</v>
          </cell>
          <cell r="S805">
            <v>0</v>
          </cell>
          <cell r="T805">
            <v>0</v>
          </cell>
          <cell r="U805">
            <v>0</v>
          </cell>
          <cell r="V805">
            <v>2</v>
          </cell>
          <cell r="W805">
            <v>180000</v>
          </cell>
        </row>
        <row r="806">
          <cell r="C806" t="str">
            <v>3.25.2.10</v>
          </cell>
          <cell r="D806" t="str">
            <v>Tablero de fuerza y control para motor de 30 Hp del sistema de soplado a 460 V 60 Hz, incluye arrancador suave altistar y bancos de condensadores asociados, pulsadores etc.</v>
          </cell>
          <cell r="E806" t="str">
            <v>un</v>
          </cell>
          <cell r="F806">
            <v>1</v>
          </cell>
          <cell r="G806">
            <v>1450000</v>
          </cell>
          <cell r="H806">
            <v>1450000</v>
          </cell>
          <cell r="I806">
            <v>1.5698243810398991</v>
          </cell>
          <cell r="J806">
            <v>1</v>
          </cell>
          <cell r="L806">
            <v>1</v>
          </cell>
          <cell r="M806">
            <v>1450000</v>
          </cell>
          <cell r="N806">
            <v>0</v>
          </cell>
          <cell r="O806">
            <v>1450000</v>
          </cell>
          <cell r="R806">
            <v>0</v>
          </cell>
          <cell r="S806">
            <v>0</v>
          </cell>
          <cell r="T806">
            <v>0</v>
          </cell>
          <cell r="U806">
            <v>0</v>
          </cell>
          <cell r="V806">
            <v>1</v>
          </cell>
          <cell r="W806">
            <v>1450000</v>
          </cell>
        </row>
        <row r="807">
          <cell r="C807" t="str">
            <v>3.25.2.11</v>
          </cell>
          <cell r="D807" t="str">
            <v>Tablero de distribucion para sevicios auxiliares, inluye 10 interruptores automaticos tripolares Easy Pact de Merlin Gerin, de acuerdo a especificaciones</v>
          </cell>
          <cell r="E807" t="str">
            <v>un</v>
          </cell>
          <cell r="F807">
            <v>1</v>
          </cell>
          <cell r="G807">
            <v>1000000</v>
          </cell>
          <cell r="H807">
            <v>1000000</v>
          </cell>
          <cell r="I807">
            <v>1.0826375041654477</v>
          </cell>
          <cell r="J807">
            <v>1</v>
          </cell>
          <cell r="L807">
            <v>1</v>
          </cell>
          <cell r="M807">
            <v>1000000</v>
          </cell>
          <cell r="N807">
            <v>0</v>
          </cell>
          <cell r="O807">
            <v>1000000</v>
          </cell>
          <cell r="R807">
            <v>0</v>
          </cell>
          <cell r="S807">
            <v>0</v>
          </cell>
          <cell r="T807">
            <v>0</v>
          </cell>
          <cell r="U807">
            <v>0</v>
          </cell>
          <cell r="V807">
            <v>1</v>
          </cell>
          <cell r="W807">
            <v>1000000</v>
          </cell>
        </row>
        <row r="808">
          <cell r="C808" t="str">
            <v>3.25.2.12</v>
          </cell>
          <cell r="D808" t="str">
            <v>Tablero de distribucion trifasico para empotrar de 24 ctos, con sus breakers termomagneticos.</v>
          </cell>
          <cell r="E808" t="str">
            <v>un</v>
          </cell>
          <cell r="F808">
            <v>1</v>
          </cell>
          <cell r="G808">
            <v>500000</v>
          </cell>
          <cell r="H808">
            <v>500000</v>
          </cell>
          <cell r="I808">
            <v>0.54131875208272384</v>
          </cell>
          <cell r="J808">
            <v>1</v>
          </cell>
          <cell r="L808">
            <v>1</v>
          </cell>
          <cell r="M808">
            <v>500000</v>
          </cell>
          <cell r="N808">
            <v>0</v>
          </cell>
          <cell r="O808">
            <v>500000</v>
          </cell>
          <cell r="R808">
            <v>0</v>
          </cell>
          <cell r="S808">
            <v>0</v>
          </cell>
          <cell r="T808">
            <v>0</v>
          </cell>
          <cell r="U808">
            <v>0</v>
          </cell>
          <cell r="V808">
            <v>1</v>
          </cell>
          <cell r="W808">
            <v>500000</v>
          </cell>
        </row>
        <row r="809">
          <cell r="C809" t="str">
            <v>3.25.2.13</v>
          </cell>
          <cell r="D809" t="str">
            <v>Registro electrico de 1 x 1 x 1 en concreto con su tapa debidamente impermeabilizado</v>
          </cell>
          <cell r="E809" t="str">
            <v>un</v>
          </cell>
          <cell r="F809">
            <v>2</v>
          </cell>
          <cell r="G809">
            <v>50000</v>
          </cell>
          <cell r="H809">
            <v>100000</v>
          </cell>
          <cell r="I809">
            <v>0.10826375041654479</v>
          </cell>
          <cell r="J809">
            <v>2</v>
          </cell>
          <cell r="L809">
            <v>2</v>
          </cell>
          <cell r="M809">
            <v>100000</v>
          </cell>
          <cell r="N809">
            <v>0</v>
          </cell>
          <cell r="O809">
            <v>100000</v>
          </cell>
          <cell r="R809">
            <v>0</v>
          </cell>
          <cell r="S809">
            <v>0</v>
          </cell>
          <cell r="T809">
            <v>0</v>
          </cell>
          <cell r="U809">
            <v>0</v>
          </cell>
          <cell r="V809">
            <v>2</v>
          </cell>
          <cell r="W809">
            <v>100000</v>
          </cell>
        </row>
        <row r="810">
          <cell r="C810" t="str">
            <v>3.25.2.14</v>
          </cell>
          <cell r="D810" t="str">
            <v>Carcamo en concreto de acuerdo a especificaciones</v>
          </cell>
          <cell r="E810" t="str">
            <v>ml</v>
          </cell>
          <cell r="F810">
            <v>20</v>
          </cell>
          <cell r="G810">
            <v>12000</v>
          </cell>
          <cell r="H810">
            <v>240000</v>
          </cell>
          <cell r="I810">
            <v>0.25983300099970746</v>
          </cell>
          <cell r="J810">
            <v>20</v>
          </cell>
          <cell r="L810">
            <v>20</v>
          </cell>
          <cell r="M810">
            <v>240000</v>
          </cell>
          <cell r="N810">
            <v>0</v>
          </cell>
          <cell r="O810">
            <v>240000</v>
          </cell>
          <cell r="R810">
            <v>0</v>
          </cell>
          <cell r="S810">
            <v>0</v>
          </cell>
          <cell r="T810">
            <v>0</v>
          </cell>
          <cell r="U810">
            <v>0</v>
          </cell>
          <cell r="V810">
            <v>20</v>
          </cell>
          <cell r="W810">
            <v>240000</v>
          </cell>
        </row>
        <row r="811">
          <cell r="C811" t="str">
            <v>3.25.2.15</v>
          </cell>
          <cell r="D811" t="str">
            <v>Malla de tierra conformada por siete varillas Cu copperweld de 2.4 mts inmersas en hidrosolta unidas entre con cable de Cu desnudo No 2 empleando soldadura caldweld de de acuerdo a especificaciones</v>
          </cell>
          <cell r="E811" t="str">
            <v>un</v>
          </cell>
          <cell r="F811">
            <v>1</v>
          </cell>
          <cell r="G811">
            <v>1000000</v>
          </cell>
          <cell r="H811">
            <v>1000000</v>
          </cell>
          <cell r="I811">
            <v>1.0826375041654477</v>
          </cell>
          <cell r="J811">
            <v>1</v>
          </cell>
          <cell r="L811">
            <v>1</v>
          </cell>
          <cell r="M811">
            <v>1000000</v>
          </cell>
          <cell r="N811">
            <v>0</v>
          </cell>
          <cell r="O811">
            <v>1000000</v>
          </cell>
          <cell r="R811">
            <v>0</v>
          </cell>
          <cell r="S811">
            <v>0</v>
          </cell>
          <cell r="T811">
            <v>0</v>
          </cell>
          <cell r="U811">
            <v>0</v>
          </cell>
          <cell r="V811">
            <v>1</v>
          </cell>
          <cell r="W811">
            <v>1000000</v>
          </cell>
        </row>
        <row r="812">
          <cell r="C812" t="str">
            <v>3.25.2.16</v>
          </cell>
          <cell r="D812" t="str">
            <v>Luminaria Wall Pack 150 W 220 V,Vapor de mercurio</v>
          </cell>
          <cell r="E812" t="str">
            <v>un</v>
          </cell>
          <cell r="F812">
            <v>4</v>
          </cell>
          <cell r="G812">
            <v>60000</v>
          </cell>
          <cell r="H812">
            <v>240000</v>
          </cell>
          <cell r="I812">
            <v>0.25983300099970746</v>
          </cell>
          <cell r="J812">
            <v>4</v>
          </cell>
          <cell r="L812">
            <v>4</v>
          </cell>
          <cell r="M812">
            <v>240000</v>
          </cell>
          <cell r="N812">
            <v>0</v>
          </cell>
          <cell r="O812">
            <v>240000</v>
          </cell>
          <cell r="R812">
            <v>0</v>
          </cell>
          <cell r="S812">
            <v>0</v>
          </cell>
          <cell r="T812">
            <v>0</v>
          </cell>
          <cell r="U812">
            <v>0</v>
          </cell>
          <cell r="V812">
            <v>4</v>
          </cell>
          <cell r="W812">
            <v>240000</v>
          </cell>
        </row>
        <row r="813">
          <cell r="C813" t="str">
            <v>3.25.2.17</v>
          </cell>
          <cell r="D813" t="str">
            <v>Toma trifasica de tres elementos 50A</v>
          </cell>
          <cell r="E813" t="str">
            <v>un</v>
          </cell>
          <cell r="F813">
            <v>1</v>
          </cell>
          <cell r="G813">
            <v>8000</v>
          </cell>
          <cell r="H813">
            <v>8000</v>
          </cell>
          <cell r="I813">
            <v>8.6611000333235832E-3</v>
          </cell>
          <cell r="J813">
            <v>1</v>
          </cell>
          <cell r="L813">
            <v>1</v>
          </cell>
          <cell r="M813">
            <v>8000</v>
          </cell>
          <cell r="N813">
            <v>0</v>
          </cell>
          <cell r="O813">
            <v>8000</v>
          </cell>
          <cell r="R813">
            <v>0</v>
          </cell>
          <cell r="S813">
            <v>0</v>
          </cell>
          <cell r="T813">
            <v>0</v>
          </cell>
          <cell r="U813">
            <v>0</v>
          </cell>
          <cell r="V813">
            <v>1</v>
          </cell>
          <cell r="W813">
            <v>8000</v>
          </cell>
        </row>
        <row r="814">
          <cell r="C814" t="str">
            <v>3.25.2.18</v>
          </cell>
          <cell r="D814" t="str">
            <v>Toma bifasica de tres elementos 30A</v>
          </cell>
          <cell r="E814" t="str">
            <v>un</v>
          </cell>
          <cell r="F814">
            <v>1</v>
          </cell>
          <cell r="G814">
            <v>8000</v>
          </cell>
          <cell r="H814">
            <v>8000</v>
          </cell>
          <cell r="I814">
            <v>8.6611000333235832E-3</v>
          </cell>
          <cell r="J814">
            <v>1</v>
          </cell>
          <cell r="L814">
            <v>1</v>
          </cell>
          <cell r="M814">
            <v>8000</v>
          </cell>
          <cell r="N814">
            <v>0</v>
          </cell>
          <cell r="O814">
            <v>8000</v>
          </cell>
          <cell r="R814">
            <v>0</v>
          </cell>
          <cell r="S814">
            <v>0</v>
          </cell>
          <cell r="T814">
            <v>0</v>
          </cell>
          <cell r="U814">
            <v>0</v>
          </cell>
          <cell r="V814">
            <v>1</v>
          </cell>
          <cell r="W814">
            <v>8000</v>
          </cell>
        </row>
        <row r="815">
          <cell r="C815" t="str">
            <v>3.25.2.19</v>
          </cell>
          <cell r="D815" t="str">
            <v>Toma monofasica de tres elementos</v>
          </cell>
          <cell r="E815" t="str">
            <v>un</v>
          </cell>
          <cell r="F815">
            <v>4</v>
          </cell>
          <cell r="G815">
            <v>8000</v>
          </cell>
          <cell r="H815">
            <v>32000</v>
          </cell>
          <cell r="I815">
            <v>3.4644400133294333E-2</v>
          </cell>
          <cell r="J815">
            <v>4</v>
          </cell>
          <cell r="L815">
            <v>4</v>
          </cell>
          <cell r="M815">
            <v>32000</v>
          </cell>
          <cell r="N815">
            <v>0</v>
          </cell>
          <cell r="O815">
            <v>32000</v>
          </cell>
          <cell r="R815">
            <v>0</v>
          </cell>
          <cell r="S815">
            <v>0</v>
          </cell>
          <cell r="T815">
            <v>0</v>
          </cell>
          <cell r="U815">
            <v>0</v>
          </cell>
          <cell r="V815">
            <v>4</v>
          </cell>
          <cell r="W815">
            <v>32000</v>
          </cell>
        </row>
        <row r="816">
          <cell r="C816" t="str">
            <v>3.25.2.20</v>
          </cell>
          <cell r="D816" t="str">
            <v>Salida electrica monofasica para toma o iluminacion, incluye linea neutro y tierra en cable THHN no 12, tuberia coduit de 1"</v>
          </cell>
          <cell r="E816" t="str">
            <v>un</v>
          </cell>
          <cell r="F816">
            <v>4</v>
          </cell>
          <cell r="G816">
            <v>21000</v>
          </cell>
          <cell r="H816">
            <v>84000</v>
          </cell>
          <cell r="I816">
            <v>9.0941550349897607E-2</v>
          </cell>
          <cell r="J816">
            <v>4</v>
          </cell>
          <cell r="L816">
            <v>4</v>
          </cell>
          <cell r="M816">
            <v>84000</v>
          </cell>
          <cell r="N816">
            <v>0</v>
          </cell>
          <cell r="O816">
            <v>84000</v>
          </cell>
          <cell r="R816">
            <v>0</v>
          </cell>
          <cell r="S816">
            <v>0</v>
          </cell>
          <cell r="T816">
            <v>0</v>
          </cell>
          <cell r="U816">
            <v>0</v>
          </cell>
          <cell r="V816">
            <v>4</v>
          </cell>
          <cell r="W816">
            <v>84000</v>
          </cell>
        </row>
        <row r="817">
          <cell r="C817" t="str">
            <v>3.25.2.21</v>
          </cell>
          <cell r="D817" t="str">
            <v>Salida electrica bifasica para iluminacion, incluye lineas neutro y tierra en cable THHN no 12, tuberia coduit de 1"</v>
          </cell>
          <cell r="E817" t="str">
            <v>un</v>
          </cell>
          <cell r="F817">
            <v>4</v>
          </cell>
          <cell r="G817">
            <v>21000</v>
          </cell>
          <cell r="H817">
            <v>84000</v>
          </cell>
          <cell r="I817">
            <v>9.0941550349897607E-2</v>
          </cell>
          <cell r="J817">
            <v>4</v>
          </cell>
          <cell r="L817">
            <v>4</v>
          </cell>
          <cell r="M817">
            <v>84000</v>
          </cell>
          <cell r="N817">
            <v>0</v>
          </cell>
          <cell r="O817">
            <v>84000</v>
          </cell>
          <cell r="R817">
            <v>0</v>
          </cell>
          <cell r="S817">
            <v>0</v>
          </cell>
          <cell r="T817">
            <v>0</v>
          </cell>
          <cell r="U817">
            <v>0</v>
          </cell>
          <cell r="V817">
            <v>4</v>
          </cell>
          <cell r="W817">
            <v>84000</v>
          </cell>
        </row>
        <row r="818">
          <cell r="C818" t="str">
            <v>3.25.2.22</v>
          </cell>
          <cell r="D818" t="str">
            <v>Salida electrica bifasica o trifasica para toma, incluye lineas neutro y tierra en cable THHN no 10, tuberia coduit de 1"</v>
          </cell>
          <cell r="E818" t="str">
            <v>un</v>
          </cell>
          <cell r="F818">
            <v>2</v>
          </cell>
          <cell r="G818">
            <v>21000</v>
          </cell>
          <cell r="H818">
            <v>42000</v>
          </cell>
          <cell r="I818">
            <v>4.5470775174948803E-2</v>
          </cell>
          <cell r="J818">
            <v>2</v>
          </cell>
          <cell r="L818">
            <v>2</v>
          </cell>
          <cell r="M818">
            <v>42000</v>
          </cell>
          <cell r="N818">
            <v>0</v>
          </cell>
          <cell r="O818">
            <v>42000</v>
          </cell>
          <cell r="R818">
            <v>0</v>
          </cell>
          <cell r="S818">
            <v>0</v>
          </cell>
          <cell r="T818">
            <v>0</v>
          </cell>
          <cell r="U818">
            <v>0</v>
          </cell>
          <cell r="V818">
            <v>2</v>
          </cell>
          <cell r="W818">
            <v>42000</v>
          </cell>
        </row>
        <row r="819">
          <cell r="C819" t="str">
            <v>3.25.3</v>
          </cell>
          <cell r="D819" t="str">
            <v>INSTALACION DE EQUIPOS AUXILIARES</v>
          </cell>
          <cell r="I819" t="str">
            <v/>
          </cell>
          <cell r="L819" t="str">
            <v/>
          </cell>
          <cell r="M819" t="str">
            <v/>
          </cell>
          <cell r="N819" t="str">
            <v/>
          </cell>
          <cell r="O819" t="str">
            <v/>
          </cell>
          <cell r="R819" t="str">
            <v/>
          </cell>
          <cell r="S819" t="str">
            <v/>
          </cell>
          <cell r="T819" t="str">
            <v/>
          </cell>
          <cell r="U819" t="str">
            <v/>
          </cell>
          <cell r="V819" t="str">
            <v/>
          </cell>
          <cell r="W819" t="str">
            <v/>
          </cell>
        </row>
        <row r="820">
          <cell r="C820" t="str">
            <v>3.25.3.1</v>
          </cell>
          <cell r="D820" t="str">
            <v>Bandeja portacables tipo Semipesada de 40 cm incluido tapa y accesorios para fijacion en piso o pared, Mecano.</v>
          </cell>
          <cell r="E820" t="str">
            <v>ml</v>
          </cell>
          <cell r="F820">
            <v>40</v>
          </cell>
          <cell r="G820">
            <v>25000</v>
          </cell>
          <cell r="H820">
            <v>1000000</v>
          </cell>
          <cell r="I820">
            <v>1.0826375041654477</v>
          </cell>
          <cell r="J820">
            <v>40</v>
          </cell>
          <cell r="L820">
            <v>40</v>
          </cell>
          <cell r="M820">
            <v>1000000</v>
          </cell>
          <cell r="N820">
            <v>0</v>
          </cell>
          <cell r="O820">
            <v>1000000</v>
          </cell>
          <cell r="R820">
            <v>0</v>
          </cell>
          <cell r="S820">
            <v>0</v>
          </cell>
          <cell r="T820">
            <v>0</v>
          </cell>
          <cell r="U820">
            <v>0</v>
          </cell>
          <cell r="V820">
            <v>40</v>
          </cell>
          <cell r="W820">
            <v>1000000</v>
          </cell>
        </row>
        <row r="821">
          <cell r="C821" t="str">
            <v>3.25.3.2</v>
          </cell>
          <cell r="D821" t="str">
            <v>Bandeja portacables tipo Semipesada de 30 cm incluido tapa y accesorios para fijacion en piso o pared, Mecano.</v>
          </cell>
          <cell r="E821" t="str">
            <v>ml</v>
          </cell>
          <cell r="F821">
            <v>30</v>
          </cell>
          <cell r="G821">
            <v>25000</v>
          </cell>
          <cell r="H821">
            <v>750000</v>
          </cell>
          <cell r="I821">
            <v>0.81197812812408587</v>
          </cell>
          <cell r="J821">
            <v>30</v>
          </cell>
          <cell r="L821">
            <v>30</v>
          </cell>
          <cell r="M821">
            <v>750000</v>
          </cell>
          <cell r="N821">
            <v>0</v>
          </cell>
          <cell r="O821">
            <v>750000</v>
          </cell>
          <cell r="R821">
            <v>0</v>
          </cell>
          <cell r="S821">
            <v>0</v>
          </cell>
          <cell r="T821">
            <v>0</v>
          </cell>
          <cell r="U821">
            <v>0</v>
          </cell>
          <cell r="V821">
            <v>30</v>
          </cell>
          <cell r="W821">
            <v>750000</v>
          </cell>
        </row>
        <row r="822">
          <cell r="C822" t="str">
            <v>3.25.3.3</v>
          </cell>
          <cell r="D822" t="str">
            <v>Polipasto eléctrico 2 Ton 220 V ac incluido botonera</v>
          </cell>
          <cell r="E822" t="str">
            <v>un</v>
          </cell>
          <cell r="F822">
            <v>1</v>
          </cell>
          <cell r="G822">
            <v>2350000</v>
          </cell>
          <cell r="H822">
            <v>2350000</v>
          </cell>
          <cell r="I822">
            <v>2.5441981347888021</v>
          </cell>
          <cell r="J822">
            <v>1</v>
          </cell>
          <cell r="L822">
            <v>1</v>
          </cell>
          <cell r="M822">
            <v>2350000</v>
          </cell>
          <cell r="N822">
            <v>0</v>
          </cell>
          <cell r="O822">
            <v>2350000</v>
          </cell>
          <cell r="R822">
            <v>0</v>
          </cell>
          <cell r="S822">
            <v>0</v>
          </cell>
          <cell r="T822">
            <v>0</v>
          </cell>
          <cell r="U822">
            <v>0</v>
          </cell>
          <cell r="V822">
            <v>1</v>
          </cell>
          <cell r="W822">
            <v>2350000</v>
          </cell>
        </row>
        <row r="823">
          <cell r="C823" t="str">
            <v>3.25.4</v>
          </cell>
          <cell r="D823" t="str">
            <v>INSTALACION ACOMETIDAS ELECTRICAS a 440 V ac</v>
          </cell>
          <cell r="I823" t="str">
            <v/>
          </cell>
          <cell r="L823" t="str">
            <v/>
          </cell>
          <cell r="M823" t="str">
            <v/>
          </cell>
          <cell r="N823" t="str">
            <v/>
          </cell>
          <cell r="O823" t="str">
            <v/>
          </cell>
          <cell r="R823" t="str">
            <v/>
          </cell>
          <cell r="S823" t="str">
            <v/>
          </cell>
          <cell r="T823" t="str">
            <v/>
          </cell>
          <cell r="U823" t="str">
            <v/>
          </cell>
          <cell r="V823" t="str">
            <v/>
          </cell>
          <cell r="W823" t="str">
            <v/>
          </cell>
        </row>
        <row r="824">
          <cell r="C824" t="str">
            <v>3.25.4.5</v>
          </cell>
          <cell r="D824" t="str">
            <v>Acometidas desde transformador de alimentación a barraje de entrada de la transferencia automatica en cable monopolar THHN de Cu AWG ( 3(4x500) + (3x500) ) a 1000 V - 90° aislamiento, incluye conectores terminal bimetalicos 3M, cintas 23 y 33 3M, accesori</v>
          </cell>
          <cell r="E824" t="str">
            <v>ml</v>
          </cell>
          <cell r="F824">
            <v>20</v>
          </cell>
          <cell r="G824">
            <v>215000</v>
          </cell>
          <cell r="H824">
            <v>4300000</v>
          </cell>
          <cell r="I824">
            <v>4.6553412679114254</v>
          </cell>
          <cell r="J824">
            <v>20</v>
          </cell>
          <cell r="L824">
            <v>20</v>
          </cell>
          <cell r="M824">
            <v>4300000</v>
          </cell>
          <cell r="N824">
            <v>0</v>
          </cell>
          <cell r="O824">
            <v>4300000</v>
          </cell>
          <cell r="R824">
            <v>0</v>
          </cell>
          <cell r="S824">
            <v>0</v>
          </cell>
          <cell r="T824">
            <v>0</v>
          </cell>
          <cell r="U824">
            <v>0</v>
          </cell>
          <cell r="V824">
            <v>20</v>
          </cell>
          <cell r="W824">
            <v>4300000</v>
          </cell>
        </row>
        <row r="825">
          <cell r="C825" t="str">
            <v>3.25.4.6</v>
          </cell>
          <cell r="D825" t="str">
            <v>Acometidas del CCM a cada unidad de bombeo de la linea de impulsión de 300 HP 460 Vac 60 Hz en cable THHN calibre AWG (6 x 4/0) + (1x 4/0) de 1000V aislamiento, incluye tuberia conduit PVC de 3", flexiconduit, conectores, terminales bimetalicos 3M, cintas</v>
          </cell>
          <cell r="E825" t="str">
            <v>ml</v>
          </cell>
          <cell r="F825">
            <v>80</v>
          </cell>
          <cell r="G825">
            <v>80000</v>
          </cell>
          <cell r="H825">
            <v>6400000</v>
          </cell>
          <cell r="I825">
            <v>6.9288800266588666</v>
          </cell>
          <cell r="J825">
            <v>80</v>
          </cell>
          <cell r="L825">
            <v>80</v>
          </cell>
          <cell r="M825">
            <v>6400000</v>
          </cell>
          <cell r="N825">
            <v>0</v>
          </cell>
          <cell r="O825">
            <v>6400000</v>
          </cell>
          <cell r="R825">
            <v>0</v>
          </cell>
          <cell r="S825">
            <v>0</v>
          </cell>
          <cell r="T825">
            <v>0</v>
          </cell>
          <cell r="U825">
            <v>0</v>
          </cell>
          <cell r="V825">
            <v>80</v>
          </cell>
          <cell r="W825">
            <v>6400000</v>
          </cell>
        </row>
        <row r="826">
          <cell r="C826" t="str">
            <v>3.25.4.7</v>
          </cell>
          <cell r="D826" t="str">
            <v>Acometidas del CCM a cada unidad de bombeo de lavado de filtros de 25 HP 460 Vac 60 Hz en cable THHN calibre AWG (3 x 8) de 1000V aislamiento, incluye tuberia conduit PVC de 1 1/2", flexiconduit, conectores, terminales bimetalicos 3M, cintas 23 y 33 3M, a</v>
          </cell>
          <cell r="E826" t="str">
            <v>ml</v>
          </cell>
          <cell r="F826">
            <v>50</v>
          </cell>
          <cell r="G826">
            <v>20000</v>
          </cell>
          <cell r="H826">
            <v>1000000</v>
          </cell>
          <cell r="I826">
            <v>1.0826375041654477</v>
          </cell>
          <cell r="J826">
            <v>50</v>
          </cell>
          <cell r="L826">
            <v>50</v>
          </cell>
          <cell r="M826">
            <v>1000000</v>
          </cell>
          <cell r="N826">
            <v>0</v>
          </cell>
          <cell r="O826">
            <v>1000000</v>
          </cell>
          <cell r="R826">
            <v>0</v>
          </cell>
          <cell r="S826">
            <v>0</v>
          </cell>
          <cell r="T826">
            <v>0</v>
          </cell>
          <cell r="U826">
            <v>0</v>
          </cell>
          <cell r="V826">
            <v>50</v>
          </cell>
          <cell r="W826">
            <v>1000000</v>
          </cell>
        </row>
        <row r="827">
          <cell r="C827" t="str">
            <v>3.25.4.8</v>
          </cell>
          <cell r="D827" t="str">
            <v>Acometidas del CCM al tablero del motor del soplador de 30 HP 460 Vac 60 Hz en cable THHN calibre AWG (3 x 8) de 1000V aislamiento, incluye tuberia conduit PVC de 1 1/2", flexiconduit, conectores, terminales bimetalicos 3M, cintas 23 y 33 3M, accesorios p</v>
          </cell>
          <cell r="E827" t="str">
            <v>ml</v>
          </cell>
          <cell r="F827">
            <v>45</v>
          </cell>
          <cell r="G827">
            <v>20000</v>
          </cell>
          <cell r="H827">
            <v>900000</v>
          </cell>
          <cell r="I827">
            <v>0.974373753748903</v>
          </cell>
          <cell r="J827">
            <v>45</v>
          </cell>
          <cell r="L827">
            <v>45</v>
          </cell>
          <cell r="M827">
            <v>900000</v>
          </cell>
          <cell r="N827">
            <v>0</v>
          </cell>
          <cell r="O827">
            <v>900000</v>
          </cell>
          <cell r="R827">
            <v>0</v>
          </cell>
          <cell r="S827">
            <v>0</v>
          </cell>
          <cell r="T827">
            <v>0</v>
          </cell>
          <cell r="U827">
            <v>0</v>
          </cell>
          <cell r="V827">
            <v>45</v>
          </cell>
          <cell r="W827">
            <v>900000</v>
          </cell>
        </row>
        <row r="828">
          <cell r="C828" t="str">
            <v>3.25.4.9</v>
          </cell>
          <cell r="D828" t="str">
            <v>Acometidas del CCM a Tranformador servicios auxiliares en cable THHN 4 x No 1 de 600V aislamiento, incluye conectores cintas y accesorios</v>
          </cell>
          <cell r="E828" t="str">
            <v>ml</v>
          </cell>
          <cell r="F828">
            <v>10</v>
          </cell>
          <cell r="G828">
            <v>28000</v>
          </cell>
          <cell r="H828">
            <v>280000</v>
          </cell>
          <cell r="I828">
            <v>0.3031385011663254</v>
          </cell>
          <cell r="J828">
            <v>10</v>
          </cell>
          <cell r="L828">
            <v>10</v>
          </cell>
          <cell r="M828">
            <v>280000</v>
          </cell>
          <cell r="N828">
            <v>0</v>
          </cell>
          <cell r="O828">
            <v>280000</v>
          </cell>
          <cell r="R828">
            <v>0</v>
          </cell>
          <cell r="S828">
            <v>0</v>
          </cell>
          <cell r="T828">
            <v>0</v>
          </cell>
          <cell r="U828">
            <v>0</v>
          </cell>
          <cell r="V828">
            <v>10</v>
          </cell>
          <cell r="W828">
            <v>280000</v>
          </cell>
        </row>
        <row r="829">
          <cell r="C829" t="str">
            <v>3.25.5</v>
          </cell>
          <cell r="D829" t="str">
            <v>INSTALACION ACOMETIDAS ELECTRICAS a 220 V ac</v>
          </cell>
          <cell r="I829" t="str">
            <v/>
          </cell>
          <cell r="L829" t="str">
            <v/>
          </cell>
          <cell r="M829" t="str">
            <v/>
          </cell>
          <cell r="N829" t="str">
            <v/>
          </cell>
          <cell r="O829" t="str">
            <v/>
          </cell>
          <cell r="R829" t="str">
            <v/>
          </cell>
          <cell r="S829" t="str">
            <v/>
          </cell>
          <cell r="T829" t="str">
            <v/>
          </cell>
          <cell r="U829" t="str">
            <v/>
          </cell>
          <cell r="V829" t="str">
            <v/>
          </cell>
          <cell r="W829" t="str">
            <v/>
          </cell>
        </row>
        <row r="830">
          <cell r="C830" t="str">
            <v>3.25.5.1</v>
          </cell>
          <cell r="D830" t="str">
            <v xml:space="preserve">Acometidas del Tranformador servicios auxiliares al tablero de distribución general en cable THHN 4 x No 1 de 600V aislamiento, incluye conectores cintas y accesorios </v>
          </cell>
          <cell r="E830" t="str">
            <v>ml</v>
          </cell>
          <cell r="F830">
            <v>10</v>
          </cell>
          <cell r="G830">
            <v>30000</v>
          </cell>
          <cell r="H830">
            <v>300000</v>
          </cell>
          <cell r="I830">
            <v>0.32479125124963437</v>
          </cell>
          <cell r="J830">
            <v>10</v>
          </cell>
          <cell r="L830">
            <v>10</v>
          </cell>
          <cell r="M830">
            <v>300000</v>
          </cell>
          <cell r="N830">
            <v>0</v>
          </cell>
          <cell r="O830">
            <v>300000</v>
          </cell>
          <cell r="R830">
            <v>0</v>
          </cell>
          <cell r="S830">
            <v>0</v>
          </cell>
          <cell r="T830">
            <v>0</v>
          </cell>
          <cell r="U830">
            <v>0</v>
          </cell>
          <cell r="V830">
            <v>10</v>
          </cell>
          <cell r="W830">
            <v>300000</v>
          </cell>
        </row>
        <row r="831">
          <cell r="C831" t="str">
            <v>3.25.5.2</v>
          </cell>
          <cell r="D831" t="str">
            <v>Acometidas desde el tablero de servicios auxiliares al edificio de cloración cable THHN No 10 incluye 3 fases neutro y tierra instalado ido tuberias conduit de 11/2", conectores y accesorios.</v>
          </cell>
          <cell r="E831" t="str">
            <v>ml</v>
          </cell>
          <cell r="F831">
            <v>120</v>
          </cell>
          <cell r="G831">
            <v>15000</v>
          </cell>
          <cell r="H831">
            <v>1800000</v>
          </cell>
          <cell r="I831">
            <v>1.948747507497806</v>
          </cell>
          <cell r="J831">
            <v>120</v>
          </cell>
          <cell r="L831">
            <v>120</v>
          </cell>
          <cell r="M831">
            <v>1800000</v>
          </cell>
          <cell r="N831">
            <v>0</v>
          </cell>
          <cell r="O831">
            <v>1800000</v>
          </cell>
          <cell r="R831">
            <v>0</v>
          </cell>
          <cell r="S831">
            <v>0</v>
          </cell>
          <cell r="T831">
            <v>0</v>
          </cell>
          <cell r="U831">
            <v>0</v>
          </cell>
          <cell r="V831">
            <v>120</v>
          </cell>
          <cell r="W831">
            <v>1800000</v>
          </cell>
        </row>
        <row r="832">
          <cell r="C832" t="str">
            <v>3.25.5.3</v>
          </cell>
          <cell r="D832" t="str">
            <v>Acometidas para bomba sentina en cable THHN No 12 incluido tuberia conduit Galvanizada de 1/2"conectores y accesorios</v>
          </cell>
          <cell r="E832" t="str">
            <v>ml</v>
          </cell>
          <cell r="F832">
            <v>10</v>
          </cell>
          <cell r="G832">
            <v>10000</v>
          </cell>
          <cell r="H832">
            <v>100000</v>
          </cell>
          <cell r="I832">
            <v>0.10826375041654479</v>
          </cell>
          <cell r="J832">
            <v>10</v>
          </cell>
          <cell r="L832">
            <v>10</v>
          </cell>
          <cell r="M832">
            <v>100000</v>
          </cell>
          <cell r="N832">
            <v>0</v>
          </cell>
          <cell r="O832">
            <v>100000</v>
          </cell>
          <cell r="R832">
            <v>0</v>
          </cell>
          <cell r="S832">
            <v>0</v>
          </cell>
          <cell r="T832">
            <v>0</v>
          </cell>
          <cell r="U832">
            <v>0</v>
          </cell>
          <cell r="V832">
            <v>10</v>
          </cell>
          <cell r="W832">
            <v>100000</v>
          </cell>
        </row>
        <row r="833">
          <cell r="C833" t="str">
            <v>3.25.5.4</v>
          </cell>
          <cell r="D833" t="str">
            <v>Acometidas para actuadores electricos valvulas en cable THHN No 12 incluido tuberia conduit galvanizad 1", conectores y accesorios</v>
          </cell>
          <cell r="E833" t="str">
            <v>ml</v>
          </cell>
          <cell r="F833">
            <v>150</v>
          </cell>
          <cell r="G833">
            <v>10000</v>
          </cell>
          <cell r="H833">
            <v>1500000</v>
          </cell>
          <cell r="I833">
            <v>1.6239562562481717</v>
          </cell>
          <cell r="J833">
            <v>150</v>
          </cell>
          <cell r="L833">
            <v>150</v>
          </cell>
          <cell r="M833">
            <v>1500000</v>
          </cell>
          <cell r="N833">
            <v>0</v>
          </cell>
          <cell r="O833">
            <v>1500000</v>
          </cell>
          <cell r="R833">
            <v>0</v>
          </cell>
          <cell r="S833">
            <v>0</v>
          </cell>
          <cell r="T833">
            <v>0</v>
          </cell>
          <cell r="U833">
            <v>0</v>
          </cell>
          <cell r="V833">
            <v>150</v>
          </cell>
          <cell r="W833">
            <v>1500000</v>
          </cell>
        </row>
        <row r="834">
          <cell r="C834" t="str">
            <v>3.25.5.5</v>
          </cell>
          <cell r="D834" t="str">
            <v>Acometidas desde el tablero de servicios auxiliares al Cuarto del equipo Soplador en cable THHN No 10 incluye 3 fases neutro y tierra instalado ido tuberias conduit de 11/2", conectores y accesorios.</v>
          </cell>
          <cell r="E834" t="str">
            <v>ml</v>
          </cell>
          <cell r="F834">
            <v>30</v>
          </cell>
          <cell r="G834">
            <v>15000</v>
          </cell>
          <cell r="H834">
            <v>450000</v>
          </cell>
          <cell r="I834">
            <v>0.4871868768744515</v>
          </cell>
          <cell r="J834">
            <v>30</v>
          </cell>
          <cell r="L834">
            <v>30</v>
          </cell>
          <cell r="M834">
            <v>450000</v>
          </cell>
          <cell r="N834">
            <v>0</v>
          </cell>
          <cell r="O834">
            <v>450000</v>
          </cell>
          <cell r="R834">
            <v>0</v>
          </cell>
          <cell r="S834">
            <v>0</v>
          </cell>
          <cell r="T834">
            <v>0</v>
          </cell>
          <cell r="U834">
            <v>0</v>
          </cell>
          <cell r="V834">
            <v>30</v>
          </cell>
          <cell r="W834">
            <v>450000</v>
          </cell>
        </row>
        <row r="835">
          <cell r="C835" t="str">
            <v>3.25.5.6</v>
          </cell>
          <cell r="D835" t="str">
            <v>Acometidas desde el tablero de servicios auxiliares al Cuarto Dosificación o coagulación de quimicos en cable THHN No 10 incluye 3 fases neutro y tierra instalado ido tuberias conduit de 11/2", conectores y accesorios.</v>
          </cell>
          <cell r="E835" t="str">
            <v>ml</v>
          </cell>
          <cell r="F835">
            <v>90</v>
          </cell>
          <cell r="G835">
            <v>15000</v>
          </cell>
          <cell r="H835">
            <v>1350000</v>
          </cell>
          <cell r="I835">
            <v>1.4615606306233546</v>
          </cell>
          <cell r="J835">
            <v>90</v>
          </cell>
          <cell r="L835">
            <v>90</v>
          </cell>
          <cell r="M835">
            <v>1350000</v>
          </cell>
          <cell r="N835">
            <v>0</v>
          </cell>
          <cell r="O835">
            <v>1350000</v>
          </cell>
          <cell r="R835">
            <v>0</v>
          </cell>
          <cell r="S835">
            <v>0</v>
          </cell>
          <cell r="T835">
            <v>0</v>
          </cell>
          <cell r="U835">
            <v>0</v>
          </cell>
          <cell r="V835">
            <v>90</v>
          </cell>
          <cell r="W835">
            <v>1350000</v>
          </cell>
        </row>
        <row r="836">
          <cell r="C836" t="str">
            <v>3.25.5.7</v>
          </cell>
          <cell r="D836" t="str">
            <v>Acometidas desde el tablero de servicios auxiliares al tablero del sistema de Floculación y sedimentación en cable THHN No 10 incluye 3 fases neutro y tierra instalado ido tuberias conduit de 11/2", conectores y accesorios.</v>
          </cell>
          <cell r="E836" t="str">
            <v>ml</v>
          </cell>
          <cell r="F836">
            <v>70</v>
          </cell>
          <cell r="G836">
            <v>15000</v>
          </cell>
          <cell r="H836">
            <v>1050000</v>
          </cell>
          <cell r="I836">
            <v>1.1367693793737204</v>
          </cell>
          <cell r="J836">
            <v>70</v>
          </cell>
          <cell r="L836">
            <v>70</v>
          </cell>
          <cell r="M836">
            <v>1050000</v>
          </cell>
          <cell r="N836">
            <v>0</v>
          </cell>
          <cell r="O836">
            <v>1050000</v>
          </cell>
          <cell r="R836">
            <v>0</v>
          </cell>
          <cell r="S836">
            <v>0</v>
          </cell>
          <cell r="T836">
            <v>0</v>
          </cell>
          <cell r="U836">
            <v>0</v>
          </cell>
          <cell r="V836">
            <v>70</v>
          </cell>
          <cell r="W836">
            <v>1050000</v>
          </cell>
        </row>
        <row r="837">
          <cell r="C837" t="str">
            <v>3.25.5.8</v>
          </cell>
          <cell r="D837" t="str">
            <v>Acometidas desde el tablero de servicios auxiliares al edificio de laboratorio, casino y oficina en cable THHN No 6 incluye 3 fases neutro y tierra instalado ido tuberias conduit de 11/2", conectores y accesorios.</v>
          </cell>
          <cell r="E837" t="str">
            <v>ml</v>
          </cell>
          <cell r="F837">
            <v>85</v>
          </cell>
          <cell r="G837">
            <v>20000</v>
          </cell>
          <cell r="H837">
            <v>1700000</v>
          </cell>
          <cell r="I837">
            <v>1.8404837570812613</v>
          </cell>
          <cell r="J837">
            <v>85</v>
          </cell>
          <cell r="L837">
            <v>85</v>
          </cell>
          <cell r="M837">
            <v>1700000</v>
          </cell>
          <cell r="N837">
            <v>0</v>
          </cell>
          <cell r="O837">
            <v>1700000</v>
          </cell>
          <cell r="R837">
            <v>0</v>
          </cell>
          <cell r="S837">
            <v>0</v>
          </cell>
          <cell r="T837">
            <v>0</v>
          </cell>
          <cell r="U837">
            <v>0</v>
          </cell>
          <cell r="V837">
            <v>85</v>
          </cell>
          <cell r="W837">
            <v>1700000</v>
          </cell>
        </row>
        <row r="838">
          <cell r="C838" t="str">
            <v>3.25.5.9</v>
          </cell>
          <cell r="D838" t="str">
            <v>Acometidas desde el tablero de servicios auxiliares al tablero de 24 ctos en la subestación electrica en cable THHN No 10 incluye 3 fases neutro y tierra instalado ido tuberias conduit de 11/2", conectores y accesorios.</v>
          </cell>
          <cell r="E838" t="str">
            <v>ml</v>
          </cell>
          <cell r="F838">
            <v>10</v>
          </cell>
          <cell r="G838">
            <v>15000</v>
          </cell>
          <cell r="H838">
            <v>150000</v>
          </cell>
          <cell r="I838">
            <v>0.16239562562481719</v>
          </cell>
          <cell r="J838">
            <v>10</v>
          </cell>
          <cell r="L838">
            <v>10</v>
          </cell>
          <cell r="M838">
            <v>150000</v>
          </cell>
          <cell r="N838">
            <v>0</v>
          </cell>
          <cell r="O838">
            <v>150000</v>
          </cell>
          <cell r="R838">
            <v>0</v>
          </cell>
          <cell r="S838">
            <v>0</v>
          </cell>
          <cell r="T838">
            <v>0</v>
          </cell>
          <cell r="U838">
            <v>0</v>
          </cell>
          <cell r="V838">
            <v>10</v>
          </cell>
          <cell r="W838">
            <v>150000</v>
          </cell>
        </row>
        <row r="839">
          <cell r="C839" t="str">
            <v>3.25.5.10</v>
          </cell>
          <cell r="D839" t="str">
            <v>Registro electrico de .6 x .6 x .6 mt en concreto con su tapa debidamente impermeabilizado</v>
          </cell>
          <cell r="E839" t="str">
            <v>un</v>
          </cell>
          <cell r="F839">
            <v>20</v>
          </cell>
          <cell r="G839">
            <v>35000</v>
          </cell>
          <cell r="H839">
            <v>700000</v>
          </cell>
          <cell r="I839">
            <v>0.75784625291581342</v>
          </cell>
          <cell r="J839">
            <v>20</v>
          </cell>
          <cell r="L839">
            <v>20</v>
          </cell>
          <cell r="M839">
            <v>700000</v>
          </cell>
          <cell r="N839">
            <v>0</v>
          </cell>
          <cell r="O839">
            <v>700000</v>
          </cell>
          <cell r="R839">
            <v>0</v>
          </cell>
          <cell r="S839">
            <v>0</v>
          </cell>
          <cell r="T839">
            <v>0</v>
          </cell>
          <cell r="U839">
            <v>0</v>
          </cell>
          <cell r="V839">
            <v>20</v>
          </cell>
          <cell r="W839">
            <v>700000</v>
          </cell>
        </row>
        <row r="840">
          <cell r="C840" t="str">
            <v>3.25.6</v>
          </cell>
          <cell r="D840" t="str">
            <v>INSTALACION ACCESORIOS PARA ILUMINACION EXTERIOR</v>
          </cell>
          <cell r="I840" t="str">
            <v/>
          </cell>
          <cell r="L840" t="str">
            <v/>
          </cell>
          <cell r="M840" t="str">
            <v/>
          </cell>
          <cell r="N840" t="str">
            <v/>
          </cell>
          <cell r="O840" t="str">
            <v/>
          </cell>
          <cell r="R840" t="str">
            <v/>
          </cell>
          <cell r="S840" t="str">
            <v/>
          </cell>
          <cell r="T840" t="str">
            <v/>
          </cell>
          <cell r="U840" t="str">
            <v/>
          </cell>
          <cell r="V840" t="str">
            <v/>
          </cell>
          <cell r="W840" t="str">
            <v/>
          </cell>
        </row>
        <row r="841">
          <cell r="C841" t="str">
            <v>3.25.6.1</v>
          </cell>
          <cell r="D841" t="str">
            <v>Poste de concreto de 9 mts - 510 Kg para iluminacion</v>
          </cell>
          <cell r="E841" t="str">
            <v>un</v>
          </cell>
          <cell r="F841">
            <v>8</v>
          </cell>
          <cell r="G841">
            <v>100000</v>
          </cell>
          <cell r="H841">
            <v>800000</v>
          </cell>
          <cell r="I841">
            <v>0.86611000333235832</v>
          </cell>
          <cell r="J841">
            <v>8</v>
          </cell>
          <cell r="L841">
            <v>8</v>
          </cell>
          <cell r="M841">
            <v>800000</v>
          </cell>
          <cell r="N841">
            <v>0</v>
          </cell>
          <cell r="O841">
            <v>800000</v>
          </cell>
          <cell r="R841">
            <v>0</v>
          </cell>
          <cell r="S841">
            <v>0</v>
          </cell>
          <cell r="T841">
            <v>0</v>
          </cell>
          <cell r="U841">
            <v>0</v>
          </cell>
          <cell r="V841">
            <v>8</v>
          </cell>
          <cell r="W841">
            <v>800000</v>
          </cell>
        </row>
        <row r="842">
          <cell r="C842" t="str">
            <v>3.25.6.2</v>
          </cell>
          <cell r="D842" t="str">
            <v>Luminaria horizontal cerrada de Vapor de MercurioTipo LTP 250 W , 220 V, incluye fotocelda</v>
          </cell>
          <cell r="E842" t="str">
            <v>un</v>
          </cell>
          <cell r="F842">
            <v>12</v>
          </cell>
          <cell r="G842">
            <v>50000</v>
          </cell>
          <cell r="H842">
            <v>600000</v>
          </cell>
          <cell r="I842">
            <v>0.64958250249926874</v>
          </cell>
          <cell r="J842">
            <v>12</v>
          </cell>
          <cell r="L842">
            <v>12</v>
          </cell>
          <cell r="M842">
            <v>600000</v>
          </cell>
          <cell r="N842">
            <v>0</v>
          </cell>
          <cell r="O842">
            <v>600000</v>
          </cell>
          <cell r="R842">
            <v>0</v>
          </cell>
          <cell r="S842">
            <v>0</v>
          </cell>
          <cell r="T842">
            <v>0</v>
          </cell>
          <cell r="U842">
            <v>0</v>
          </cell>
          <cell r="V842">
            <v>12</v>
          </cell>
          <cell r="W842">
            <v>600000</v>
          </cell>
        </row>
        <row r="843">
          <cell r="C843" t="str">
            <v>3.25.6.3</v>
          </cell>
          <cell r="D843" t="str">
            <v>Poste para luminaria en tuberia galvanizada de 2" de 3 mts de altura incluye base en concretode.</v>
          </cell>
          <cell r="E843" t="str">
            <v>un</v>
          </cell>
          <cell r="F843">
            <v>4</v>
          </cell>
          <cell r="G843">
            <v>60000</v>
          </cell>
          <cell r="H843">
            <v>240000</v>
          </cell>
          <cell r="I843">
            <v>0.25983300099970746</v>
          </cell>
          <cell r="J843">
            <v>4</v>
          </cell>
          <cell r="L843">
            <v>4</v>
          </cell>
          <cell r="M843">
            <v>240000</v>
          </cell>
          <cell r="N843">
            <v>0</v>
          </cell>
          <cell r="O843">
            <v>240000</v>
          </cell>
          <cell r="R843">
            <v>0</v>
          </cell>
          <cell r="S843">
            <v>0</v>
          </cell>
          <cell r="T843">
            <v>0</v>
          </cell>
          <cell r="U843">
            <v>0</v>
          </cell>
          <cell r="V843">
            <v>4</v>
          </cell>
          <cell r="W843">
            <v>240000</v>
          </cell>
        </row>
        <row r="844">
          <cell r="C844" t="str">
            <v>3.25.6.4</v>
          </cell>
          <cell r="D844" t="str">
            <v>Salida electrica monofasica para toma o iluminacion, incluye linea neutro y tierra en cable THHN no 12, tuberia coduit de 1"</v>
          </cell>
          <cell r="E844" t="str">
            <v>un</v>
          </cell>
          <cell r="F844">
            <v>12</v>
          </cell>
          <cell r="G844">
            <v>18000</v>
          </cell>
          <cell r="H844">
            <v>216000</v>
          </cell>
          <cell r="I844">
            <v>0.23384970089973672</v>
          </cell>
          <cell r="J844">
            <v>12</v>
          </cell>
          <cell r="L844">
            <v>12</v>
          </cell>
          <cell r="M844">
            <v>216000</v>
          </cell>
          <cell r="N844">
            <v>0</v>
          </cell>
          <cell r="O844">
            <v>216000</v>
          </cell>
          <cell r="R844">
            <v>0</v>
          </cell>
          <cell r="S844">
            <v>0</v>
          </cell>
          <cell r="T844">
            <v>0</v>
          </cell>
          <cell r="U844">
            <v>0</v>
          </cell>
          <cell r="V844">
            <v>12</v>
          </cell>
          <cell r="W844">
            <v>216000</v>
          </cell>
        </row>
        <row r="845">
          <cell r="C845" t="str">
            <v>3.25.6.5</v>
          </cell>
          <cell r="D845" t="str">
            <v>Registro electrico de .6 x .6 x .6 mt en concreto con su tapa debidamente impermeabilizado</v>
          </cell>
          <cell r="E845" t="str">
            <v>un</v>
          </cell>
          <cell r="F845">
            <v>8</v>
          </cell>
          <cell r="G845">
            <v>35000</v>
          </cell>
          <cell r="H845">
            <v>280000</v>
          </cell>
          <cell r="I845">
            <v>0.3031385011663254</v>
          </cell>
          <cell r="J845">
            <v>8</v>
          </cell>
          <cell r="L845">
            <v>8</v>
          </cell>
          <cell r="M845">
            <v>280000</v>
          </cell>
          <cell r="N845">
            <v>0</v>
          </cell>
          <cell r="O845">
            <v>280000</v>
          </cell>
          <cell r="R845">
            <v>0</v>
          </cell>
          <cell r="S845">
            <v>0</v>
          </cell>
          <cell r="T845">
            <v>0</v>
          </cell>
          <cell r="U845">
            <v>0</v>
          </cell>
          <cell r="V845">
            <v>8</v>
          </cell>
          <cell r="W845">
            <v>280000</v>
          </cell>
        </row>
        <row r="846">
          <cell r="C846" t="str">
            <v>3.25.7</v>
          </cell>
          <cell r="D846" t="str">
            <v>INSTALACION DE OFICINAS, LABORATORIO Y CASINO.</v>
          </cell>
          <cell r="I846" t="str">
            <v/>
          </cell>
          <cell r="L846" t="str">
            <v/>
          </cell>
          <cell r="M846" t="str">
            <v/>
          </cell>
          <cell r="N846" t="str">
            <v/>
          </cell>
          <cell r="O846" t="str">
            <v/>
          </cell>
          <cell r="R846" t="str">
            <v/>
          </cell>
          <cell r="S846" t="str">
            <v/>
          </cell>
          <cell r="T846" t="str">
            <v/>
          </cell>
          <cell r="U846" t="str">
            <v/>
          </cell>
          <cell r="V846" t="str">
            <v/>
          </cell>
          <cell r="W846" t="str">
            <v/>
          </cell>
        </row>
        <row r="847">
          <cell r="C847" t="str">
            <v>3.25.7.1</v>
          </cell>
          <cell r="D847" t="str">
            <v>Tablero de distribucion trifasico para empotrar de 24 ctos, con sus breakers termomagneticos</v>
          </cell>
          <cell r="E847" t="str">
            <v>un</v>
          </cell>
          <cell r="F847">
            <v>1</v>
          </cell>
          <cell r="G847">
            <v>100000</v>
          </cell>
          <cell r="H847">
            <v>100000</v>
          </cell>
          <cell r="I847">
            <v>0.10826375041654479</v>
          </cell>
          <cell r="J847">
            <v>1</v>
          </cell>
          <cell r="L847">
            <v>1</v>
          </cell>
          <cell r="M847">
            <v>100000</v>
          </cell>
          <cell r="N847">
            <v>0</v>
          </cell>
          <cell r="O847">
            <v>100000</v>
          </cell>
          <cell r="R847">
            <v>0</v>
          </cell>
          <cell r="S847">
            <v>0</v>
          </cell>
          <cell r="T847">
            <v>0</v>
          </cell>
          <cell r="U847">
            <v>0</v>
          </cell>
          <cell r="V847">
            <v>1</v>
          </cell>
          <cell r="W847">
            <v>100000</v>
          </cell>
        </row>
        <row r="848">
          <cell r="C848" t="str">
            <v>3.25.7.2</v>
          </cell>
          <cell r="D848" t="str">
            <v>Luminaria Fluorescente 4 x 32 para sobreponer reticulada 110 V, incluye tubo T 8 e interruptor.</v>
          </cell>
          <cell r="E848" t="str">
            <v>un</v>
          </cell>
          <cell r="F848">
            <v>20</v>
          </cell>
          <cell r="G848">
            <v>40000</v>
          </cell>
          <cell r="H848">
            <v>800000</v>
          </cell>
          <cell r="I848">
            <v>0.86611000333235832</v>
          </cell>
          <cell r="J848">
            <v>20</v>
          </cell>
          <cell r="L848">
            <v>20</v>
          </cell>
          <cell r="M848">
            <v>800000</v>
          </cell>
          <cell r="N848">
            <v>0</v>
          </cell>
          <cell r="O848">
            <v>800000</v>
          </cell>
          <cell r="R848">
            <v>0</v>
          </cell>
          <cell r="S848">
            <v>0</v>
          </cell>
          <cell r="T848">
            <v>0</v>
          </cell>
          <cell r="U848">
            <v>0</v>
          </cell>
          <cell r="V848">
            <v>20</v>
          </cell>
          <cell r="W848">
            <v>800000</v>
          </cell>
        </row>
        <row r="849">
          <cell r="C849" t="str">
            <v>3.25.7.3</v>
          </cell>
          <cell r="D849" t="str">
            <v>Toma trifasica de tres elementos 50A</v>
          </cell>
          <cell r="E849" t="str">
            <v>un</v>
          </cell>
          <cell r="F849">
            <v>4</v>
          </cell>
          <cell r="G849">
            <v>1800</v>
          </cell>
          <cell r="H849">
            <v>7200</v>
          </cell>
          <cell r="I849">
            <v>7.7949900299912238E-3</v>
          </cell>
          <cell r="J849">
            <v>4</v>
          </cell>
          <cell r="L849">
            <v>4</v>
          </cell>
          <cell r="M849">
            <v>7200</v>
          </cell>
          <cell r="N849">
            <v>0</v>
          </cell>
          <cell r="O849">
            <v>7200</v>
          </cell>
          <cell r="R849">
            <v>0</v>
          </cell>
          <cell r="S849">
            <v>0</v>
          </cell>
          <cell r="T849">
            <v>0</v>
          </cell>
          <cell r="U849">
            <v>0</v>
          </cell>
          <cell r="V849">
            <v>4</v>
          </cell>
          <cell r="W849">
            <v>7200</v>
          </cell>
        </row>
        <row r="850">
          <cell r="C850" t="str">
            <v>3.25.7.4</v>
          </cell>
          <cell r="D850" t="str">
            <v>Toma bifasica de tres elementos 30A</v>
          </cell>
          <cell r="E850" t="str">
            <v>un</v>
          </cell>
          <cell r="F850">
            <v>4</v>
          </cell>
          <cell r="G850">
            <v>1800</v>
          </cell>
          <cell r="H850">
            <v>7200</v>
          </cell>
          <cell r="I850">
            <v>7.7949900299912238E-3</v>
          </cell>
          <cell r="J850">
            <v>4</v>
          </cell>
          <cell r="L850">
            <v>4</v>
          </cell>
          <cell r="M850">
            <v>7200</v>
          </cell>
          <cell r="N850">
            <v>0</v>
          </cell>
          <cell r="O850">
            <v>7200</v>
          </cell>
          <cell r="R850">
            <v>0</v>
          </cell>
          <cell r="S850">
            <v>0</v>
          </cell>
          <cell r="T850">
            <v>0</v>
          </cell>
          <cell r="U850">
            <v>0</v>
          </cell>
          <cell r="V850">
            <v>4</v>
          </cell>
          <cell r="W850">
            <v>7200</v>
          </cell>
        </row>
        <row r="851">
          <cell r="C851" t="str">
            <v>3.25.7.5</v>
          </cell>
          <cell r="D851" t="str">
            <v>Toma monofasica de tres elementos</v>
          </cell>
          <cell r="E851" t="str">
            <v>un</v>
          </cell>
          <cell r="F851">
            <v>14</v>
          </cell>
          <cell r="G851">
            <v>1800</v>
          </cell>
          <cell r="H851">
            <v>25200</v>
          </cell>
          <cell r="I851">
            <v>2.7282465104969286E-2</v>
          </cell>
          <cell r="J851">
            <v>14</v>
          </cell>
          <cell r="L851">
            <v>14</v>
          </cell>
          <cell r="M851">
            <v>25200</v>
          </cell>
          <cell r="N851">
            <v>0</v>
          </cell>
          <cell r="O851">
            <v>25200</v>
          </cell>
          <cell r="R851">
            <v>0</v>
          </cell>
          <cell r="S851">
            <v>0</v>
          </cell>
          <cell r="T851">
            <v>0</v>
          </cell>
          <cell r="U851">
            <v>0</v>
          </cell>
          <cell r="V851">
            <v>14</v>
          </cell>
          <cell r="W851">
            <v>25200</v>
          </cell>
        </row>
        <row r="852">
          <cell r="C852" t="str">
            <v>3.25.7.6</v>
          </cell>
          <cell r="D852" t="str">
            <v>Salida electrica monofasica para toma o iluminacion, incluye linea neutro y tierra en cable THHN no 12, tuberia coduit de 1"</v>
          </cell>
          <cell r="E852" t="str">
            <v>un</v>
          </cell>
          <cell r="F852">
            <v>34</v>
          </cell>
          <cell r="G852">
            <v>18000</v>
          </cell>
          <cell r="H852">
            <v>612000</v>
          </cell>
          <cell r="I852">
            <v>0.662574152549254</v>
          </cell>
          <cell r="J852">
            <v>34</v>
          </cell>
          <cell r="L852">
            <v>34</v>
          </cell>
          <cell r="M852">
            <v>612000</v>
          </cell>
          <cell r="N852">
            <v>0</v>
          </cell>
          <cell r="O852">
            <v>612000</v>
          </cell>
          <cell r="R852">
            <v>0</v>
          </cell>
          <cell r="S852">
            <v>0</v>
          </cell>
          <cell r="T852">
            <v>0</v>
          </cell>
          <cell r="U852">
            <v>0</v>
          </cell>
          <cell r="V852">
            <v>34</v>
          </cell>
          <cell r="W852">
            <v>612000</v>
          </cell>
        </row>
        <row r="853">
          <cell r="C853" t="str">
            <v>3.25.7.7</v>
          </cell>
          <cell r="D853" t="str">
            <v>Salida electrica bifasica o trifasica para toma, incluye lineas neutro y tierra en cable THHN no 10, tuberia coduit de 1"</v>
          </cell>
          <cell r="E853" t="str">
            <v>un</v>
          </cell>
          <cell r="F853">
            <v>8</v>
          </cell>
          <cell r="G853">
            <v>18000</v>
          </cell>
          <cell r="H853">
            <v>144000</v>
          </cell>
          <cell r="I853">
            <v>0.1558998005998245</v>
          </cell>
          <cell r="J853">
            <v>8</v>
          </cell>
          <cell r="L853">
            <v>8</v>
          </cell>
          <cell r="M853">
            <v>144000</v>
          </cell>
          <cell r="N853">
            <v>0</v>
          </cell>
          <cell r="O853">
            <v>144000</v>
          </cell>
          <cell r="R853">
            <v>0</v>
          </cell>
          <cell r="S853">
            <v>0</v>
          </cell>
          <cell r="T853">
            <v>0</v>
          </cell>
          <cell r="U853">
            <v>0</v>
          </cell>
          <cell r="V853">
            <v>8</v>
          </cell>
          <cell r="W853">
            <v>144000</v>
          </cell>
        </row>
        <row r="854">
          <cell r="C854" t="str">
            <v>3.25.7.8</v>
          </cell>
          <cell r="D854" t="str">
            <v>Salida telefonica, para voz y datos</v>
          </cell>
          <cell r="E854" t="str">
            <v>un</v>
          </cell>
          <cell r="F854">
            <v>1</v>
          </cell>
          <cell r="G854">
            <v>18000</v>
          </cell>
          <cell r="H854">
            <v>18000</v>
          </cell>
          <cell r="I854">
            <v>1.9487475074978063E-2</v>
          </cell>
          <cell r="J854">
            <v>1</v>
          </cell>
          <cell r="L854">
            <v>1</v>
          </cell>
          <cell r="M854">
            <v>18000</v>
          </cell>
          <cell r="N854">
            <v>0</v>
          </cell>
          <cell r="O854">
            <v>18000</v>
          </cell>
          <cell r="R854">
            <v>0</v>
          </cell>
          <cell r="S854">
            <v>0</v>
          </cell>
          <cell r="T854">
            <v>0</v>
          </cell>
          <cell r="U854">
            <v>0</v>
          </cell>
          <cell r="V854">
            <v>1</v>
          </cell>
          <cell r="W854">
            <v>18000</v>
          </cell>
        </row>
        <row r="855">
          <cell r="C855" t="str">
            <v>3.25.8</v>
          </cell>
          <cell r="D855" t="str">
            <v>INSTALACION SISTEMA DE DOSIFICACIÖN DE QUIMICOS</v>
          </cell>
          <cell r="I855" t="str">
            <v/>
          </cell>
          <cell r="L855" t="str">
            <v/>
          </cell>
          <cell r="M855" t="str">
            <v/>
          </cell>
          <cell r="N855" t="str">
            <v/>
          </cell>
          <cell r="O855" t="str">
            <v/>
          </cell>
          <cell r="R855" t="str">
            <v/>
          </cell>
          <cell r="S855" t="str">
            <v/>
          </cell>
          <cell r="T855" t="str">
            <v/>
          </cell>
          <cell r="U855" t="str">
            <v/>
          </cell>
          <cell r="V855" t="str">
            <v/>
          </cell>
          <cell r="W855" t="str">
            <v/>
          </cell>
        </row>
        <row r="856">
          <cell r="C856" t="str">
            <v>3.25.8.1</v>
          </cell>
          <cell r="D856" t="str">
            <v>Tablero de distribucion trifasico para empotrar de 12 ctos, con sus breakers termomagneticos.</v>
          </cell>
          <cell r="E856" t="str">
            <v>un</v>
          </cell>
          <cell r="F856">
            <v>1</v>
          </cell>
          <cell r="G856">
            <v>100000</v>
          </cell>
          <cell r="H856">
            <v>100000</v>
          </cell>
          <cell r="I856">
            <v>0.10826375041654479</v>
          </cell>
          <cell r="J856">
            <v>1</v>
          </cell>
          <cell r="L856">
            <v>1</v>
          </cell>
          <cell r="M856">
            <v>100000</v>
          </cell>
          <cell r="N856">
            <v>0</v>
          </cell>
          <cell r="O856">
            <v>100000</v>
          </cell>
          <cell r="R856">
            <v>0</v>
          </cell>
          <cell r="S856">
            <v>0</v>
          </cell>
          <cell r="T856">
            <v>0</v>
          </cell>
          <cell r="U856">
            <v>0</v>
          </cell>
          <cell r="V856">
            <v>1</v>
          </cell>
          <cell r="W856">
            <v>100000</v>
          </cell>
        </row>
        <row r="857">
          <cell r="C857" t="str">
            <v>3.25.8.2</v>
          </cell>
          <cell r="D857" t="str">
            <v>Luminaria Fluorescente 4 x 32 para sobreponer reticulada 110 V, incluye tubo T 8 e interruptor.</v>
          </cell>
          <cell r="E857" t="str">
            <v>un</v>
          </cell>
          <cell r="F857">
            <v>6</v>
          </cell>
          <cell r="G857">
            <v>40000</v>
          </cell>
          <cell r="H857">
            <v>240000</v>
          </cell>
          <cell r="I857">
            <v>0.25983300099970746</v>
          </cell>
          <cell r="J857">
            <v>6</v>
          </cell>
          <cell r="L857">
            <v>6</v>
          </cell>
          <cell r="M857">
            <v>240000</v>
          </cell>
          <cell r="N857">
            <v>0</v>
          </cell>
          <cell r="O857">
            <v>240000</v>
          </cell>
          <cell r="R857">
            <v>0</v>
          </cell>
          <cell r="S857">
            <v>0</v>
          </cell>
          <cell r="T857">
            <v>0</v>
          </cell>
          <cell r="U857">
            <v>0</v>
          </cell>
          <cell r="V857">
            <v>6</v>
          </cell>
          <cell r="W857">
            <v>240000</v>
          </cell>
        </row>
        <row r="858">
          <cell r="C858" t="str">
            <v>3.25.8.3</v>
          </cell>
          <cell r="D858" t="str">
            <v>Toma trifasica de tres elementos 50A</v>
          </cell>
          <cell r="E858" t="str">
            <v>un</v>
          </cell>
          <cell r="F858">
            <v>1</v>
          </cell>
          <cell r="G858">
            <v>1800</v>
          </cell>
          <cell r="H858">
            <v>1800</v>
          </cell>
          <cell r="I858">
            <v>1.948747507497806E-3</v>
          </cell>
          <cell r="J858">
            <v>1</v>
          </cell>
          <cell r="L858">
            <v>1</v>
          </cell>
          <cell r="M858">
            <v>1800</v>
          </cell>
          <cell r="N858">
            <v>0</v>
          </cell>
          <cell r="O858">
            <v>1800</v>
          </cell>
          <cell r="R858">
            <v>0</v>
          </cell>
          <cell r="S858">
            <v>0</v>
          </cell>
          <cell r="T858">
            <v>0</v>
          </cell>
          <cell r="U858">
            <v>0</v>
          </cell>
          <cell r="V858">
            <v>1</v>
          </cell>
          <cell r="W858">
            <v>1800</v>
          </cell>
        </row>
        <row r="859">
          <cell r="C859" t="str">
            <v>3.25.8.4</v>
          </cell>
          <cell r="D859" t="str">
            <v>Toma bifasica de tres elementos 30A</v>
          </cell>
          <cell r="E859" t="str">
            <v>un</v>
          </cell>
          <cell r="F859">
            <v>1</v>
          </cell>
          <cell r="G859">
            <v>1800</v>
          </cell>
          <cell r="H859">
            <v>1800</v>
          </cell>
          <cell r="I859">
            <v>1.948747507497806E-3</v>
          </cell>
          <cell r="J859">
            <v>1</v>
          </cell>
          <cell r="L859">
            <v>1</v>
          </cell>
          <cell r="M859">
            <v>1800</v>
          </cell>
          <cell r="N859">
            <v>0</v>
          </cell>
          <cell r="O859">
            <v>1800</v>
          </cell>
          <cell r="R859">
            <v>0</v>
          </cell>
          <cell r="S859">
            <v>0</v>
          </cell>
          <cell r="T859">
            <v>0</v>
          </cell>
          <cell r="U859">
            <v>0</v>
          </cell>
          <cell r="V859">
            <v>1</v>
          </cell>
          <cell r="W859">
            <v>1800</v>
          </cell>
        </row>
        <row r="860">
          <cell r="C860" t="str">
            <v>3.25.8.5</v>
          </cell>
          <cell r="D860" t="str">
            <v>Toma monofasica de tres elementos</v>
          </cell>
          <cell r="E860" t="str">
            <v>un</v>
          </cell>
          <cell r="F860">
            <v>4</v>
          </cell>
          <cell r="G860">
            <v>1800</v>
          </cell>
          <cell r="H860">
            <v>7200</v>
          </cell>
          <cell r="I860">
            <v>7.7949900299912238E-3</v>
          </cell>
          <cell r="J860">
            <v>4</v>
          </cell>
          <cell r="L860">
            <v>4</v>
          </cell>
          <cell r="M860">
            <v>7200</v>
          </cell>
          <cell r="N860">
            <v>0</v>
          </cell>
          <cell r="O860">
            <v>7200</v>
          </cell>
          <cell r="R860">
            <v>0</v>
          </cell>
          <cell r="S860">
            <v>0</v>
          </cell>
          <cell r="T860">
            <v>0</v>
          </cell>
          <cell r="U860">
            <v>0</v>
          </cell>
          <cell r="V860">
            <v>4</v>
          </cell>
          <cell r="W860">
            <v>7200</v>
          </cell>
        </row>
        <row r="861">
          <cell r="C861" t="str">
            <v>3.25.8.6</v>
          </cell>
          <cell r="D861" t="str">
            <v>Salida electrica monofasica para toma o iluminacion, incluye linea neutro y tierra en cable THHN no 12, tuberia coduit de 1"</v>
          </cell>
          <cell r="E861" t="str">
            <v>un</v>
          </cell>
          <cell r="F861">
            <v>10</v>
          </cell>
          <cell r="G861">
            <v>18000</v>
          </cell>
          <cell r="H861">
            <v>180000</v>
          </cell>
          <cell r="I861">
            <v>0.19487475074978058</v>
          </cell>
          <cell r="J861">
            <v>10</v>
          </cell>
          <cell r="L861">
            <v>10</v>
          </cell>
          <cell r="M861">
            <v>180000</v>
          </cell>
          <cell r="N861">
            <v>0</v>
          </cell>
          <cell r="O861">
            <v>180000</v>
          </cell>
          <cell r="R861">
            <v>0</v>
          </cell>
          <cell r="S861">
            <v>0</v>
          </cell>
          <cell r="T861">
            <v>0</v>
          </cell>
          <cell r="U861">
            <v>0</v>
          </cell>
          <cell r="V861">
            <v>10</v>
          </cell>
          <cell r="W861">
            <v>180000</v>
          </cell>
        </row>
        <row r="862">
          <cell r="C862" t="str">
            <v>3.25.8.7</v>
          </cell>
          <cell r="D862" t="str">
            <v>Salida electrica bifasica o trifasica para toma, incluye lineas neutro y tierra en cable THHN no 10, tuberia coduit de 1"</v>
          </cell>
          <cell r="E862" t="str">
            <v>un</v>
          </cell>
          <cell r="F862">
            <v>2</v>
          </cell>
          <cell r="G862">
            <v>18000</v>
          </cell>
          <cell r="H862">
            <v>36000</v>
          </cell>
          <cell r="I862">
            <v>3.8974950149956125E-2</v>
          </cell>
          <cell r="J862">
            <v>2</v>
          </cell>
          <cell r="L862">
            <v>2</v>
          </cell>
          <cell r="M862">
            <v>36000</v>
          </cell>
          <cell r="N862">
            <v>0</v>
          </cell>
          <cell r="O862">
            <v>36000</v>
          </cell>
          <cell r="R862">
            <v>0</v>
          </cell>
          <cell r="S862">
            <v>0</v>
          </cell>
          <cell r="T862">
            <v>0</v>
          </cell>
          <cell r="U862">
            <v>0</v>
          </cell>
          <cell r="V862">
            <v>2</v>
          </cell>
          <cell r="W862">
            <v>36000</v>
          </cell>
        </row>
        <row r="863">
          <cell r="C863" t="str">
            <v>3.25.8.8</v>
          </cell>
          <cell r="D863" t="str">
            <v>Tablero en fibra de vidrio con 4 Arrancadores para bombas de dosificación de quimicos 220 V ac, potencia de 2 a 3 Hp.</v>
          </cell>
          <cell r="E863" t="str">
            <v>un</v>
          </cell>
          <cell r="F863">
            <v>1</v>
          </cell>
          <cell r="G863">
            <v>750000</v>
          </cell>
          <cell r="H863">
            <v>750000</v>
          </cell>
          <cell r="I863">
            <v>0.81197812812408587</v>
          </cell>
          <cell r="J863">
            <v>1</v>
          </cell>
          <cell r="L863">
            <v>1</v>
          </cell>
          <cell r="M863">
            <v>750000</v>
          </cell>
          <cell r="N863">
            <v>0</v>
          </cell>
          <cell r="O863">
            <v>750000</v>
          </cell>
          <cell r="R863">
            <v>0</v>
          </cell>
          <cell r="S863">
            <v>0</v>
          </cell>
          <cell r="T863">
            <v>0</v>
          </cell>
          <cell r="U863">
            <v>0</v>
          </cell>
          <cell r="V863">
            <v>1</v>
          </cell>
          <cell r="W863">
            <v>750000</v>
          </cell>
        </row>
        <row r="864">
          <cell r="C864" t="str">
            <v>3.25.8.9</v>
          </cell>
          <cell r="D864" t="str">
            <v>Acometidas para bombas de dosificación en cable THHN No 12 incluido tuberia conduit galvanizad 3/4", flexiconduit, conectores, accesorios etc</v>
          </cell>
          <cell r="E864" t="str">
            <v>ml</v>
          </cell>
          <cell r="F864">
            <v>40</v>
          </cell>
          <cell r="G864">
            <v>10000</v>
          </cell>
          <cell r="H864">
            <v>400000</v>
          </cell>
          <cell r="I864">
            <v>0.43305500166617916</v>
          </cell>
          <cell r="J864">
            <v>40</v>
          </cell>
          <cell r="L864">
            <v>40</v>
          </cell>
          <cell r="M864">
            <v>400000</v>
          </cell>
          <cell r="N864">
            <v>0</v>
          </cell>
          <cell r="O864">
            <v>400000</v>
          </cell>
          <cell r="R864">
            <v>0</v>
          </cell>
          <cell r="S864">
            <v>0</v>
          </cell>
          <cell r="T864">
            <v>0</v>
          </cell>
          <cell r="U864">
            <v>0</v>
          </cell>
          <cell r="V864">
            <v>40</v>
          </cell>
          <cell r="W864">
            <v>400000</v>
          </cell>
        </row>
        <row r="865">
          <cell r="C865" t="str">
            <v>3.25.9</v>
          </cell>
          <cell r="D865" t="str">
            <v>INSTALACION CUARTO DE CLORACIÖN</v>
          </cell>
          <cell r="I865" t="str">
            <v/>
          </cell>
          <cell r="L865" t="str">
            <v/>
          </cell>
          <cell r="M865" t="str">
            <v/>
          </cell>
          <cell r="N865" t="str">
            <v/>
          </cell>
          <cell r="O865" t="str">
            <v/>
          </cell>
          <cell r="R865" t="str">
            <v/>
          </cell>
          <cell r="S865" t="str">
            <v/>
          </cell>
          <cell r="T865" t="str">
            <v/>
          </cell>
          <cell r="U865" t="str">
            <v/>
          </cell>
          <cell r="V865" t="str">
            <v/>
          </cell>
          <cell r="W865" t="str">
            <v/>
          </cell>
        </row>
        <row r="866">
          <cell r="C866" t="str">
            <v>3.25.9.1</v>
          </cell>
          <cell r="D866" t="str">
            <v>Tablero de distribucion trifasico para empotrar de 6 ctos, con sus breakers termomagneticos.</v>
          </cell>
          <cell r="E866" t="str">
            <v>un</v>
          </cell>
          <cell r="F866">
            <v>1</v>
          </cell>
          <cell r="G866">
            <v>100000</v>
          </cell>
          <cell r="H866">
            <v>100000</v>
          </cell>
          <cell r="I866">
            <v>0.10826375041654479</v>
          </cell>
          <cell r="J866">
            <v>1</v>
          </cell>
          <cell r="L866">
            <v>1</v>
          </cell>
          <cell r="M866">
            <v>100000</v>
          </cell>
          <cell r="N866">
            <v>0</v>
          </cell>
          <cell r="O866">
            <v>100000</v>
          </cell>
          <cell r="R866">
            <v>0</v>
          </cell>
          <cell r="S866">
            <v>0</v>
          </cell>
          <cell r="T866">
            <v>0</v>
          </cell>
          <cell r="U866">
            <v>0</v>
          </cell>
          <cell r="V866">
            <v>1</v>
          </cell>
          <cell r="W866">
            <v>100000</v>
          </cell>
        </row>
        <row r="867">
          <cell r="C867" t="str">
            <v>3.25.9.2</v>
          </cell>
          <cell r="D867" t="str">
            <v>Luminaria Wall Pack 150 W 220 V,Vapor de mercurio</v>
          </cell>
          <cell r="E867" t="str">
            <v>un</v>
          </cell>
          <cell r="F867">
            <v>4</v>
          </cell>
          <cell r="G867">
            <v>50000</v>
          </cell>
          <cell r="H867">
            <v>200000</v>
          </cell>
          <cell r="I867">
            <v>0.21652750083308958</v>
          </cell>
          <cell r="J867">
            <v>4</v>
          </cell>
          <cell r="L867">
            <v>4</v>
          </cell>
          <cell r="M867">
            <v>200000</v>
          </cell>
          <cell r="N867">
            <v>0</v>
          </cell>
          <cell r="O867">
            <v>200000</v>
          </cell>
          <cell r="R867">
            <v>0</v>
          </cell>
          <cell r="S867">
            <v>0</v>
          </cell>
          <cell r="T867">
            <v>0</v>
          </cell>
          <cell r="U867">
            <v>0</v>
          </cell>
          <cell r="V867">
            <v>4</v>
          </cell>
          <cell r="W867">
            <v>200000</v>
          </cell>
        </row>
        <row r="868">
          <cell r="C868" t="str">
            <v>3.25.9.3</v>
          </cell>
          <cell r="D868" t="str">
            <v>Toma trifasica de tres elementos 50A</v>
          </cell>
          <cell r="E868" t="str">
            <v>un</v>
          </cell>
          <cell r="F868">
            <v>1</v>
          </cell>
          <cell r="G868">
            <v>1800</v>
          </cell>
          <cell r="H868">
            <v>1800</v>
          </cell>
          <cell r="I868">
            <v>1.948747507497806E-3</v>
          </cell>
          <cell r="J868">
            <v>1</v>
          </cell>
          <cell r="L868">
            <v>1</v>
          </cell>
          <cell r="M868">
            <v>1800</v>
          </cell>
          <cell r="N868">
            <v>0</v>
          </cell>
          <cell r="O868">
            <v>1800</v>
          </cell>
          <cell r="R868">
            <v>0</v>
          </cell>
          <cell r="S868">
            <v>0</v>
          </cell>
          <cell r="T868">
            <v>0</v>
          </cell>
          <cell r="U868">
            <v>0</v>
          </cell>
          <cell r="V868">
            <v>1</v>
          </cell>
          <cell r="W868">
            <v>1800</v>
          </cell>
        </row>
        <row r="869">
          <cell r="C869" t="str">
            <v>3.25.9.4</v>
          </cell>
          <cell r="D869" t="str">
            <v>Toma bifasica de tres elementos 30A</v>
          </cell>
          <cell r="E869" t="str">
            <v>un</v>
          </cell>
          <cell r="F869">
            <v>1</v>
          </cell>
          <cell r="G869">
            <v>1800</v>
          </cell>
          <cell r="H869">
            <v>1800</v>
          </cell>
          <cell r="I869">
            <v>1.948747507497806E-3</v>
          </cell>
          <cell r="J869">
            <v>1</v>
          </cell>
          <cell r="L869">
            <v>1</v>
          </cell>
          <cell r="M869">
            <v>1800</v>
          </cell>
          <cell r="N869">
            <v>0</v>
          </cell>
          <cell r="O869">
            <v>1800</v>
          </cell>
          <cell r="R869">
            <v>0</v>
          </cell>
          <cell r="S869">
            <v>0</v>
          </cell>
          <cell r="T869">
            <v>0</v>
          </cell>
          <cell r="U869">
            <v>0</v>
          </cell>
          <cell r="V869">
            <v>1</v>
          </cell>
          <cell r="W869">
            <v>1800</v>
          </cell>
        </row>
        <row r="870">
          <cell r="C870" t="str">
            <v>3.25.9.5</v>
          </cell>
          <cell r="D870" t="str">
            <v>Toma monofasica de tres elementos</v>
          </cell>
          <cell r="E870" t="str">
            <v>un</v>
          </cell>
          <cell r="F870">
            <v>4</v>
          </cell>
          <cell r="G870">
            <v>1800</v>
          </cell>
          <cell r="H870">
            <v>7200</v>
          </cell>
          <cell r="I870">
            <v>7.7949900299912238E-3</v>
          </cell>
          <cell r="J870">
            <v>4</v>
          </cell>
          <cell r="L870">
            <v>4</v>
          </cell>
          <cell r="M870">
            <v>7200</v>
          </cell>
          <cell r="N870">
            <v>0</v>
          </cell>
          <cell r="O870">
            <v>7200</v>
          </cell>
          <cell r="R870">
            <v>0</v>
          </cell>
          <cell r="S870">
            <v>0</v>
          </cell>
          <cell r="T870">
            <v>0</v>
          </cell>
          <cell r="U870">
            <v>0</v>
          </cell>
          <cell r="V870">
            <v>4</v>
          </cell>
          <cell r="W870">
            <v>7200</v>
          </cell>
        </row>
        <row r="871">
          <cell r="C871" t="str">
            <v>3.25.9.6</v>
          </cell>
          <cell r="D871" t="str">
            <v>Salida electrica bifasica para iluminacion, incluye lineas neutro y tierra en cable THHN no 12, tuberia coduit de 1"</v>
          </cell>
          <cell r="E871" t="str">
            <v>un</v>
          </cell>
          <cell r="F871">
            <v>4</v>
          </cell>
          <cell r="G871">
            <v>18000</v>
          </cell>
          <cell r="H871">
            <v>72000</v>
          </cell>
          <cell r="I871">
            <v>7.794990029991225E-2</v>
          </cell>
          <cell r="J871">
            <v>4</v>
          </cell>
          <cell r="L871">
            <v>4</v>
          </cell>
          <cell r="M871">
            <v>72000</v>
          </cell>
          <cell r="N871">
            <v>0</v>
          </cell>
          <cell r="O871">
            <v>72000</v>
          </cell>
          <cell r="R871">
            <v>0</v>
          </cell>
          <cell r="S871">
            <v>0</v>
          </cell>
          <cell r="T871">
            <v>0</v>
          </cell>
          <cell r="U871">
            <v>0</v>
          </cell>
          <cell r="V871">
            <v>4</v>
          </cell>
          <cell r="W871">
            <v>72000</v>
          </cell>
        </row>
        <row r="872">
          <cell r="C872" t="str">
            <v>3.25.9.7</v>
          </cell>
          <cell r="D872" t="str">
            <v>Salida electrica monofasica para toma o iluminacion, incluye linea neutro y tierra en cable THHN no 12, tuberia coduit de 1"</v>
          </cell>
          <cell r="E872" t="str">
            <v>un</v>
          </cell>
          <cell r="F872">
            <v>4</v>
          </cell>
          <cell r="G872">
            <v>18000</v>
          </cell>
          <cell r="H872">
            <v>72000</v>
          </cell>
          <cell r="I872">
            <v>7.794990029991225E-2</v>
          </cell>
          <cell r="J872">
            <v>4</v>
          </cell>
          <cell r="L872">
            <v>4</v>
          </cell>
          <cell r="M872">
            <v>72000</v>
          </cell>
          <cell r="N872">
            <v>0</v>
          </cell>
          <cell r="O872">
            <v>72000</v>
          </cell>
          <cell r="R872">
            <v>0</v>
          </cell>
          <cell r="S872">
            <v>0</v>
          </cell>
          <cell r="T872">
            <v>0</v>
          </cell>
          <cell r="U872">
            <v>0</v>
          </cell>
          <cell r="V872">
            <v>4</v>
          </cell>
          <cell r="W872">
            <v>72000</v>
          </cell>
        </row>
        <row r="873">
          <cell r="C873" t="str">
            <v>3.25.9.8</v>
          </cell>
          <cell r="D873" t="str">
            <v>Salida electrica bifasica o trifasica para toma, incluye lineas neutro y tierra en cable THHN no 10, tuberia coduit de 1"</v>
          </cell>
          <cell r="E873" t="str">
            <v>un</v>
          </cell>
          <cell r="F873">
            <v>2</v>
          </cell>
          <cell r="G873">
            <v>18000</v>
          </cell>
          <cell r="H873">
            <v>36000</v>
          </cell>
          <cell r="I873">
            <v>3.8974950149956125E-2</v>
          </cell>
          <cell r="J873">
            <v>2</v>
          </cell>
          <cell r="L873">
            <v>2</v>
          </cell>
          <cell r="M873">
            <v>36000</v>
          </cell>
          <cell r="N873">
            <v>0</v>
          </cell>
          <cell r="O873">
            <v>36000</v>
          </cell>
          <cell r="R873">
            <v>0</v>
          </cell>
          <cell r="S873">
            <v>0</v>
          </cell>
          <cell r="T873">
            <v>0</v>
          </cell>
          <cell r="U873">
            <v>0</v>
          </cell>
          <cell r="V873">
            <v>2</v>
          </cell>
          <cell r="W873">
            <v>36000</v>
          </cell>
        </row>
        <row r="874">
          <cell r="C874" t="str">
            <v>3.25.9.9</v>
          </cell>
          <cell r="D874" t="str">
            <v>Acometidas para Puente Grua en cable THHN No 12 incluido tuberia conduit galvanizado 3/4", flexiconduit, conectores, accesorios etc</v>
          </cell>
          <cell r="E874" t="str">
            <v>ml</v>
          </cell>
          <cell r="F874">
            <v>20</v>
          </cell>
          <cell r="G874">
            <v>10000</v>
          </cell>
          <cell r="H874">
            <v>200000</v>
          </cell>
          <cell r="I874">
            <v>0.21652750083308958</v>
          </cell>
          <cell r="J874">
            <v>20</v>
          </cell>
          <cell r="L874">
            <v>20</v>
          </cell>
          <cell r="M874">
            <v>200000</v>
          </cell>
          <cell r="N874">
            <v>0</v>
          </cell>
          <cell r="O874">
            <v>200000</v>
          </cell>
          <cell r="R874">
            <v>0</v>
          </cell>
          <cell r="S874">
            <v>0</v>
          </cell>
          <cell r="T874">
            <v>0</v>
          </cell>
          <cell r="U874">
            <v>0</v>
          </cell>
          <cell r="V874">
            <v>20</v>
          </cell>
          <cell r="W874">
            <v>200000</v>
          </cell>
        </row>
        <row r="875">
          <cell r="C875" t="str">
            <v>3.25.10</v>
          </cell>
          <cell r="D875" t="str">
            <v>INSTALACION SISTEMA DE FLOCULACIÖN Y SEDIMENTACIÖN</v>
          </cell>
          <cell r="I875" t="str">
            <v/>
          </cell>
          <cell r="L875" t="str">
            <v/>
          </cell>
          <cell r="M875" t="str">
            <v/>
          </cell>
          <cell r="N875" t="str">
            <v/>
          </cell>
          <cell r="O875" t="str">
            <v/>
          </cell>
          <cell r="R875" t="str">
            <v/>
          </cell>
          <cell r="S875" t="str">
            <v/>
          </cell>
          <cell r="T875" t="str">
            <v/>
          </cell>
          <cell r="U875" t="str">
            <v/>
          </cell>
          <cell r="V875" t="str">
            <v/>
          </cell>
          <cell r="W875" t="str">
            <v/>
          </cell>
        </row>
        <row r="876">
          <cell r="C876" t="str">
            <v>3.25.10.1</v>
          </cell>
          <cell r="D876" t="str">
            <v>Tablero general a 220 V ac trifasico , incluye barraje general, totalizador easy pact, arrancadores directos par dos motores de 3 HP, pulsadores ON-OFF, selectores de 3 posiciones Manual-Off-Automatico, amperimetro y voltimetro con su respectivos selector</v>
          </cell>
          <cell r="E876" t="str">
            <v>un</v>
          </cell>
          <cell r="F876">
            <v>1</v>
          </cell>
          <cell r="G876">
            <v>200000</v>
          </cell>
          <cell r="H876">
            <v>200000</v>
          </cell>
          <cell r="I876">
            <v>0.21652750083308958</v>
          </cell>
          <cell r="J876">
            <v>1</v>
          </cell>
          <cell r="L876">
            <v>1</v>
          </cell>
          <cell r="M876">
            <v>200000</v>
          </cell>
          <cell r="N876">
            <v>0</v>
          </cell>
          <cell r="O876">
            <v>200000</v>
          </cell>
          <cell r="R876">
            <v>0</v>
          </cell>
          <cell r="S876">
            <v>0</v>
          </cell>
          <cell r="T876">
            <v>0</v>
          </cell>
          <cell r="U876">
            <v>0</v>
          </cell>
          <cell r="V876">
            <v>1</v>
          </cell>
          <cell r="W876">
            <v>200000</v>
          </cell>
        </row>
        <row r="877">
          <cell r="C877" t="str">
            <v>3.25.10.2</v>
          </cell>
          <cell r="D877" t="str">
            <v>Toma monofasica de tres elementos</v>
          </cell>
          <cell r="E877" t="str">
            <v>un</v>
          </cell>
          <cell r="F877">
            <v>1</v>
          </cell>
          <cell r="G877">
            <v>1800</v>
          </cell>
          <cell r="H877">
            <v>1800</v>
          </cell>
          <cell r="I877">
            <v>1.948747507497806E-3</v>
          </cell>
          <cell r="J877">
            <v>1</v>
          </cell>
          <cell r="L877">
            <v>1</v>
          </cell>
          <cell r="M877">
            <v>1800</v>
          </cell>
          <cell r="N877">
            <v>0</v>
          </cell>
          <cell r="O877">
            <v>1800</v>
          </cell>
          <cell r="R877">
            <v>0</v>
          </cell>
          <cell r="S877">
            <v>0</v>
          </cell>
          <cell r="T877">
            <v>0</v>
          </cell>
          <cell r="U877">
            <v>0</v>
          </cell>
          <cell r="V877">
            <v>1</v>
          </cell>
          <cell r="W877">
            <v>1800</v>
          </cell>
        </row>
        <row r="878">
          <cell r="C878" t="str">
            <v>3.25.10.3</v>
          </cell>
          <cell r="D878" t="str">
            <v>Salida electrica monofasica para toma o iluminacion, incluye linea neutro y tierra en cable THHN no 12, tuberia coduit de 1"</v>
          </cell>
          <cell r="E878" t="str">
            <v>un</v>
          </cell>
          <cell r="F878">
            <v>2</v>
          </cell>
          <cell r="G878">
            <v>18000</v>
          </cell>
          <cell r="H878">
            <v>36000</v>
          </cell>
          <cell r="I878">
            <v>3.8974950149956125E-2</v>
          </cell>
          <cell r="J878">
            <v>2</v>
          </cell>
          <cell r="L878">
            <v>2</v>
          </cell>
          <cell r="M878">
            <v>36000</v>
          </cell>
          <cell r="N878">
            <v>0</v>
          </cell>
          <cell r="O878">
            <v>36000</v>
          </cell>
          <cell r="R878">
            <v>0</v>
          </cell>
          <cell r="S878">
            <v>0</v>
          </cell>
          <cell r="T878">
            <v>0</v>
          </cell>
          <cell r="U878">
            <v>0</v>
          </cell>
          <cell r="V878">
            <v>2</v>
          </cell>
          <cell r="W878">
            <v>36000</v>
          </cell>
        </row>
        <row r="879">
          <cell r="C879" t="str">
            <v>3.25.10.4</v>
          </cell>
          <cell r="D879" t="str">
            <v>Acometidas para Cada motor de 3 HP en cable THHN No 12 incluido tuberia conduit galvanizad 3/4", flexiconduit, conectores, accesorios etc</v>
          </cell>
          <cell r="E879" t="str">
            <v>ml</v>
          </cell>
          <cell r="F879">
            <v>40</v>
          </cell>
          <cell r="G879">
            <v>10000</v>
          </cell>
          <cell r="H879">
            <v>400000</v>
          </cell>
          <cell r="I879">
            <v>0.43305500166617916</v>
          </cell>
          <cell r="J879">
            <v>40</v>
          </cell>
          <cell r="L879">
            <v>40</v>
          </cell>
          <cell r="M879">
            <v>400000</v>
          </cell>
          <cell r="N879">
            <v>0</v>
          </cell>
          <cell r="O879">
            <v>400000</v>
          </cell>
          <cell r="R879">
            <v>0</v>
          </cell>
          <cell r="S879">
            <v>0</v>
          </cell>
          <cell r="T879">
            <v>0</v>
          </cell>
          <cell r="U879">
            <v>0</v>
          </cell>
          <cell r="V879">
            <v>40</v>
          </cell>
          <cell r="W879">
            <v>400000</v>
          </cell>
        </row>
        <row r="880">
          <cell r="C880" t="str">
            <v>3.25.11</v>
          </cell>
          <cell r="D880" t="str">
            <v>INSTALACION CUARTO SOPLADOR.</v>
          </cell>
          <cell r="I880" t="str">
            <v/>
          </cell>
          <cell r="L880" t="str">
            <v/>
          </cell>
          <cell r="M880" t="str">
            <v/>
          </cell>
          <cell r="N880" t="str">
            <v/>
          </cell>
          <cell r="O880" t="str">
            <v/>
          </cell>
          <cell r="R880" t="str">
            <v/>
          </cell>
          <cell r="S880" t="str">
            <v/>
          </cell>
          <cell r="T880" t="str">
            <v/>
          </cell>
          <cell r="U880" t="str">
            <v/>
          </cell>
          <cell r="V880" t="str">
            <v/>
          </cell>
          <cell r="W880" t="str">
            <v/>
          </cell>
        </row>
        <row r="881">
          <cell r="C881" t="str">
            <v>3.25.11.1</v>
          </cell>
          <cell r="D881" t="str">
            <v>Tablero de distribucion trifasico para empotrar de 6 ctos, con sus breakers termomagneticos.</v>
          </cell>
          <cell r="E881" t="str">
            <v>un</v>
          </cell>
          <cell r="F881">
            <v>1</v>
          </cell>
          <cell r="G881">
            <v>100000</v>
          </cell>
          <cell r="H881">
            <v>100000</v>
          </cell>
          <cell r="I881">
            <v>0.10826375041654479</v>
          </cell>
          <cell r="J881">
            <v>1</v>
          </cell>
          <cell r="L881">
            <v>1</v>
          </cell>
          <cell r="M881">
            <v>100000</v>
          </cell>
          <cell r="N881">
            <v>0</v>
          </cell>
          <cell r="O881">
            <v>100000</v>
          </cell>
          <cell r="R881">
            <v>0</v>
          </cell>
          <cell r="S881">
            <v>0</v>
          </cell>
          <cell r="T881">
            <v>0</v>
          </cell>
          <cell r="U881">
            <v>0</v>
          </cell>
          <cell r="V881">
            <v>1</v>
          </cell>
          <cell r="W881">
            <v>100000</v>
          </cell>
        </row>
        <row r="882">
          <cell r="C882" t="str">
            <v>3.25.11.2</v>
          </cell>
          <cell r="D882" t="str">
            <v>Luminaria Wall Pack 150 W 220 V,Vapor de mercurio</v>
          </cell>
          <cell r="E882" t="str">
            <v>un</v>
          </cell>
          <cell r="F882">
            <v>2</v>
          </cell>
          <cell r="G882">
            <v>50000</v>
          </cell>
          <cell r="H882">
            <v>100000</v>
          </cell>
          <cell r="I882">
            <v>0.10826375041654479</v>
          </cell>
          <cell r="J882">
            <v>2</v>
          </cell>
          <cell r="L882">
            <v>2</v>
          </cell>
          <cell r="M882">
            <v>100000</v>
          </cell>
          <cell r="N882">
            <v>0</v>
          </cell>
          <cell r="O882">
            <v>100000</v>
          </cell>
          <cell r="R882">
            <v>0</v>
          </cell>
          <cell r="S882">
            <v>0</v>
          </cell>
          <cell r="T882">
            <v>0</v>
          </cell>
          <cell r="U882">
            <v>0</v>
          </cell>
          <cell r="V882">
            <v>2</v>
          </cell>
          <cell r="W882">
            <v>100000</v>
          </cell>
        </row>
        <row r="883">
          <cell r="C883" t="str">
            <v>3.25.11.3</v>
          </cell>
          <cell r="D883" t="str">
            <v>Toma trifasica de tres elementos 50A</v>
          </cell>
          <cell r="E883" t="str">
            <v>un</v>
          </cell>
          <cell r="F883">
            <v>1</v>
          </cell>
          <cell r="G883">
            <v>1800</v>
          </cell>
          <cell r="H883">
            <v>1800</v>
          </cell>
          <cell r="I883">
            <v>1.948747507497806E-3</v>
          </cell>
          <cell r="J883">
            <v>1</v>
          </cell>
          <cell r="L883">
            <v>1</v>
          </cell>
          <cell r="M883">
            <v>1800</v>
          </cell>
          <cell r="N883">
            <v>0</v>
          </cell>
          <cell r="O883">
            <v>1800</v>
          </cell>
          <cell r="R883">
            <v>0</v>
          </cell>
          <cell r="S883">
            <v>0</v>
          </cell>
          <cell r="T883">
            <v>0</v>
          </cell>
          <cell r="U883">
            <v>0</v>
          </cell>
          <cell r="V883">
            <v>1</v>
          </cell>
          <cell r="W883">
            <v>1800</v>
          </cell>
        </row>
        <row r="884">
          <cell r="C884" t="str">
            <v>3.25.11.4</v>
          </cell>
          <cell r="D884" t="str">
            <v>Toma bifasica de tres elementos 30A</v>
          </cell>
          <cell r="E884" t="str">
            <v>un</v>
          </cell>
          <cell r="F884">
            <v>1</v>
          </cell>
          <cell r="G884">
            <v>1800</v>
          </cell>
          <cell r="H884">
            <v>1800</v>
          </cell>
          <cell r="I884">
            <v>1.948747507497806E-3</v>
          </cell>
          <cell r="J884">
            <v>1</v>
          </cell>
          <cell r="L884">
            <v>1</v>
          </cell>
          <cell r="M884">
            <v>1800</v>
          </cell>
          <cell r="N884">
            <v>0</v>
          </cell>
          <cell r="O884">
            <v>1800</v>
          </cell>
          <cell r="R884">
            <v>0</v>
          </cell>
          <cell r="S884">
            <v>0</v>
          </cell>
          <cell r="T884">
            <v>0</v>
          </cell>
          <cell r="U884">
            <v>0</v>
          </cell>
          <cell r="V884">
            <v>1</v>
          </cell>
          <cell r="W884">
            <v>1800</v>
          </cell>
        </row>
        <row r="885">
          <cell r="C885" t="str">
            <v>3.25.11.5</v>
          </cell>
          <cell r="D885" t="str">
            <v>Toma monofasica de tres elementos</v>
          </cell>
          <cell r="E885" t="str">
            <v>un</v>
          </cell>
          <cell r="F885">
            <v>3</v>
          </cell>
          <cell r="G885">
            <v>1800</v>
          </cell>
          <cell r="H885">
            <v>5400</v>
          </cell>
          <cell r="I885">
            <v>5.8462425224934181E-3</v>
          </cell>
          <cell r="J885">
            <v>3</v>
          </cell>
          <cell r="L885">
            <v>3</v>
          </cell>
          <cell r="M885">
            <v>5400</v>
          </cell>
          <cell r="N885">
            <v>0</v>
          </cell>
          <cell r="O885">
            <v>5400</v>
          </cell>
          <cell r="R885">
            <v>0</v>
          </cell>
          <cell r="S885">
            <v>0</v>
          </cell>
          <cell r="T885">
            <v>0</v>
          </cell>
          <cell r="U885">
            <v>0</v>
          </cell>
          <cell r="V885">
            <v>3</v>
          </cell>
          <cell r="W885">
            <v>5400</v>
          </cell>
        </row>
        <row r="886">
          <cell r="C886" t="str">
            <v>3.25.11.6</v>
          </cell>
          <cell r="D886" t="str">
            <v>Salida electrica bifasica para iluminacion, incluye lineas neutro y tierra en cable THHN no 12, tuberia coduit de 1"</v>
          </cell>
          <cell r="E886" t="str">
            <v>un</v>
          </cell>
          <cell r="F886">
            <v>2</v>
          </cell>
          <cell r="G886">
            <v>18000</v>
          </cell>
          <cell r="H886">
            <v>36000</v>
          </cell>
          <cell r="I886">
            <v>3.8974950149956125E-2</v>
          </cell>
          <cell r="J886">
            <v>2</v>
          </cell>
          <cell r="L886">
            <v>2</v>
          </cell>
          <cell r="M886">
            <v>36000</v>
          </cell>
          <cell r="N886">
            <v>0</v>
          </cell>
          <cell r="O886">
            <v>36000</v>
          </cell>
          <cell r="R886">
            <v>0</v>
          </cell>
          <cell r="S886">
            <v>0</v>
          </cell>
          <cell r="T886">
            <v>0</v>
          </cell>
          <cell r="U886">
            <v>0</v>
          </cell>
          <cell r="V886">
            <v>2</v>
          </cell>
          <cell r="W886">
            <v>36000</v>
          </cell>
        </row>
        <row r="887">
          <cell r="C887" t="str">
            <v>3.25.11.7</v>
          </cell>
          <cell r="D887" t="str">
            <v>Salida electrica monofasica para toma o iluminacion, incluye linea neutro y tierra en cable THHN no 12, tuberia coduit de 1"</v>
          </cell>
          <cell r="E887" t="str">
            <v>un</v>
          </cell>
          <cell r="F887">
            <v>3</v>
          </cell>
          <cell r="G887">
            <v>18000</v>
          </cell>
          <cell r="H887">
            <v>54000</v>
          </cell>
          <cell r="I887">
            <v>5.8462425224934181E-2</v>
          </cell>
          <cell r="J887">
            <v>3</v>
          </cell>
          <cell r="L887">
            <v>3</v>
          </cell>
          <cell r="M887">
            <v>54000</v>
          </cell>
          <cell r="N887">
            <v>0</v>
          </cell>
          <cell r="O887">
            <v>54000</v>
          </cell>
          <cell r="R887">
            <v>0</v>
          </cell>
          <cell r="S887">
            <v>0</v>
          </cell>
          <cell r="T887">
            <v>0</v>
          </cell>
          <cell r="U887">
            <v>0</v>
          </cell>
          <cell r="V887">
            <v>3</v>
          </cell>
          <cell r="W887">
            <v>54000</v>
          </cell>
        </row>
        <row r="888">
          <cell r="C888" t="str">
            <v>3.25.11.8</v>
          </cell>
          <cell r="D888" t="str">
            <v>Salida electrica bifasica o trifasica para toma, incluye lineas neutro y tierra en cable THHN no 10, tuberia coduit de 1"</v>
          </cell>
          <cell r="E888" t="str">
            <v>un</v>
          </cell>
          <cell r="F888">
            <v>2</v>
          </cell>
          <cell r="G888">
            <v>18000</v>
          </cell>
          <cell r="H888">
            <v>36000</v>
          </cell>
          <cell r="I888">
            <v>3.8974950149956125E-2</v>
          </cell>
          <cell r="J888">
            <v>2</v>
          </cell>
          <cell r="L888">
            <v>2</v>
          </cell>
          <cell r="M888">
            <v>36000</v>
          </cell>
          <cell r="N888">
            <v>0</v>
          </cell>
          <cell r="O888">
            <v>36000</v>
          </cell>
          <cell r="R888">
            <v>0</v>
          </cell>
          <cell r="S888">
            <v>0</v>
          </cell>
          <cell r="T888">
            <v>0</v>
          </cell>
          <cell r="U888">
            <v>0</v>
          </cell>
          <cell r="V888">
            <v>2</v>
          </cell>
          <cell r="W888">
            <v>36000</v>
          </cell>
        </row>
        <row r="889">
          <cell r="C889" t="str">
            <v>3.25.11.9</v>
          </cell>
          <cell r="D889" t="str">
            <v>Acometidas desde el tablero del soplador al motor de 30 HP 460 Vac 60 Hz en cable THHN calibre AWG (3 x 8) de 1000V aislamiento, incluye tuberia conduit PVC de 1 1/2",  fijación etc</v>
          </cell>
          <cell r="E889" t="str">
            <v>ml</v>
          </cell>
          <cell r="F889">
            <v>10</v>
          </cell>
          <cell r="G889">
            <v>22000</v>
          </cell>
          <cell r="H889">
            <v>220000</v>
          </cell>
          <cell r="I889">
            <v>0.23818025091639849</v>
          </cell>
          <cell r="J889">
            <v>10</v>
          </cell>
          <cell r="L889">
            <v>10</v>
          </cell>
          <cell r="M889">
            <v>220000</v>
          </cell>
          <cell r="N889">
            <v>0</v>
          </cell>
          <cell r="O889">
            <v>220000</v>
          </cell>
          <cell r="R889">
            <v>0</v>
          </cell>
          <cell r="S889">
            <v>0</v>
          </cell>
          <cell r="T889">
            <v>0</v>
          </cell>
          <cell r="U889">
            <v>0</v>
          </cell>
          <cell r="V889">
            <v>10</v>
          </cell>
          <cell r="W889">
            <v>220000</v>
          </cell>
        </row>
        <row r="890">
          <cell r="D890" t="str">
            <v>COSTO DIRECTO</v>
          </cell>
          <cell r="H890">
            <v>92367020</v>
          </cell>
          <cell r="L890" t="str">
            <v/>
          </cell>
          <cell r="M890">
            <v>92367020</v>
          </cell>
          <cell r="N890">
            <v>91240000</v>
          </cell>
          <cell r="O890">
            <v>183607020</v>
          </cell>
          <cell r="R890" t="str">
            <v/>
          </cell>
          <cell r="S890">
            <v>0</v>
          </cell>
          <cell r="T890">
            <v>0</v>
          </cell>
          <cell r="U890">
            <v>0</v>
          </cell>
          <cell r="V890" t="str">
            <v/>
          </cell>
          <cell r="W890">
            <v>183607020</v>
          </cell>
        </row>
        <row r="891">
          <cell r="D891" t="str">
            <v>A,I,U, (25% )</v>
          </cell>
          <cell r="E891">
            <v>0.25</v>
          </cell>
          <cell r="H891">
            <v>23091755</v>
          </cell>
          <cell r="M891">
            <v>23091755</v>
          </cell>
          <cell r="N891">
            <v>22810000</v>
          </cell>
          <cell r="O891">
            <v>45901755</v>
          </cell>
          <cell r="R891">
            <v>0</v>
          </cell>
          <cell r="S891">
            <v>0</v>
          </cell>
          <cell r="T891">
            <v>0</v>
          </cell>
          <cell r="U891">
            <v>0</v>
          </cell>
          <cell r="W891">
            <v>45901755</v>
          </cell>
        </row>
        <row r="892">
          <cell r="B892" t="str">
            <v>TO14</v>
          </cell>
          <cell r="D892" t="str">
            <v>COSTO SUMINISTRO</v>
          </cell>
          <cell r="H892">
            <v>115458775</v>
          </cell>
          <cell r="M892">
            <v>115458775</v>
          </cell>
          <cell r="N892">
            <v>114050000</v>
          </cell>
          <cell r="O892">
            <v>229508775</v>
          </cell>
          <cell r="R892" t="str">
            <v/>
          </cell>
          <cell r="S892">
            <v>0</v>
          </cell>
          <cell r="T892">
            <v>0</v>
          </cell>
          <cell r="U892">
            <v>0</v>
          </cell>
          <cell r="V892" t="str">
            <v/>
          </cell>
          <cell r="W892">
            <v>229508775</v>
          </cell>
        </row>
        <row r="893">
          <cell r="B893" t="str">
            <v>T15</v>
          </cell>
          <cell r="C893" t="str">
            <v>OBRA CIVIL ESTRUCTURAL DE LA BODEGA DEL SISTEMA DE CLORACION DEL AGUA (893)</v>
          </cell>
          <cell r="M893" t="str">
            <v/>
          </cell>
          <cell r="N893" t="str">
            <v/>
          </cell>
          <cell r="O893" t="str">
            <v/>
          </cell>
          <cell r="R893" t="str">
            <v/>
          </cell>
          <cell r="S893" t="str">
            <v/>
          </cell>
          <cell r="T893" t="str">
            <v/>
          </cell>
          <cell r="U893" t="str">
            <v/>
          </cell>
          <cell r="V893" t="str">
            <v/>
          </cell>
          <cell r="W893" t="str">
            <v/>
          </cell>
        </row>
        <row r="894">
          <cell r="C894" t="str">
            <v xml:space="preserve">ITEM </v>
          </cell>
          <cell r="D894" t="str">
            <v xml:space="preserve">DESCRIPCION </v>
          </cell>
          <cell r="E894" t="str">
            <v xml:space="preserve">UNIDAD </v>
          </cell>
          <cell r="F894" t="str">
            <v xml:space="preserve">CANTIDAD </v>
          </cell>
          <cell r="G894" t="str">
            <v xml:space="preserve">V. UNITARIO </v>
          </cell>
          <cell r="H894" t="str">
            <v>V. PARCIAL</v>
          </cell>
          <cell r="R894">
            <v>0</v>
          </cell>
        </row>
        <row r="895">
          <cell r="C895">
            <v>3.1</v>
          </cell>
          <cell r="D895" t="str">
            <v>SEÑALIZACION Y SEGURIDAD EN LA OBRA</v>
          </cell>
          <cell r="L895" t="str">
            <v/>
          </cell>
          <cell r="M895" t="str">
            <v/>
          </cell>
          <cell r="N895" t="str">
            <v/>
          </cell>
          <cell r="O895" t="str">
            <v/>
          </cell>
          <cell r="R895" t="str">
            <v/>
          </cell>
          <cell r="S895" t="str">
            <v/>
          </cell>
          <cell r="T895" t="str">
            <v/>
          </cell>
          <cell r="U895" t="str">
            <v/>
          </cell>
          <cell r="V895" t="str">
            <v/>
          </cell>
          <cell r="W895" t="str">
            <v/>
          </cell>
        </row>
        <row r="896">
          <cell r="C896" t="str">
            <v>3.1.1</v>
          </cell>
          <cell r="D896" t="str">
            <v>Señalización de la obra</v>
          </cell>
          <cell r="L896" t="str">
            <v/>
          </cell>
          <cell r="M896" t="str">
            <v/>
          </cell>
          <cell r="N896" t="str">
            <v/>
          </cell>
          <cell r="O896" t="str">
            <v/>
          </cell>
          <cell r="R896" t="str">
            <v/>
          </cell>
          <cell r="S896" t="str">
            <v/>
          </cell>
          <cell r="T896" t="str">
            <v/>
          </cell>
          <cell r="U896" t="str">
            <v/>
          </cell>
          <cell r="V896" t="str">
            <v/>
          </cell>
          <cell r="W896" t="str">
            <v/>
          </cell>
        </row>
        <row r="897">
          <cell r="C897" t="str">
            <v>3.1.1.1</v>
          </cell>
          <cell r="D897" t="str">
            <v>Soporte para cinta demarcadora. Esquema No.1</v>
          </cell>
          <cell r="E897" t="str">
            <v>un</v>
          </cell>
          <cell r="F897">
            <v>6</v>
          </cell>
          <cell r="G897">
            <v>10100</v>
          </cell>
          <cell r="H897">
            <v>60600</v>
          </cell>
          <cell r="I897">
            <v>0.12307844038818615</v>
          </cell>
          <cell r="J897">
            <v>6</v>
          </cell>
          <cell r="L897">
            <v>6</v>
          </cell>
          <cell r="M897">
            <v>60600</v>
          </cell>
          <cell r="N897">
            <v>0</v>
          </cell>
          <cell r="O897">
            <v>60600</v>
          </cell>
          <cell r="R897">
            <v>0</v>
          </cell>
          <cell r="S897">
            <v>0</v>
          </cell>
          <cell r="T897">
            <v>0</v>
          </cell>
          <cell r="U897">
            <v>0</v>
          </cell>
          <cell r="V897">
            <v>6</v>
          </cell>
          <cell r="W897">
            <v>60600</v>
          </cell>
        </row>
        <row r="898">
          <cell r="C898" t="str">
            <v>3.1.1.2</v>
          </cell>
          <cell r="D898" t="str">
            <v>Cinta demarcadora, sin soportes. Esquema No. 2</v>
          </cell>
          <cell r="E898" t="str">
            <v>m</v>
          </cell>
          <cell r="F898">
            <v>50</v>
          </cell>
          <cell r="G898">
            <v>830</v>
          </cell>
          <cell r="H898">
            <v>41500</v>
          </cell>
          <cell r="I898">
            <v>8.4286390694879962E-2</v>
          </cell>
          <cell r="J898">
            <v>50</v>
          </cell>
          <cell r="L898">
            <v>50</v>
          </cell>
          <cell r="M898">
            <v>41500</v>
          </cell>
          <cell r="N898">
            <v>0</v>
          </cell>
          <cell r="O898">
            <v>41500</v>
          </cell>
          <cell r="R898">
            <v>0</v>
          </cell>
          <cell r="S898">
            <v>0</v>
          </cell>
          <cell r="T898">
            <v>0</v>
          </cell>
          <cell r="U898">
            <v>0</v>
          </cell>
          <cell r="V898">
            <v>50</v>
          </cell>
          <cell r="W898">
            <v>41500</v>
          </cell>
        </row>
        <row r="899">
          <cell r="C899" t="str">
            <v>3.1.1.3</v>
          </cell>
          <cell r="D899" t="str">
            <v>Vallas móviles. Barreras</v>
          </cell>
          <cell r="I899" t="str">
            <v/>
          </cell>
          <cell r="L899" t="str">
            <v/>
          </cell>
          <cell r="M899" t="str">
            <v/>
          </cell>
          <cell r="N899" t="str">
            <v/>
          </cell>
          <cell r="O899" t="str">
            <v/>
          </cell>
          <cell r="R899" t="str">
            <v/>
          </cell>
          <cell r="S899" t="str">
            <v/>
          </cell>
          <cell r="T899" t="str">
            <v/>
          </cell>
          <cell r="U899" t="str">
            <v/>
          </cell>
          <cell r="V899" t="str">
            <v/>
          </cell>
          <cell r="W899" t="str">
            <v/>
          </cell>
        </row>
        <row r="900">
          <cell r="C900" t="str">
            <v>3.1.1.3.4</v>
          </cell>
          <cell r="D900" t="str">
            <v>Valla móvil Tipo 4. Valla doble cara. Esquema No. 6</v>
          </cell>
          <cell r="E900" t="str">
            <v>un</v>
          </cell>
          <cell r="F900">
            <v>1</v>
          </cell>
          <cell r="G900">
            <v>155000</v>
          </cell>
          <cell r="H900">
            <v>155000</v>
          </cell>
          <cell r="I900">
            <v>0.31480459175196129</v>
          </cell>
          <cell r="J900">
            <v>1</v>
          </cell>
          <cell r="L900">
            <v>1</v>
          </cell>
          <cell r="M900">
            <v>155000</v>
          </cell>
          <cell r="N900">
            <v>0</v>
          </cell>
          <cell r="O900">
            <v>155000</v>
          </cell>
          <cell r="R900">
            <v>0</v>
          </cell>
          <cell r="S900">
            <v>0</v>
          </cell>
          <cell r="T900">
            <v>0</v>
          </cell>
          <cell r="U900">
            <v>0</v>
          </cell>
          <cell r="V900">
            <v>1</v>
          </cell>
          <cell r="W900">
            <v>155000</v>
          </cell>
        </row>
        <row r="901">
          <cell r="C901">
            <v>3.3</v>
          </cell>
          <cell r="D901" t="str">
            <v>EXCAVACIONES Y ENTIBADOS</v>
          </cell>
          <cell r="I901" t="str">
            <v/>
          </cell>
          <cell r="L901" t="str">
            <v/>
          </cell>
          <cell r="M901" t="str">
            <v/>
          </cell>
          <cell r="N901" t="str">
            <v/>
          </cell>
          <cell r="O901" t="str">
            <v/>
          </cell>
          <cell r="R901" t="str">
            <v/>
          </cell>
          <cell r="S901" t="str">
            <v/>
          </cell>
          <cell r="T901" t="str">
            <v/>
          </cell>
          <cell r="U901" t="str">
            <v/>
          </cell>
          <cell r="V901" t="str">
            <v/>
          </cell>
          <cell r="W901" t="str">
            <v/>
          </cell>
        </row>
        <row r="902">
          <cell r="C902" t="str">
            <v>3.3.4</v>
          </cell>
          <cell r="D902" t="str">
            <v>EXCAVACIONES PARA ESTRUCTURAS</v>
          </cell>
          <cell r="I902" t="str">
            <v/>
          </cell>
          <cell r="L902" t="str">
            <v/>
          </cell>
          <cell r="M902" t="str">
            <v/>
          </cell>
          <cell r="N902" t="str">
            <v/>
          </cell>
          <cell r="O902" t="str">
            <v/>
          </cell>
          <cell r="R902" t="str">
            <v/>
          </cell>
          <cell r="S902" t="str">
            <v/>
          </cell>
          <cell r="T902" t="str">
            <v/>
          </cell>
          <cell r="U902" t="str">
            <v/>
          </cell>
          <cell r="V902" t="str">
            <v/>
          </cell>
          <cell r="W902" t="str">
            <v/>
          </cell>
        </row>
        <row r="903">
          <cell r="C903" t="str">
            <v>3.3.4.2</v>
          </cell>
          <cell r="D903" t="str">
            <v xml:space="preserve">Excavación para estructuras a máquina en material común, roca descompuesta a cualquier profundidad y bajo cualquier condición de humedad. Incluye retiro a lugar autorizado. </v>
          </cell>
          <cell r="E903" t="str">
            <v>m3</v>
          </cell>
          <cell r="F903">
            <v>13.5</v>
          </cell>
          <cell r="G903">
            <v>8200</v>
          </cell>
          <cell r="H903">
            <v>110700</v>
          </cell>
          <cell r="I903">
            <v>0.22483140843188462</v>
          </cell>
          <cell r="J903">
            <v>13.5</v>
          </cell>
          <cell r="L903">
            <v>13.5</v>
          </cell>
          <cell r="M903">
            <v>110700</v>
          </cell>
          <cell r="N903">
            <v>0</v>
          </cell>
          <cell r="O903">
            <v>110700</v>
          </cell>
          <cell r="R903">
            <v>0</v>
          </cell>
          <cell r="S903">
            <v>0</v>
          </cell>
          <cell r="T903">
            <v>0</v>
          </cell>
          <cell r="U903">
            <v>0</v>
          </cell>
          <cell r="V903">
            <v>13.5</v>
          </cell>
          <cell r="W903">
            <v>110700</v>
          </cell>
        </row>
        <row r="904">
          <cell r="C904">
            <v>3.4</v>
          </cell>
          <cell r="D904" t="str">
            <v>INSTALACION Y CIMENTACION DE TUBERIA</v>
          </cell>
          <cell r="I904" t="str">
            <v/>
          </cell>
          <cell r="L904" t="str">
            <v/>
          </cell>
          <cell r="M904" t="str">
            <v/>
          </cell>
          <cell r="N904" t="str">
            <v/>
          </cell>
          <cell r="O904" t="str">
            <v/>
          </cell>
          <cell r="R904" t="str">
            <v/>
          </cell>
          <cell r="S904" t="str">
            <v/>
          </cell>
          <cell r="T904" t="str">
            <v/>
          </cell>
          <cell r="U904" t="str">
            <v/>
          </cell>
          <cell r="V904" t="str">
            <v/>
          </cell>
          <cell r="W904" t="str">
            <v/>
          </cell>
        </row>
        <row r="905">
          <cell r="C905">
            <v>3.5</v>
          </cell>
          <cell r="D905" t="str">
            <v>RELLENOS</v>
          </cell>
          <cell r="I905" t="str">
            <v/>
          </cell>
          <cell r="L905" t="str">
            <v/>
          </cell>
          <cell r="M905" t="str">
            <v/>
          </cell>
          <cell r="N905" t="str">
            <v/>
          </cell>
          <cell r="O905" t="str">
            <v/>
          </cell>
          <cell r="R905" t="str">
            <v/>
          </cell>
          <cell r="S905" t="str">
            <v/>
          </cell>
          <cell r="T905" t="str">
            <v/>
          </cell>
          <cell r="U905" t="str">
            <v/>
          </cell>
          <cell r="V905" t="str">
            <v/>
          </cell>
          <cell r="W905" t="str">
            <v/>
          </cell>
        </row>
        <row r="906">
          <cell r="C906" t="str">
            <v>3.5.1</v>
          </cell>
          <cell r="D906" t="str">
            <v>Relleno de Zanjas y obras de mampostería</v>
          </cell>
          <cell r="I906" t="str">
            <v/>
          </cell>
          <cell r="L906" t="str">
            <v/>
          </cell>
          <cell r="M906" t="str">
            <v/>
          </cell>
          <cell r="N906" t="str">
            <v/>
          </cell>
          <cell r="O906" t="str">
            <v/>
          </cell>
          <cell r="R906" t="str">
            <v/>
          </cell>
          <cell r="S906" t="str">
            <v/>
          </cell>
          <cell r="T906" t="str">
            <v/>
          </cell>
          <cell r="U906" t="str">
            <v/>
          </cell>
          <cell r="V906" t="str">
            <v/>
          </cell>
          <cell r="W906" t="str">
            <v/>
          </cell>
        </row>
        <row r="907">
          <cell r="C907" t="str">
            <v>3.5.1.1</v>
          </cell>
          <cell r="D907" t="str">
            <v>Rellenos de Zanjas y obras de mampostería con material seleccionado de sitio, compactado al 90% del Proctor Modificado</v>
          </cell>
          <cell r="E907" t="str">
            <v>m3</v>
          </cell>
          <cell r="F907">
            <v>5</v>
          </cell>
          <cell r="G907">
            <v>9800</v>
          </cell>
          <cell r="H907">
            <v>49000</v>
          </cell>
          <cell r="I907">
            <v>9.9518870940942583E-2</v>
          </cell>
          <cell r="J907">
            <v>5</v>
          </cell>
          <cell r="L907">
            <v>5</v>
          </cell>
          <cell r="M907">
            <v>49000</v>
          </cell>
          <cell r="N907">
            <v>0</v>
          </cell>
          <cell r="O907">
            <v>49000</v>
          </cell>
          <cell r="R907">
            <v>0</v>
          </cell>
          <cell r="S907">
            <v>0</v>
          </cell>
          <cell r="T907">
            <v>0</v>
          </cell>
          <cell r="U907">
            <v>0</v>
          </cell>
          <cell r="V907">
            <v>5</v>
          </cell>
          <cell r="W907">
            <v>49000</v>
          </cell>
        </row>
        <row r="908">
          <cell r="C908" t="str">
            <v>3.5.1.2</v>
          </cell>
          <cell r="D908" t="str">
            <v>Rellenos de Zanjas y obras de mampostería con material seleccionado de cantera, compactado al 95% del Proctor Modifiicado</v>
          </cell>
          <cell r="E908" t="str">
            <v>m3</v>
          </cell>
          <cell r="F908">
            <v>8.5</v>
          </cell>
          <cell r="G908">
            <v>27000</v>
          </cell>
          <cell r="H908">
            <v>229500</v>
          </cell>
          <cell r="I908">
            <v>0.46611389552951688</v>
          </cell>
          <cell r="J908">
            <v>8.5</v>
          </cell>
          <cell r="L908">
            <v>8.5</v>
          </cell>
          <cell r="M908">
            <v>229500</v>
          </cell>
          <cell r="N908">
            <v>0</v>
          </cell>
          <cell r="O908">
            <v>229500</v>
          </cell>
          <cell r="R908">
            <v>0</v>
          </cell>
          <cell r="S908">
            <v>0</v>
          </cell>
          <cell r="T908">
            <v>0</v>
          </cell>
          <cell r="U908">
            <v>0</v>
          </cell>
          <cell r="V908">
            <v>8.5</v>
          </cell>
          <cell r="W908">
            <v>229500</v>
          </cell>
        </row>
        <row r="909">
          <cell r="C909">
            <v>3.7</v>
          </cell>
          <cell r="D909" t="str">
            <v>CONSTRUCCIÓN DE OBRAS ACCESORIAS</v>
          </cell>
          <cell r="I909" t="str">
            <v/>
          </cell>
          <cell r="L909" t="str">
            <v/>
          </cell>
          <cell r="M909" t="str">
            <v/>
          </cell>
          <cell r="N909" t="str">
            <v/>
          </cell>
          <cell r="O909" t="str">
            <v/>
          </cell>
          <cell r="R909" t="str">
            <v/>
          </cell>
          <cell r="S909" t="str">
            <v/>
          </cell>
          <cell r="T909" t="str">
            <v/>
          </cell>
          <cell r="U909" t="str">
            <v/>
          </cell>
          <cell r="V909" t="str">
            <v/>
          </cell>
          <cell r="W909" t="str">
            <v/>
          </cell>
        </row>
        <row r="910">
          <cell r="C910" t="str">
            <v>3.7.1</v>
          </cell>
          <cell r="D910" t="str">
            <v>Obra de mampostería en ladrillo.</v>
          </cell>
          <cell r="I910" t="str">
            <v/>
          </cell>
          <cell r="L910" t="str">
            <v/>
          </cell>
          <cell r="M910" t="str">
            <v/>
          </cell>
          <cell r="N910" t="str">
            <v/>
          </cell>
          <cell r="O910" t="str">
            <v/>
          </cell>
          <cell r="R910" t="str">
            <v/>
          </cell>
          <cell r="S910" t="str">
            <v/>
          </cell>
          <cell r="T910" t="str">
            <v/>
          </cell>
          <cell r="U910" t="str">
            <v/>
          </cell>
          <cell r="V910" t="str">
            <v/>
          </cell>
          <cell r="W910" t="str">
            <v/>
          </cell>
        </row>
        <row r="911">
          <cell r="C911" t="str">
            <v>3.7.1.4</v>
          </cell>
          <cell r="D911" t="str">
            <v>CONCRETOS DE LIMPIEZA, ALISTADO Y MEDIACAÑAS</v>
          </cell>
          <cell r="I911" t="str">
            <v/>
          </cell>
          <cell r="L911" t="str">
            <v/>
          </cell>
          <cell r="M911" t="str">
            <v/>
          </cell>
          <cell r="N911" t="str">
            <v/>
          </cell>
          <cell r="O911" t="str">
            <v/>
          </cell>
          <cell r="R911" t="str">
            <v/>
          </cell>
          <cell r="S911" t="str">
            <v/>
          </cell>
          <cell r="T911" t="str">
            <v/>
          </cell>
          <cell r="U911" t="str">
            <v/>
          </cell>
          <cell r="V911" t="str">
            <v/>
          </cell>
          <cell r="W911" t="str">
            <v/>
          </cell>
        </row>
        <row r="912">
          <cell r="C912" t="str">
            <v>3.7.1.4.1</v>
          </cell>
          <cell r="D912" t="str">
            <v>ALISTADO Y PENDIENTADO</v>
          </cell>
          <cell r="I912" t="str">
            <v/>
          </cell>
          <cell r="L912" t="str">
            <v/>
          </cell>
          <cell r="M912" t="str">
            <v/>
          </cell>
          <cell r="N912" t="str">
            <v/>
          </cell>
          <cell r="O912" t="str">
            <v/>
          </cell>
          <cell r="R912" t="str">
            <v/>
          </cell>
          <cell r="S912" t="str">
            <v/>
          </cell>
          <cell r="T912" t="str">
            <v/>
          </cell>
          <cell r="U912" t="str">
            <v/>
          </cell>
          <cell r="V912" t="str">
            <v/>
          </cell>
          <cell r="W912" t="str">
            <v/>
          </cell>
        </row>
        <row r="913">
          <cell r="C913" t="str">
            <v>3.7.1.4.1.2</v>
          </cell>
          <cell r="D913" t="str">
            <v>Alistado y pendientado de losas y pisos en mortero impermeabilizado 1:4 e=0.04</v>
          </cell>
          <cell r="E913" t="str">
            <v>m2</v>
          </cell>
          <cell r="F913">
            <v>55</v>
          </cell>
          <cell r="G913">
            <v>10490</v>
          </cell>
          <cell r="H913">
            <v>576950</v>
          </cell>
          <cell r="I913">
            <v>1.1717839303954456</v>
          </cell>
          <cell r="J913">
            <v>55</v>
          </cell>
          <cell r="L913">
            <v>55</v>
          </cell>
          <cell r="M913">
            <v>576950</v>
          </cell>
          <cell r="N913">
            <v>0</v>
          </cell>
          <cell r="O913">
            <v>576950</v>
          </cell>
          <cell r="R913">
            <v>0</v>
          </cell>
          <cell r="S913">
            <v>0</v>
          </cell>
          <cell r="T913">
            <v>0</v>
          </cell>
          <cell r="U913">
            <v>0</v>
          </cell>
          <cell r="V913">
            <v>55</v>
          </cell>
          <cell r="W913">
            <v>576950</v>
          </cell>
        </row>
        <row r="914">
          <cell r="C914" t="str">
            <v>3.7.2</v>
          </cell>
          <cell r="D914" t="str">
            <v>Obras de mampostería en bloque</v>
          </cell>
          <cell r="I914" t="str">
            <v/>
          </cell>
          <cell r="L914" t="str">
            <v/>
          </cell>
          <cell r="M914" t="str">
            <v/>
          </cell>
          <cell r="N914" t="str">
            <v/>
          </cell>
          <cell r="O914" t="str">
            <v/>
          </cell>
          <cell r="R914" t="str">
            <v/>
          </cell>
          <cell r="S914" t="str">
            <v/>
          </cell>
          <cell r="T914" t="str">
            <v/>
          </cell>
          <cell r="U914" t="str">
            <v/>
          </cell>
          <cell r="V914" t="str">
            <v/>
          </cell>
          <cell r="W914" t="str">
            <v/>
          </cell>
        </row>
        <row r="915">
          <cell r="C915" t="str">
            <v>3.7.2.1.8</v>
          </cell>
          <cell r="D915" t="str">
            <v>Mampostería en bloque de concreto (sin incluir pañete, mortero de relleno, refuerzo e=0.10 m</v>
          </cell>
          <cell r="E915" t="str">
            <v>m2</v>
          </cell>
          <cell r="F915">
            <v>13</v>
          </cell>
          <cell r="G915">
            <v>21300</v>
          </cell>
          <cell r="H915">
            <v>276900</v>
          </cell>
          <cell r="I915">
            <v>0.56238317068463273</v>
          </cell>
          <cell r="J915">
            <v>13</v>
          </cell>
          <cell r="L915">
            <v>13</v>
          </cell>
          <cell r="M915">
            <v>276900</v>
          </cell>
          <cell r="N915">
            <v>0</v>
          </cell>
          <cell r="O915">
            <v>276900</v>
          </cell>
          <cell r="R915">
            <v>0</v>
          </cell>
          <cell r="S915">
            <v>0</v>
          </cell>
          <cell r="T915">
            <v>0</v>
          </cell>
          <cell r="U915">
            <v>0</v>
          </cell>
          <cell r="V915">
            <v>13</v>
          </cell>
          <cell r="W915">
            <v>276900</v>
          </cell>
        </row>
        <row r="916">
          <cell r="C916" t="str">
            <v>3.7.2.1.9</v>
          </cell>
          <cell r="D916" t="str">
            <v>Mampostería en bloque de concreto (sin incluir pañete, mortero de relleno, refuerzo e=0.15 m</v>
          </cell>
          <cell r="E916" t="str">
            <v>m2</v>
          </cell>
          <cell r="F916">
            <v>131.30000000000001</v>
          </cell>
          <cell r="G916">
            <v>27150</v>
          </cell>
          <cell r="H916">
            <v>3564795</v>
          </cell>
          <cell r="I916">
            <v>7.2400892558350503</v>
          </cell>
          <cell r="J916">
            <v>131.30000000000001</v>
          </cell>
          <cell r="L916">
            <v>131.30000000000001</v>
          </cell>
          <cell r="M916">
            <v>3564795.0000000005</v>
          </cell>
          <cell r="N916">
            <v>0</v>
          </cell>
          <cell r="O916">
            <v>3564795.0000000005</v>
          </cell>
          <cell r="R916">
            <v>0</v>
          </cell>
          <cell r="S916">
            <v>0</v>
          </cell>
          <cell r="T916">
            <v>0</v>
          </cell>
          <cell r="U916">
            <v>0</v>
          </cell>
          <cell r="V916">
            <v>131.30000000000001</v>
          </cell>
          <cell r="W916">
            <v>3564795.0000000005</v>
          </cell>
        </row>
        <row r="917">
          <cell r="C917" t="str">
            <v>3.7.3</v>
          </cell>
          <cell r="D917" t="str">
            <v>Estructuras de concreto reforzado</v>
          </cell>
          <cell r="I917" t="str">
            <v/>
          </cell>
          <cell r="L917" t="str">
            <v/>
          </cell>
          <cell r="M917" t="str">
            <v/>
          </cell>
          <cell r="N917" t="str">
            <v/>
          </cell>
          <cell r="O917" t="str">
            <v/>
          </cell>
          <cell r="R917" t="str">
            <v/>
          </cell>
          <cell r="S917" t="str">
            <v/>
          </cell>
          <cell r="T917" t="str">
            <v/>
          </cell>
          <cell r="U917" t="str">
            <v/>
          </cell>
          <cell r="V917" t="str">
            <v/>
          </cell>
          <cell r="W917" t="str">
            <v/>
          </cell>
        </row>
        <row r="918">
          <cell r="C918" t="str">
            <v>3.7.3.2</v>
          </cell>
          <cell r="D918" t="str">
            <v>Concreto para estructuras tipo edificaciones</v>
          </cell>
          <cell r="I918" t="str">
            <v/>
          </cell>
          <cell r="L918" t="str">
            <v/>
          </cell>
          <cell r="M918" t="str">
            <v/>
          </cell>
          <cell r="N918" t="str">
            <v/>
          </cell>
          <cell r="O918" t="str">
            <v/>
          </cell>
          <cell r="R918" t="str">
            <v/>
          </cell>
          <cell r="S918" t="str">
            <v/>
          </cell>
          <cell r="T918" t="str">
            <v/>
          </cell>
          <cell r="U918" t="str">
            <v/>
          </cell>
          <cell r="V918" t="str">
            <v/>
          </cell>
          <cell r="W918" t="str">
            <v/>
          </cell>
        </row>
        <row r="919">
          <cell r="C919" t="str">
            <v>3.7.3.2.1</v>
          </cell>
          <cell r="D919" t="str">
            <v>VIGAS, COLUMNAS, ZAPATAS, MUROS, ESCALERAS</v>
          </cell>
          <cell r="I919" t="str">
            <v/>
          </cell>
          <cell r="L919" t="str">
            <v/>
          </cell>
          <cell r="M919" t="str">
            <v/>
          </cell>
          <cell r="N919" t="str">
            <v/>
          </cell>
          <cell r="O919" t="str">
            <v/>
          </cell>
          <cell r="R919" t="str">
            <v/>
          </cell>
          <cell r="S919" t="str">
            <v/>
          </cell>
          <cell r="T919" t="str">
            <v/>
          </cell>
          <cell r="U919" t="str">
            <v/>
          </cell>
          <cell r="V919" t="str">
            <v/>
          </cell>
          <cell r="W919" t="str">
            <v/>
          </cell>
        </row>
        <row r="920">
          <cell r="C920" t="str">
            <v>3.7.3.2.1.2</v>
          </cell>
          <cell r="D920" t="str">
            <v>Concreto para vigas f´c=21 Mpa (3000 PSI)</v>
          </cell>
          <cell r="E920" t="str">
            <v>m3</v>
          </cell>
          <cell r="F920">
            <v>10.4</v>
          </cell>
          <cell r="G920">
            <v>314100</v>
          </cell>
          <cell r="H920">
            <v>3266640</v>
          </cell>
          <cell r="I920">
            <v>6.6345372361330757</v>
          </cell>
          <cell r="J920">
            <v>10.4</v>
          </cell>
          <cell r="L920">
            <v>10.4</v>
          </cell>
          <cell r="M920">
            <v>3266640</v>
          </cell>
          <cell r="N920">
            <v>0</v>
          </cell>
          <cell r="O920">
            <v>3266640</v>
          </cell>
          <cell r="R920">
            <v>0</v>
          </cell>
          <cell r="S920">
            <v>0</v>
          </cell>
          <cell r="T920">
            <v>0</v>
          </cell>
          <cell r="U920">
            <v>0</v>
          </cell>
          <cell r="V920">
            <v>10.4</v>
          </cell>
          <cell r="W920">
            <v>3266640</v>
          </cell>
        </row>
        <row r="921">
          <cell r="C921" t="str">
            <v>3.7.3.2.1.5</v>
          </cell>
          <cell r="D921" t="str">
            <v>Concreto para columnas f´c=21 Mpa (3000 PSI)</v>
          </cell>
          <cell r="E921" t="str">
            <v>m3</v>
          </cell>
          <cell r="F921">
            <v>4.1040000000000001</v>
          </cell>
          <cell r="G921">
            <v>355100</v>
          </cell>
          <cell r="H921">
            <v>1457330.4000000001</v>
          </cell>
          <cell r="I921">
            <v>2.9598342039982093</v>
          </cell>
          <cell r="J921">
            <v>4.1040000000000001</v>
          </cell>
          <cell r="L921">
            <v>4.1040000000000001</v>
          </cell>
          <cell r="M921">
            <v>1457330.4000000001</v>
          </cell>
          <cell r="N921">
            <v>0</v>
          </cell>
          <cell r="O921">
            <v>1457330.4000000001</v>
          </cell>
          <cell r="R921">
            <v>0</v>
          </cell>
          <cell r="S921">
            <v>0</v>
          </cell>
          <cell r="T921">
            <v>0</v>
          </cell>
          <cell r="U921">
            <v>0</v>
          </cell>
          <cell r="V921">
            <v>4.1040000000000001</v>
          </cell>
          <cell r="W921">
            <v>1457330.4000000001</v>
          </cell>
        </row>
        <row r="922">
          <cell r="C922" t="str">
            <v>3.7.3.2.1.11</v>
          </cell>
          <cell r="D922" t="str">
            <v>Concreto para zapatas f´c=24.5 Mpa (3500 PSI)</v>
          </cell>
          <cell r="E922" t="str">
            <v>m3</v>
          </cell>
          <cell r="F922">
            <v>4.5999999999999996</v>
          </cell>
          <cell r="G922">
            <v>293700</v>
          </cell>
          <cell r="H922">
            <v>1351020</v>
          </cell>
          <cell r="I922">
            <v>2.7439180616047403</v>
          </cell>
          <cell r="J922">
            <v>4.5999999999999996</v>
          </cell>
          <cell r="L922">
            <v>4.5999999999999996</v>
          </cell>
          <cell r="M922">
            <v>1351020</v>
          </cell>
          <cell r="N922">
            <v>0</v>
          </cell>
          <cell r="O922">
            <v>1351020</v>
          </cell>
          <cell r="R922">
            <v>0</v>
          </cell>
          <cell r="S922">
            <v>0</v>
          </cell>
          <cell r="T922">
            <v>0</v>
          </cell>
          <cell r="U922">
            <v>0</v>
          </cell>
          <cell r="V922">
            <v>4.5999999999999996</v>
          </cell>
          <cell r="W922">
            <v>1351020</v>
          </cell>
        </row>
        <row r="923">
          <cell r="C923" t="str">
            <v>3.7.3.2.1.14</v>
          </cell>
          <cell r="D923" t="str">
            <v>Concreto para vigas de amarre f´c=21 Mpa (3000 PSI)</v>
          </cell>
          <cell r="E923" t="str">
            <v>m3</v>
          </cell>
          <cell r="F923">
            <v>11.9</v>
          </cell>
          <cell r="G923">
            <v>338850</v>
          </cell>
          <cell r="H923">
            <v>4032315</v>
          </cell>
          <cell r="I923">
            <v>8.1896211444536107</v>
          </cell>
          <cell r="J923">
            <v>11.9</v>
          </cell>
          <cell r="L923">
            <v>11.9</v>
          </cell>
          <cell r="M923">
            <v>4032315</v>
          </cell>
          <cell r="N923">
            <v>0</v>
          </cell>
          <cell r="O923">
            <v>4032315</v>
          </cell>
          <cell r="R923">
            <v>0</v>
          </cell>
          <cell r="S923">
            <v>0</v>
          </cell>
          <cell r="T923">
            <v>0</v>
          </cell>
          <cell r="U923">
            <v>0</v>
          </cell>
          <cell r="V923">
            <v>11.9</v>
          </cell>
          <cell r="W923">
            <v>4032315</v>
          </cell>
        </row>
        <row r="924">
          <cell r="C924" t="str">
            <v>3.7.3.2.1.20</v>
          </cell>
          <cell r="D924" t="str">
            <v>Piso en concreto e=0.15 f´c=24.5 Mpa</v>
          </cell>
          <cell r="E924" t="str">
            <v>m2</v>
          </cell>
          <cell r="F924">
            <v>51</v>
          </cell>
          <cell r="G924">
            <v>47100</v>
          </cell>
          <cell r="H924">
            <v>2402100</v>
          </cell>
          <cell r="I924">
            <v>4.8786587732089428</v>
          </cell>
          <cell r="J924">
            <v>51</v>
          </cell>
          <cell r="L924">
            <v>51</v>
          </cell>
          <cell r="M924">
            <v>2402100</v>
          </cell>
          <cell r="N924">
            <v>0</v>
          </cell>
          <cell r="O924">
            <v>2402100</v>
          </cell>
          <cell r="R924">
            <v>0</v>
          </cell>
          <cell r="S924">
            <v>0</v>
          </cell>
          <cell r="T924">
            <v>0</v>
          </cell>
          <cell r="U924">
            <v>0</v>
          </cell>
          <cell r="V924">
            <v>51</v>
          </cell>
          <cell r="W924">
            <v>2402100</v>
          </cell>
        </row>
        <row r="925">
          <cell r="C925" t="str">
            <v>3.7.3.2.3</v>
          </cell>
          <cell r="D925" t="str">
            <v>LOSAS ALIGERADAS</v>
          </cell>
          <cell r="I925" t="str">
            <v/>
          </cell>
          <cell r="L925" t="str">
            <v/>
          </cell>
          <cell r="M925" t="str">
            <v/>
          </cell>
          <cell r="N925" t="str">
            <v/>
          </cell>
          <cell r="O925" t="str">
            <v/>
          </cell>
          <cell r="R925" t="str">
            <v/>
          </cell>
          <cell r="S925" t="str">
            <v/>
          </cell>
          <cell r="T925" t="str">
            <v/>
          </cell>
          <cell r="U925" t="str">
            <v/>
          </cell>
          <cell r="V925" t="str">
            <v/>
          </cell>
          <cell r="W925" t="str">
            <v/>
          </cell>
        </row>
        <row r="926">
          <cell r="C926" t="str">
            <v>3.7.3.2.3.4</v>
          </cell>
          <cell r="D926" t="str">
            <v>Losa aligerada para edificaciones con casetón de icopor f¨c=24.5 MPa e=0.30 m</v>
          </cell>
          <cell r="E926" t="str">
            <v>m2</v>
          </cell>
          <cell r="F926">
            <v>54.8</v>
          </cell>
          <cell r="G926">
            <v>77660</v>
          </cell>
          <cell r="H926">
            <v>4255768</v>
          </cell>
          <cell r="I926">
            <v>8.6434535989100691</v>
          </cell>
          <cell r="J926">
            <v>54.8</v>
          </cell>
          <cell r="L926">
            <v>54.8</v>
          </cell>
          <cell r="M926">
            <v>4255768</v>
          </cell>
          <cell r="N926">
            <v>0</v>
          </cell>
          <cell r="O926">
            <v>4255768</v>
          </cell>
          <cell r="R926">
            <v>0</v>
          </cell>
          <cell r="S926">
            <v>0</v>
          </cell>
          <cell r="T926">
            <v>0</v>
          </cell>
          <cell r="U926">
            <v>0</v>
          </cell>
          <cell r="V926">
            <v>54.8</v>
          </cell>
          <cell r="W926">
            <v>4255768</v>
          </cell>
        </row>
        <row r="927">
          <cell r="C927" t="str">
            <v>3.7.3.3</v>
          </cell>
          <cell r="D927" t="str">
            <v>ACERO DE REFUERZO</v>
          </cell>
          <cell r="I927" t="str">
            <v/>
          </cell>
          <cell r="L927" t="str">
            <v/>
          </cell>
          <cell r="M927" t="str">
            <v/>
          </cell>
          <cell r="N927" t="str">
            <v/>
          </cell>
          <cell r="O927" t="str">
            <v/>
          </cell>
          <cell r="R927" t="str">
            <v/>
          </cell>
          <cell r="S927" t="str">
            <v/>
          </cell>
          <cell r="T927" t="str">
            <v/>
          </cell>
          <cell r="U927" t="str">
            <v/>
          </cell>
          <cell r="V927" t="str">
            <v/>
          </cell>
          <cell r="W927" t="str">
            <v/>
          </cell>
        </row>
        <row r="928">
          <cell r="C928" t="str">
            <v>3.7.3.3.1</v>
          </cell>
          <cell r="D928" t="str">
            <v>Suministro, figurado e instalación de acero de refuerzo 420 Mpa (60000 Psi) según planos y especificaciones de diseño</v>
          </cell>
          <cell r="E928" t="str">
            <v>kg</v>
          </cell>
          <cell r="F928">
            <v>8906</v>
          </cell>
          <cell r="G928">
            <v>2740</v>
          </cell>
          <cell r="H928">
            <v>24402440</v>
          </cell>
          <cell r="I928">
            <v>49.561291367430513</v>
          </cell>
          <cell r="J928">
            <v>8906</v>
          </cell>
          <cell r="L928">
            <v>8906</v>
          </cell>
          <cell r="M928">
            <v>24402440</v>
          </cell>
          <cell r="N928">
            <v>0</v>
          </cell>
          <cell r="O928">
            <v>24402440</v>
          </cell>
          <cell r="R928">
            <v>0</v>
          </cell>
          <cell r="S928">
            <v>0</v>
          </cell>
          <cell r="T928">
            <v>0</v>
          </cell>
          <cell r="U928">
            <v>0</v>
          </cell>
          <cell r="V928">
            <v>8906</v>
          </cell>
          <cell r="W928">
            <v>24402440</v>
          </cell>
        </row>
        <row r="929">
          <cell r="C929" t="str">
            <v>3.7.3.8</v>
          </cell>
          <cell r="D929" t="str">
            <v>IMPERMEABILIZACION</v>
          </cell>
          <cell r="I929" t="str">
            <v/>
          </cell>
          <cell r="L929" t="str">
            <v/>
          </cell>
          <cell r="M929" t="str">
            <v/>
          </cell>
          <cell r="N929" t="str">
            <v/>
          </cell>
          <cell r="O929" t="str">
            <v/>
          </cell>
          <cell r="R929" t="str">
            <v/>
          </cell>
          <cell r="S929" t="str">
            <v/>
          </cell>
          <cell r="T929" t="str">
            <v/>
          </cell>
          <cell r="U929" t="str">
            <v/>
          </cell>
          <cell r="V929" t="str">
            <v/>
          </cell>
          <cell r="W929" t="str">
            <v/>
          </cell>
        </row>
        <row r="930">
          <cell r="C930" t="str">
            <v>3.7.3.8.1</v>
          </cell>
          <cell r="D930" t="str">
            <v>Suministro e instalación de manto reflectivo Morter plas AL-80 o similar según planos y especificaciones de diseño</v>
          </cell>
          <cell r="E930" t="str">
            <v>m2</v>
          </cell>
          <cell r="F930">
            <v>54.8</v>
          </cell>
          <cell r="G930">
            <v>9325</v>
          </cell>
          <cell r="H930">
            <v>511010</v>
          </cell>
          <cell r="I930">
            <v>1.0378599640720627</v>
          </cell>
          <cell r="J930">
            <v>54.8</v>
          </cell>
          <cell r="L930">
            <v>54.8</v>
          </cell>
          <cell r="M930">
            <v>511010</v>
          </cell>
          <cell r="N930">
            <v>0</v>
          </cell>
          <cell r="O930">
            <v>511010</v>
          </cell>
          <cell r="R930">
            <v>0</v>
          </cell>
          <cell r="S930">
            <v>0</v>
          </cell>
          <cell r="T930">
            <v>0</v>
          </cell>
          <cell r="U930">
            <v>0</v>
          </cell>
          <cell r="V930">
            <v>54.8</v>
          </cell>
          <cell r="W930">
            <v>511010</v>
          </cell>
        </row>
        <row r="931">
          <cell r="C931" t="str">
            <v>3,9</v>
          </cell>
          <cell r="D931" t="str">
            <v>OBRAS ARQUITECTONICAS</v>
          </cell>
          <cell r="I931" t="str">
            <v/>
          </cell>
          <cell r="L931" t="str">
            <v/>
          </cell>
          <cell r="M931" t="str">
            <v/>
          </cell>
          <cell r="N931" t="str">
            <v/>
          </cell>
          <cell r="O931" t="str">
            <v/>
          </cell>
          <cell r="R931" t="str">
            <v/>
          </cell>
          <cell r="S931" t="str">
            <v/>
          </cell>
          <cell r="T931" t="str">
            <v/>
          </cell>
          <cell r="U931" t="str">
            <v/>
          </cell>
          <cell r="V931" t="str">
            <v/>
          </cell>
          <cell r="W931" t="str">
            <v/>
          </cell>
        </row>
        <row r="932">
          <cell r="C932" t="str">
            <v>3.9.9</v>
          </cell>
          <cell r="D932" t="str">
            <v>CARPINTERIA EN MADERA</v>
          </cell>
          <cell r="I932" t="str">
            <v/>
          </cell>
          <cell r="L932" t="str">
            <v/>
          </cell>
          <cell r="M932" t="str">
            <v/>
          </cell>
          <cell r="N932" t="str">
            <v/>
          </cell>
          <cell r="O932" t="str">
            <v/>
          </cell>
          <cell r="R932" t="str">
            <v/>
          </cell>
          <cell r="S932" t="str">
            <v/>
          </cell>
          <cell r="T932" t="str">
            <v/>
          </cell>
          <cell r="U932" t="str">
            <v/>
          </cell>
          <cell r="V932" t="str">
            <v/>
          </cell>
          <cell r="W932" t="str">
            <v/>
          </cell>
        </row>
        <row r="933">
          <cell r="C933" t="str">
            <v>3.9.9.1</v>
          </cell>
          <cell r="D933" t="str">
            <v>PUERTAS DE ENTRADA PRINCIPAL</v>
          </cell>
          <cell r="I933" t="str">
            <v/>
          </cell>
          <cell r="L933" t="str">
            <v/>
          </cell>
          <cell r="M933" t="str">
            <v/>
          </cell>
          <cell r="N933" t="str">
            <v/>
          </cell>
          <cell r="O933" t="str">
            <v/>
          </cell>
          <cell r="R933" t="str">
            <v/>
          </cell>
          <cell r="S933" t="str">
            <v/>
          </cell>
          <cell r="T933" t="str">
            <v/>
          </cell>
          <cell r="U933" t="str">
            <v/>
          </cell>
          <cell r="V933" t="str">
            <v/>
          </cell>
          <cell r="W933" t="str">
            <v/>
          </cell>
        </row>
        <row r="934">
          <cell r="C934" t="str">
            <v>3.9.9.1.9</v>
          </cell>
          <cell r="D934" t="str">
            <v>Puerta Madecor en cedro 1.00 x 2 m e=36 mm. Incluye marco para puerta y cerradura segun planos y especificaciones de diseño</v>
          </cell>
          <cell r="E934" t="str">
            <v>und</v>
          </cell>
          <cell r="F934">
            <v>3</v>
          </cell>
          <cell r="G934">
            <v>72000</v>
          </cell>
          <cell r="H934">
            <v>216000</v>
          </cell>
          <cell r="I934">
            <v>0.43869543108660414</v>
          </cell>
          <cell r="J934">
            <v>3</v>
          </cell>
          <cell r="L934">
            <v>3</v>
          </cell>
          <cell r="M934">
            <v>216000</v>
          </cell>
          <cell r="N934">
            <v>0</v>
          </cell>
          <cell r="O934">
            <v>216000</v>
          </cell>
          <cell r="R934">
            <v>0</v>
          </cell>
          <cell r="S934">
            <v>0</v>
          </cell>
          <cell r="T934">
            <v>0</v>
          </cell>
          <cell r="U934">
            <v>0</v>
          </cell>
          <cell r="V934">
            <v>3</v>
          </cell>
          <cell r="W934">
            <v>216000</v>
          </cell>
        </row>
        <row r="935">
          <cell r="C935" t="str">
            <v>3.9.12</v>
          </cell>
          <cell r="D935" t="str">
            <v>PINTURA</v>
          </cell>
          <cell r="I935" t="str">
            <v/>
          </cell>
          <cell r="L935" t="str">
            <v/>
          </cell>
          <cell r="M935" t="str">
            <v/>
          </cell>
          <cell r="N935" t="str">
            <v/>
          </cell>
          <cell r="O935" t="str">
            <v/>
          </cell>
          <cell r="R935" t="str">
            <v/>
          </cell>
          <cell r="S935" t="str">
            <v/>
          </cell>
          <cell r="T935" t="str">
            <v/>
          </cell>
          <cell r="U935" t="str">
            <v/>
          </cell>
          <cell r="V935" t="str">
            <v/>
          </cell>
          <cell r="W935" t="str">
            <v/>
          </cell>
        </row>
        <row r="936">
          <cell r="C936" t="str">
            <v>3.9.12.2</v>
          </cell>
          <cell r="D936" t="str">
            <v>Estuco y pintura a 3 manos segun planos y especificaciones de diseño</v>
          </cell>
          <cell r="E936" t="str">
            <v>m2</v>
          </cell>
          <cell r="F936">
            <v>355</v>
          </cell>
          <cell r="G936">
            <v>6415</v>
          </cell>
          <cell r="H936">
            <v>2277325</v>
          </cell>
          <cell r="I936">
            <v>4.6252410768486145</v>
          </cell>
          <cell r="J936">
            <v>355</v>
          </cell>
          <cell r="L936">
            <v>355</v>
          </cell>
          <cell r="M936">
            <v>2277325</v>
          </cell>
          <cell r="N936">
            <v>0</v>
          </cell>
          <cell r="O936">
            <v>2277325</v>
          </cell>
          <cell r="R936">
            <v>0</v>
          </cell>
          <cell r="S936">
            <v>0</v>
          </cell>
          <cell r="T936">
            <v>0</v>
          </cell>
          <cell r="U936">
            <v>0</v>
          </cell>
          <cell r="V936">
            <v>355</v>
          </cell>
          <cell r="W936">
            <v>2277325</v>
          </cell>
        </row>
        <row r="937">
          <cell r="D937" t="str">
            <v>COSTO TOTAL DIRECTO</v>
          </cell>
          <cell r="H937">
            <v>49236893</v>
          </cell>
          <cell r="L937" t="str">
            <v/>
          </cell>
          <cell r="M937">
            <v>49236893</v>
          </cell>
          <cell r="N937">
            <v>0</v>
          </cell>
          <cell r="O937">
            <v>49236893</v>
          </cell>
          <cell r="R937" t="str">
            <v/>
          </cell>
          <cell r="S937">
            <v>0</v>
          </cell>
          <cell r="T937">
            <v>0</v>
          </cell>
          <cell r="U937">
            <v>0</v>
          </cell>
          <cell r="V937" t="str">
            <v/>
          </cell>
          <cell r="W937">
            <v>49236893</v>
          </cell>
        </row>
        <row r="938">
          <cell r="D938" t="str">
            <v>A,I,U, 25%</v>
          </cell>
          <cell r="E938">
            <v>0.25</v>
          </cell>
          <cell r="H938">
            <v>12309223.25</v>
          </cell>
          <cell r="M938">
            <v>12309223.25</v>
          </cell>
          <cell r="N938">
            <v>0</v>
          </cell>
          <cell r="O938">
            <v>12309223.25</v>
          </cell>
          <cell r="R938">
            <v>0</v>
          </cell>
          <cell r="S938">
            <v>0</v>
          </cell>
          <cell r="T938">
            <v>0</v>
          </cell>
          <cell r="U938">
            <v>0</v>
          </cell>
          <cell r="W938">
            <v>12309223.25</v>
          </cell>
        </row>
        <row r="939">
          <cell r="B939" t="str">
            <v>TO15</v>
          </cell>
          <cell r="D939" t="str">
            <v>COSTO TOTAL OBRA CIVIL</v>
          </cell>
          <cell r="H939">
            <v>61546116</v>
          </cell>
          <cell r="M939">
            <v>61546116</v>
          </cell>
          <cell r="N939">
            <v>0</v>
          </cell>
          <cell r="O939">
            <v>61546116</v>
          </cell>
          <cell r="R939" t="str">
            <v/>
          </cell>
          <cell r="S939">
            <v>0</v>
          </cell>
          <cell r="T939">
            <v>0</v>
          </cell>
          <cell r="U939">
            <v>0</v>
          </cell>
          <cell r="V939" t="str">
            <v/>
          </cell>
          <cell r="W939">
            <v>61546116</v>
          </cell>
        </row>
        <row r="940">
          <cell r="B940" t="str">
            <v>T16</v>
          </cell>
          <cell r="C940" t="str">
            <v>OBRA CIVIL ESTRUCTURAL DEL CUARTO ELÉCTRICO (940)</v>
          </cell>
          <cell r="M940" t="str">
            <v/>
          </cell>
          <cell r="N940" t="str">
            <v/>
          </cell>
          <cell r="O940" t="str">
            <v/>
          </cell>
          <cell r="R940" t="str">
            <v/>
          </cell>
          <cell r="S940" t="str">
            <v/>
          </cell>
          <cell r="T940" t="str">
            <v/>
          </cell>
          <cell r="U940" t="str">
            <v/>
          </cell>
          <cell r="V940" t="str">
            <v/>
          </cell>
          <cell r="W940" t="str">
            <v/>
          </cell>
        </row>
        <row r="941">
          <cell r="C941" t="str">
            <v xml:space="preserve">ITEM </v>
          </cell>
          <cell r="D941" t="str">
            <v xml:space="preserve">DESCRIPCION </v>
          </cell>
          <cell r="E941" t="str">
            <v xml:space="preserve">UNIDAD </v>
          </cell>
          <cell r="F941" t="str">
            <v xml:space="preserve">CANTIDAD </v>
          </cell>
          <cell r="G941" t="str">
            <v xml:space="preserve">V. UNITARIO </v>
          </cell>
          <cell r="H941" t="str">
            <v>V. PARCIAL</v>
          </cell>
          <cell r="R941">
            <v>0</v>
          </cell>
        </row>
        <row r="942">
          <cell r="C942">
            <v>3.1</v>
          </cell>
          <cell r="D942" t="str">
            <v>SEÑALIZACION Y SEGURIDAD EN LA OBRA</v>
          </cell>
          <cell r="L942" t="str">
            <v/>
          </cell>
          <cell r="M942" t="str">
            <v/>
          </cell>
          <cell r="N942" t="str">
            <v/>
          </cell>
          <cell r="O942" t="str">
            <v/>
          </cell>
          <cell r="R942" t="str">
            <v/>
          </cell>
          <cell r="S942" t="str">
            <v/>
          </cell>
          <cell r="T942" t="str">
            <v/>
          </cell>
          <cell r="U942" t="str">
            <v/>
          </cell>
          <cell r="V942" t="str">
            <v/>
          </cell>
          <cell r="W942" t="str">
            <v/>
          </cell>
        </row>
        <row r="943">
          <cell r="C943" t="str">
            <v>3.1.1</v>
          </cell>
          <cell r="D943" t="str">
            <v>Señalización de la obra</v>
          </cell>
          <cell r="L943" t="str">
            <v/>
          </cell>
          <cell r="M943" t="str">
            <v/>
          </cell>
          <cell r="N943" t="str">
            <v/>
          </cell>
          <cell r="O943" t="str">
            <v/>
          </cell>
          <cell r="R943" t="str">
            <v/>
          </cell>
          <cell r="S943" t="str">
            <v/>
          </cell>
          <cell r="T943" t="str">
            <v/>
          </cell>
          <cell r="U943" t="str">
            <v/>
          </cell>
          <cell r="V943" t="str">
            <v/>
          </cell>
          <cell r="W943" t="str">
            <v/>
          </cell>
        </row>
        <row r="944">
          <cell r="C944" t="str">
            <v>3.1.1.1</v>
          </cell>
          <cell r="D944" t="str">
            <v>Soporte para cinta demarcadora. Esquema No.1</v>
          </cell>
          <cell r="E944" t="str">
            <v>un</v>
          </cell>
          <cell r="F944">
            <v>4</v>
          </cell>
          <cell r="G944">
            <v>10100</v>
          </cell>
          <cell r="H944">
            <v>40400</v>
          </cell>
          <cell r="I944">
            <v>0.17446853386576755</v>
          </cell>
          <cell r="J944">
            <v>4</v>
          </cell>
          <cell r="L944">
            <v>4</v>
          </cell>
          <cell r="M944">
            <v>40400</v>
          </cell>
          <cell r="N944">
            <v>0</v>
          </cell>
          <cell r="O944">
            <v>40400</v>
          </cell>
          <cell r="R944">
            <v>0</v>
          </cell>
          <cell r="S944">
            <v>0</v>
          </cell>
          <cell r="T944">
            <v>0</v>
          </cell>
          <cell r="U944">
            <v>0</v>
          </cell>
          <cell r="V944">
            <v>4</v>
          </cell>
          <cell r="W944">
            <v>40400</v>
          </cell>
        </row>
        <row r="945">
          <cell r="C945" t="str">
            <v>3.1.1.2</v>
          </cell>
          <cell r="D945" t="str">
            <v>Cinta demarcadora, sin soportes. Esquema No. 2</v>
          </cell>
          <cell r="E945" t="str">
            <v>m</v>
          </cell>
          <cell r="F945">
            <v>40</v>
          </cell>
          <cell r="G945">
            <v>830</v>
          </cell>
          <cell r="H945">
            <v>33200</v>
          </cell>
          <cell r="I945">
            <v>0.14337513179068026</v>
          </cell>
          <cell r="J945">
            <v>40</v>
          </cell>
          <cell r="L945">
            <v>40</v>
          </cell>
          <cell r="M945">
            <v>33200</v>
          </cell>
          <cell r="N945">
            <v>0</v>
          </cell>
          <cell r="O945">
            <v>33200</v>
          </cell>
          <cell r="R945">
            <v>0</v>
          </cell>
          <cell r="S945">
            <v>0</v>
          </cell>
          <cell r="T945">
            <v>0</v>
          </cell>
          <cell r="U945">
            <v>0</v>
          </cell>
          <cell r="V945">
            <v>40</v>
          </cell>
          <cell r="W945">
            <v>33200</v>
          </cell>
        </row>
        <row r="946">
          <cell r="C946" t="str">
            <v>3.1.1.3</v>
          </cell>
          <cell r="D946" t="str">
            <v>Vallas móviles. Barreras</v>
          </cell>
          <cell r="I946" t="str">
            <v/>
          </cell>
          <cell r="L946" t="str">
            <v/>
          </cell>
          <cell r="M946" t="str">
            <v/>
          </cell>
          <cell r="N946" t="str">
            <v/>
          </cell>
          <cell r="O946" t="str">
            <v/>
          </cell>
          <cell r="R946" t="str">
            <v/>
          </cell>
          <cell r="S946" t="str">
            <v/>
          </cell>
          <cell r="T946" t="str">
            <v/>
          </cell>
          <cell r="U946" t="str">
            <v/>
          </cell>
          <cell r="V946" t="str">
            <v/>
          </cell>
          <cell r="W946" t="str">
            <v/>
          </cell>
        </row>
        <row r="947">
          <cell r="C947" t="str">
            <v>3.1.1.3.4</v>
          </cell>
          <cell r="D947" t="str">
            <v>Valla móvil Tipo 4. Valla doble cara. Esquema No. 6</v>
          </cell>
          <cell r="E947" t="str">
            <v>un</v>
          </cell>
          <cell r="F947">
            <v>1</v>
          </cell>
          <cell r="G947">
            <v>155000</v>
          </cell>
          <cell r="H947">
            <v>155000</v>
          </cell>
          <cell r="I947">
            <v>0.6693718502275734</v>
          </cell>
          <cell r="J947">
            <v>1</v>
          </cell>
          <cell r="L947">
            <v>1</v>
          </cell>
          <cell r="M947">
            <v>155000</v>
          </cell>
          <cell r="N947">
            <v>0</v>
          </cell>
          <cell r="O947">
            <v>155000</v>
          </cell>
          <cell r="R947">
            <v>0</v>
          </cell>
          <cell r="S947">
            <v>0</v>
          </cell>
          <cell r="T947">
            <v>0</v>
          </cell>
          <cell r="U947">
            <v>0</v>
          </cell>
          <cell r="V947">
            <v>1</v>
          </cell>
          <cell r="W947">
            <v>155000</v>
          </cell>
        </row>
        <row r="948">
          <cell r="C948">
            <v>3.3</v>
          </cell>
          <cell r="D948" t="str">
            <v>EXCAVACIONES Y ENTIBADOS</v>
          </cell>
          <cell r="I948" t="str">
            <v/>
          </cell>
          <cell r="L948" t="str">
            <v/>
          </cell>
          <cell r="M948" t="str">
            <v/>
          </cell>
          <cell r="N948" t="str">
            <v/>
          </cell>
          <cell r="O948" t="str">
            <v/>
          </cell>
          <cell r="R948" t="str">
            <v/>
          </cell>
          <cell r="S948" t="str">
            <v/>
          </cell>
          <cell r="T948" t="str">
            <v/>
          </cell>
          <cell r="U948" t="str">
            <v/>
          </cell>
          <cell r="V948" t="str">
            <v/>
          </cell>
          <cell r="W948" t="str">
            <v/>
          </cell>
        </row>
        <row r="949">
          <cell r="C949" t="str">
            <v>3.3.4</v>
          </cell>
          <cell r="D949" t="str">
            <v>EXCAVACIONES PARA ESTRUCTURAS</v>
          </cell>
          <cell r="I949" t="str">
            <v/>
          </cell>
          <cell r="L949" t="str">
            <v/>
          </cell>
          <cell r="M949" t="str">
            <v/>
          </cell>
          <cell r="N949" t="str">
            <v/>
          </cell>
          <cell r="O949" t="str">
            <v/>
          </cell>
          <cell r="R949" t="str">
            <v/>
          </cell>
          <cell r="S949" t="str">
            <v/>
          </cell>
          <cell r="T949" t="str">
            <v/>
          </cell>
          <cell r="U949" t="str">
            <v/>
          </cell>
          <cell r="V949" t="str">
            <v/>
          </cell>
          <cell r="W949" t="str">
            <v/>
          </cell>
        </row>
        <row r="950">
          <cell r="C950" t="str">
            <v>3.3.4.2</v>
          </cell>
          <cell r="D950" t="str">
            <v>Excavación para estructuras a máquina en material común, roca descompuesta a cualquier profundidad y bajo cualquier condición de humedad. Incluye retiro a lugar autorizado.</v>
          </cell>
          <cell r="E950" t="str">
            <v>m3</v>
          </cell>
          <cell r="F950">
            <v>10.1</v>
          </cell>
          <cell r="G950">
            <v>8200</v>
          </cell>
          <cell r="H950">
            <v>82820</v>
          </cell>
          <cell r="I950">
            <v>0.35766049442482345</v>
          </cell>
          <cell r="J950">
            <v>10.1</v>
          </cell>
          <cell r="L950">
            <v>10.1</v>
          </cell>
          <cell r="M950">
            <v>82820</v>
          </cell>
          <cell r="N950">
            <v>0</v>
          </cell>
          <cell r="O950">
            <v>82820</v>
          </cell>
          <cell r="R950">
            <v>0</v>
          </cell>
          <cell r="S950">
            <v>0</v>
          </cell>
          <cell r="T950">
            <v>0</v>
          </cell>
          <cell r="U950">
            <v>0</v>
          </cell>
          <cell r="V950">
            <v>10.1</v>
          </cell>
          <cell r="W950">
            <v>82820</v>
          </cell>
        </row>
        <row r="951">
          <cell r="C951">
            <v>3.4</v>
          </cell>
          <cell r="D951" t="str">
            <v>INSTALACION Y CIMENTACION DE TUBERIA</v>
          </cell>
          <cell r="I951" t="str">
            <v/>
          </cell>
          <cell r="L951" t="str">
            <v/>
          </cell>
          <cell r="M951" t="str">
            <v/>
          </cell>
          <cell r="N951" t="str">
            <v/>
          </cell>
          <cell r="O951" t="str">
            <v/>
          </cell>
          <cell r="R951" t="str">
            <v/>
          </cell>
          <cell r="S951" t="str">
            <v/>
          </cell>
          <cell r="T951" t="str">
            <v/>
          </cell>
          <cell r="U951" t="str">
            <v/>
          </cell>
          <cell r="V951" t="str">
            <v/>
          </cell>
          <cell r="W951" t="str">
            <v/>
          </cell>
        </row>
        <row r="952">
          <cell r="C952">
            <v>3.5</v>
          </cell>
          <cell r="D952" t="str">
            <v>RELLENOS</v>
          </cell>
          <cell r="I952" t="str">
            <v/>
          </cell>
          <cell r="L952" t="str">
            <v/>
          </cell>
          <cell r="M952" t="str">
            <v/>
          </cell>
          <cell r="N952" t="str">
            <v/>
          </cell>
          <cell r="O952" t="str">
            <v/>
          </cell>
          <cell r="R952" t="str">
            <v/>
          </cell>
          <cell r="S952" t="str">
            <v/>
          </cell>
          <cell r="T952" t="str">
            <v/>
          </cell>
          <cell r="U952" t="str">
            <v/>
          </cell>
          <cell r="V952" t="str">
            <v/>
          </cell>
          <cell r="W952" t="str">
            <v/>
          </cell>
        </row>
        <row r="953">
          <cell r="C953" t="str">
            <v>3.5.1</v>
          </cell>
          <cell r="D953" t="str">
            <v>Relleno de Zanjas y obras de mampostería</v>
          </cell>
          <cell r="I953" t="str">
            <v/>
          </cell>
          <cell r="L953" t="str">
            <v/>
          </cell>
          <cell r="M953" t="str">
            <v/>
          </cell>
          <cell r="N953" t="str">
            <v/>
          </cell>
          <cell r="O953" t="str">
            <v/>
          </cell>
          <cell r="R953" t="str">
            <v/>
          </cell>
          <cell r="S953" t="str">
            <v/>
          </cell>
          <cell r="T953" t="str">
            <v/>
          </cell>
          <cell r="U953" t="str">
            <v/>
          </cell>
          <cell r="V953" t="str">
            <v/>
          </cell>
          <cell r="W953" t="str">
            <v/>
          </cell>
        </row>
        <row r="954">
          <cell r="C954" t="str">
            <v>3.5.1.1</v>
          </cell>
          <cell r="D954" t="str">
            <v>Rellenos de Zanjas y obras de mampostería con material seleccionado de sitio, compactado al 90% del Proctor Modificado</v>
          </cell>
          <cell r="E954" t="str">
            <v>m3</v>
          </cell>
          <cell r="F954">
            <v>1</v>
          </cell>
          <cell r="G954">
            <v>8500</v>
          </cell>
          <cell r="H954">
            <v>8500</v>
          </cell>
          <cell r="I954">
            <v>3.6707488560866933E-2</v>
          </cell>
          <cell r="J954">
            <v>1</v>
          </cell>
          <cell r="L954">
            <v>1</v>
          </cell>
          <cell r="M954">
            <v>8500</v>
          </cell>
          <cell r="N954">
            <v>0</v>
          </cell>
          <cell r="O954">
            <v>8500</v>
          </cell>
          <cell r="R954">
            <v>0</v>
          </cell>
          <cell r="S954">
            <v>0</v>
          </cell>
          <cell r="T954">
            <v>0</v>
          </cell>
          <cell r="U954">
            <v>0</v>
          </cell>
          <cell r="V954">
            <v>1</v>
          </cell>
          <cell r="W954">
            <v>8500</v>
          </cell>
        </row>
        <row r="955">
          <cell r="C955" t="str">
            <v>3.5.1.2</v>
          </cell>
          <cell r="D955" t="str">
            <v>Rellenos de Zanjas y obras de mampostería con material seleccionado de cantera, compactado al 95% del Proctor Modifiicado</v>
          </cell>
          <cell r="E955" t="str">
            <v>m3</v>
          </cell>
          <cell r="F955">
            <v>9.1</v>
          </cell>
          <cell r="G955">
            <v>27000</v>
          </cell>
          <cell r="H955">
            <v>245700</v>
          </cell>
          <cell r="I955">
            <v>1.0610623458123536</v>
          </cell>
          <cell r="J955">
            <v>9.1</v>
          </cell>
          <cell r="L955">
            <v>9.1</v>
          </cell>
          <cell r="M955">
            <v>245700</v>
          </cell>
          <cell r="N955">
            <v>0</v>
          </cell>
          <cell r="O955">
            <v>245700</v>
          </cell>
          <cell r="R955">
            <v>0</v>
          </cell>
          <cell r="S955">
            <v>0</v>
          </cell>
          <cell r="T955">
            <v>0</v>
          </cell>
          <cell r="U955">
            <v>0</v>
          </cell>
          <cell r="V955">
            <v>9.1</v>
          </cell>
          <cell r="W955">
            <v>245700</v>
          </cell>
        </row>
        <row r="956">
          <cell r="C956">
            <v>3.7</v>
          </cell>
          <cell r="D956" t="str">
            <v>CONSTRUCCIÓN DE OBRAS ACCESORIAS</v>
          </cell>
          <cell r="I956" t="str">
            <v/>
          </cell>
          <cell r="L956" t="str">
            <v/>
          </cell>
          <cell r="M956" t="str">
            <v/>
          </cell>
          <cell r="N956" t="str">
            <v/>
          </cell>
          <cell r="O956" t="str">
            <v/>
          </cell>
          <cell r="R956" t="str">
            <v/>
          </cell>
          <cell r="S956" t="str">
            <v/>
          </cell>
          <cell r="T956" t="str">
            <v/>
          </cell>
          <cell r="U956" t="str">
            <v/>
          </cell>
          <cell r="V956" t="str">
            <v/>
          </cell>
          <cell r="W956" t="str">
            <v/>
          </cell>
        </row>
        <row r="957">
          <cell r="C957" t="str">
            <v>3.7.1</v>
          </cell>
          <cell r="D957" t="str">
            <v>Obra de mampostería en ladrillo.</v>
          </cell>
          <cell r="I957" t="str">
            <v/>
          </cell>
          <cell r="L957" t="str">
            <v/>
          </cell>
          <cell r="M957" t="str">
            <v/>
          </cell>
          <cell r="N957" t="str">
            <v/>
          </cell>
          <cell r="O957" t="str">
            <v/>
          </cell>
          <cell r="R957" t="str">
            <v/>
          </cell>
          <cell r="S957" t="str">
            <v/>
          </cell>
          <cell r="T957" t="str">
            <v/>
          </cell>
          <cell r="U957" t="str">
            <v/>
          </cell>
          <cell r="V957" t="str">
            <v/>
          </cell>
          <cell r="W957" t="str">
            <v/>
          </cell>
        </row>
        <row r="958">
          <cell r="C958" t="str">
            <v>3.7.1.4</v>
          </cell>
          <cell r="D958" t="str">
            <v>CONCRETOS DE LIMPIEZA, ALISTADO Y MEDIACAÑAS</v>
          </cell>
          <cell r="I958" t="str">
            <v/>
          </cell>
          <cell r="L958" t="str">
            <v/>
          </cell>
          <cell r="M958" t="str">
            <v/>
          </cell>
          <cell r="N958" t="str">
            <v/>
          </cell>
          <cell r="O958" t="str">
            <v/>
          </cell>
          <cell r="R958" t="str">
            <v/>
          </cell>
          <cell r="S958" t="str">
            <v/>
          </cell>
          <cell r="T958" t="str">
            <v/>
          </cell>
          <cell r="U958" t="str">
            <v/>
          </cell>
          <cell r="V958" t="str">
            <v/>
          </cell>
          <cell r="W958" t="str">
            <v/>
          </cell>
        </row>
        <row r="959">
          <cell r="C959" t="str">
            <v>3.7.1.4.1</v>
          </cell>
          <cell r="D959" t="str">
            <v>ALISTADO Y PENDIENTADO</v>
          </cell>
          <cell r="I959" t="str">
            <v/>
          </cell>
          <cell r="L959" t="str">
            <v/>
          </cell>
          <cell r="M959" t="str">
            <v/>
          </cell>
          <cell r="N959" t="str">
            <v/>
          </cell>
          <cell r="O959" t="str">
            <v/>
          </cell>
          <cell r="R959" t="str">
            <v/>
          </cell>
          <cell r="S959" t="str">
            <v/>
          </cell>
          <cell r="T959" t="str">
            <v/>
          </cell>
          <cell r="U959" t="str">
            <v/>
          </cell>
          <cell r="V959" t="str">
            <v/>
          </cell>
          <cell r="W959" t="str">
            <v/>
          </cell>
        </row>
        <row r="960">
          <cell r="C960" t="str">
            <v>3.7.1.4.1.2</v>
          </cell>
          <cell r="D960" t="str">
            <v>Alistado y pendientado de losas y pisos en mortero impermeabilizado 1:4 e=0.04</v>
          </cell>
          <cell r="E960" t="str">
            <v>m2</v>
          </cell>
          <cell r="F960">
            <v>30.5</v>
          </cell>
          <cell r="G960">
            <v>10490</v>
          </cell>
          <cell r="H960">
            <v>319945</v>
          </cell>
          <cell r="I960">
            <v>1.3816914620713612</v>
          </cell>
          <cell r="J960">
            <v>30.5</v>
          </cell>
          <cell r="L960">
            <v>30.5</v>
          </cell>
          <cell r="M960">
            <v>319945</v>
          </cell>
          <cell r="N960">
            <v>0</v>
          </cell>
          <cell r="O960">
            <v>319945</v>
          </cell>
          <cell r="R960">
            <v>0</v>
          </cell>
          <cell r="S960">
            <v>0</v>
          </cell>
          <cell r="T960">
            <v>0</v>
          </cell>
          <cell r="U960">
            <v>0</v>
          </cell>
          <cell r="V960">
            <v>30.5</v>
          </cell>
          <cell r="W960">
            <v>319945</v>
          </cell>
        </row>
        <row r="961">
          <cell r="C961" t="str">
            <v>3.7.2</v>
          </cell>
          <cell r="D961" t="str">
            <v>Obras de mampostería en bloque</v>
          </cell>
          <cell r="I961" t="str">
            <v/>
          </cell>
          <cell r="L961" t="str">
            <v/>
          </cell>
          <cell r="M961" t="str">
            <v/>
          </cell>
          <cell r="N961" t="str">
            <v/>
          </cell>
          <cell r="O961" t="str">
            <v/>
          </cell>
          <cell r="R961" t="str">
            <v/>
          </cell>
          <cell r="S961" t="str">
            <v/>
          </cell>
          <cell r="T961" t="str">
            <v/>
          </cell>
          <cell r="U961" t="str">
            <v/>
          </cell>
          <cell r="V961" t="str">
            <v/>
          </cell>
          <cell r="W961" t="str">
            <v/>
          </cell>
        </row>
        <row r="962">
          <cell r="C962" t="str">
            <v>3.7.2.1.8</v>
          </cell>
          <cell r="D962" t="str">
            <v>Mampostería en bloque de concreto (sin incluir pañete, mortero de relleno, refuerzo ) e=0.10 m</v>
          </cell>
          <cell r="E962" t="str">
            <v>m2</v>
          </cell>
          <cell r="F962">
            <v>9</v>
          </cell>
          <cell r="G962">
            <v>21300</v>
          </cell>
          <cell r="H962">
            <v>191700</v>
          </cell>
          <cell r="I962">
            <v>0.8278618302491989</v>
          </cell>
          <cell r="J962">
            <v>9</v>
          </cell>
          <cell r="L962">
            <v>9</v>
          </cell>
          <cell r="M962">
            <v>191700</v>
          </cell>
          <cell r="N962">
            <v>0</v>
          </cell>
          <cell r="O962">
            <v>191700</v>
          </cell>
          <cell r="R962">
            <v>0</v>
          </cell>
          <cell r="S962">
            <v>0</v>
          </cell>
          <cell r="T962">
            <v>0</v>
          </cell>
          <cell r="U962">
            <v>0</v>
          </cell>
          <cell r="V962">
            <v>9</v>
          </cell>
          <cell r="W962">
            <v>191700</v>
          </cell>
        </row>
        <row r="963">
          <cell r="C963" t="str">
            <v>3.7.2.1.9</v>
          </cell>
          <cell r="D963" t="str">
            <v>Mampostería en bloque de concreto (sin incluir pañete, mortero de relleno, refuerzo ) e=0.15 m</v>
          </cell>
          <cell r="E963" t="str">
            <v>m2</v>
          </cell>
          <cell r="F963">
            <v>66</v>
          </cell>
          <cell r="G963">
            <v>27150</v>
          </cell>
          <cell r="H963">
            <v>1791900</v>
          </cell>
          <cell r="I963">
            <v>7.7383704414373478</v>
          </cell>
          <cell r="J963">
            <v>66</v>
          </cell>
          <cell r="L963">
            <v>66</v>
          </cell>
          <cell r="M963">
            <v>1791900</v>
          </cell>
          <cell r="N963">
            <v>0</v>
          </cell>
          <cell r="O963">
            <v>1791900</v>
          </cell>
          <cell r="R963">
            <v>0</v>
          </cell>
          <cell r="S963">
            <v>0</v>
          </cell>
          <cell r="T963">
            <v>0</v>
          </cell>
          <cell r="U963">
            <v>0</v>
          </cell>
          <cell r="V963">
            <v>66</v>
          </cell>
          <cell r="W963">
            <v>1791900</v>
          </cell>
        </row>
        <row r="964">
          <cell r="C964" t="str">
            <v>3.7.2.1.19</v>
          </cell>
          <cell r="D964" t="str">
            <v>Mampostería en calado de concreto e=0.20 m</v>
          </cell>
          <cell r="E964" t="str">
            <v>m2</v>
          </cell>
          <cell r="F964">
            <v>9</v>
          </cell>
          <cell r="G964">
            <v>19250</v>
          </cell>
          <cell r="H964">
            <v>173250</v>
          </cell>
          <cell r="I964">
            <v>0.74818498743178774</v>
          </cell>
          <cell r="J964">
            <v>9</v>
          </cell>
          <cell r="L964">
            <v>9</v>
          </cell>
          <cell r="M964">
            <v>173250</v>
          </cell>
          <cell r="N964">
            <v>0</v>
          </cell>
          <cell r="O964">
            <v>173250</v>
          </cell>
          <cell r="R964">
            <v>0</v>
          </cell>
          <cell r="S964">
            <v>0</v>
          </cell>
          <cell r="T964">
            <v>0</v>
          </cell>
          <cell r="U964">
            <v>0</v>
          </cell>
          <cell r="V964">
            <v>9</v>
          </cell>
          <cell r="W964">
            <v>173250</v>
          </cell>
        </row>
        <row r="965">
          <cell r="C965" t="str">
            <v>3.7.3</v>
          </cell>
          <cell r="D965" t="str">
            <v>Estructuras de concreto reforzado</v>
          </cell>
          <cell r="I965" t="str">
            <v/>
          </cell>
          <cell r="L965" t="str">
            <v/>
          </cell>
          <cell r="M965" t="str">
            <v/>
          </cell>
          <cell r="N965" t="str">
            <v/>
          </cell>
          <cell r="O965" t="str">
            <v/>
          </cell>
          <cell r="R965" t="str">
            <v/>
          </cell>
          <cell r="S965" t="str">
            <v/>
          </cell>
          <cell r="T965" t="str">
            <v/>
          </cell>
          <cell r="U965" t="str">
            <v/>
          </cell>
          <cell r="V965" t="str">
            <v/>
          </cell>
          <cell r="W965" t="str">
            <v/>
          </cell>
        </row>
        <row r="966">
          <cell r="C966" t="str">
            <v>3.7.3.2</v>
          </cell>
          <cell r="D966" t="str">
            <v>Concreto para estructuras tipo edificaciones</v>
          </cell>
          <cell r="I966" t="str">
            <v/>
          </cell>
          <cell r="L966" t="str">
            <v/>
          </cell>
          <cell r="M966" t="str">
            <v/>
          </cell>
          <cell r="N966" t="str">
            <v/>
          </cell>
          <cell r="O966" t="str">
            <v/>
          </cell>
          <cell r="R966" t="str">
            <v/>
          </cell>
          <cell r="S966" t="str">
            <v/>
          </cell>
          <cell r="T966" t="str">
            <v/>
          </cell>
          <cell r="U966" t="str">
            <v/>
          </cell>
          <cell r="V966" t="str">
            <v/>
          </cell>
          <cell r="W966" t="str">
            <v/>
          </cell>
        </row>
        <row r="967">
          <cell r="C967" t="str">
            <v>3.7.3.2.1</v>
          </cell>
          <cell r="D967" t="str">
            <v>VIGAS, COLUMNAS, ZAPATAS, MUROS, ESCALERAS</v>
          </cell>
          <cell r="I967" t="str">
            <v/>
          </cell>
          <cell r="L967" t="str">
            <v/>
          </cell>
          <cell r="M967" t="str">
            <v/>
          </cell>
          <cell r="N967" t="str">
            <v/>
          </cell>
          <cell r="O967" t="str">
            <v/>
          </cell>
          <cell r="R967" t="str">
            <v/>
          </cell>
          <cell r="S967" t="str">
            <v/>
          </cell>
          <cell r="T967" t="str">
            <v/>
          </cell>
          <cell r="U967" t="str">
            <v/>
          </cell>
          <cell r="V967" t="str">
            <v/>
          </cell>
          <cell r="W967" t="str">
            <v/>
          </cell>
        </row>
        <row r="968">
          <cell r="C968" t="str">
            <v>3.7.3.2.1.2</v>
          </cell>
          <cell r="D968" t="str">
            <v>Concreto para vigas f´c=21 Mpa (3000 PSI)</v>
          </cell>
          <cell r="E968" t="str">
            <v>m3</v>
          </cell>
          <cell r="F968">
            <v>2.2999999999999998</v>
          </cell>
          <cell r="G968">
            <v>314100</v>
          </cell>
          <cell r="H968">
            <v>722430</v>
          </cell>
          <cell r="I968">
            <v>3.1198342307090705</v>
          </cell>
          <cell r="J968">
            <v>2.2999999999999998</v>
          </cell>
          <cell r="L968">
            <v>2.2999999999999998</v>
          </cell>
          <cell r="M968">
            <v>722430</v>
          </cell>
          <cell r="N968">
            <v>0</v>
          </cell>
          <cell r="O968">
            <v>722430</v>
          </cell>
          <cell r="R968">
            <v>0</v>
          </cell>
          <cell r="S968">
            <v>0</v>
          </cell>
          <cell r="T968">
            <v>0</v>
          </cell>
          <cell r="U968">
            <v>0</v>
          </cell>
          <cell r="V968">
            <v>2.2999999999999998</v>
          </cell>
          <cell r="W968">
            <v>722430</v>
          </cell>
        </row>
        <row r="969">
          <cell r="C969" t="str">
            <v>3.7.3.2.1.5</v>
          </cell>
          <cell r="D969" t="str">
            <v>Concreto para columnas f´c=21 Mpa (3000 PSI)</v>
          </cell>
          <cell r="E969" t="str">
            <v>m3</v>
          </cell>
          <cell r="F969">
            <v>2.1</v>
          </cell>
          <cell r="G969">
            <v>355100</v>
          </cell>
          <cell r="H969">
            <v>745710</v>
          </cell>
          <cell r="I969">
            <v>3.2203695640851864</v>
          </cell>
          <cell r="J969">
            <v>2.1</v>
          </cell>
          <cell r="L969">
            <v>2.1</v>
          </cell>
          <cell r="M969">
            <v>745710</v>
          </cell>
          <cell r="N969">
            <v>0</v>
          </cell>
          <cell r="O969">
            <v>745710</v>
          </cell>
          <cell r="R969">
            <v>0</v>
          </cell>
          <cell r="S969">
            <v>0</v>
          </cell>
          <cell r="T969">
            <v>0</v>
          </cell>
          <cell r="U969">
            <v>0</v>
          </cell>
          <cell r="V969">
            <v>2.1</v>
          </cell>
          <cell r="W969">
            <v>745710</v>
          </cell>
        </row>
        <row r="970">
          <cell r="C970" t="str">
            <v>3.7.3.2.1.11</v>
          </cell>
          <cell r="D970" t="str">
            <v>Concreto para zapatas f´c=24.5 Mpa (3500 PSI)</v>
          </cell>
          <cell r="E970" t="str">
            <v>m3</v>
          </cell>
          <cell r="F970">
            <v>2.6</v>
          </cell>
          <cell r="G970">
            <v>293700</v>
          </cell>
          <cell r="H970">
            <v>763620</v>
          </cell>
          <cell r="I970">
            <v>3.297714401746966</v>
          </cell>
          <cell r="J970">
            <v>2.6</v>
          </cell>
          <cell r="L970">
            <v>2.6</v>
          </cell>
          <cell r="M970">
            <v>763620</v>
          </cell>
          <cell r="N970">
            <v>0</v>
          </cell>
          <cell r="O970">
            <v>763620</v>
          </cell>
          <cell r="R970">
            <v>0</v>
          </cell>
          <cell r="S970">
            <v>0</v>
          </cell>
          <cell r="T970">
            <v>0</v>
          </cell>
          <cell r="U970">
            <v>0</v>
          </cell>
          <cell r="V970">
            <v>2.6</v>
          </cell>
          <cell r="W970">
            <v>763620</v>
          </cell>
        </row>
        <row r="971">
          <cell r="C971" t="str">
            <v>3.7.3.2.1.14</v>
          </cell>
          <cell r="D971" t="str">
            <v>Concreto para vigas de amarre f´c=21 Mpa (3000 PSI)</v>
          </cell>
          <cell r="E971" t="str">
            <v>m3</v>
          </cell>
          <cell r="F971">
            <v>2.2999999999999998</v>
          </cell>
          <cell r="G971">
            <v>338850</v>
          </cell>
          <cell r="H971">
            <v>779354.99999999988</v>
          </cell>
          <cell r="I971">
            <v>3.3656664408652288</v>
          </cell>
          <cell r="J971">
            <v>2.2999999999999998</v>
          </cell>
          <cell r="L971">
            <v>2.2999999999999998</v>
          </cell>
          <cell r="M971">
            <v>779354.99999999988</v>
          </cell>
          <cell r="N971">
            <v>0</v>
          </cell>
          <cell r="O971">
            <v>779354.99999999988</v>
          </cell>
          <cell r="R971">
            <v>0</v>
          </cell>
          <cell r="S971">
            <v>0</v>
          </cell>
          <cell r="T971">
            <v>0</v>
          </cell>
          <cell r="U971">
            <v>0</v>
          </cell>
          <cell r="V971">
            <v>2.2999999999999998</v>
          </cell>
          <cell r="W971">
            <v>779354.99999999988</v>
          </cell>
        </row>
        <row r="972">
          <cell r="C972" t="str">
            <v>3.7.3.2.1.20</v>
          </cell>
          <cell r="D972" t="str">
            <v>Piso en concreto e=0.15 f´c=24.5 Mpa</v>
          </cell>
          <cell r="E972" t="str">
            <v>m2</v>
          </cell>
          <cell r="F972">
            <v>30.5</v>
          </cell>
          <cell r="G972">
            <v>47100</v>
          </cell>
          <cell r="H972">
            <v>1436550</v>
          </cell>
          <cell r="I972">
            <v>6.203781493189811</v>
          </cell>
          <cell r="J972">
            <v>30.5</v>
          </cell>
          <cell r="L972">
            <v>30.5</v>
          </cell>
          <cell r="M972">
            <v>1436550</v>
          </cell>
          <cell r="N972">
            <v>0</v>
          </cell>
          <cell r="O972">
            <v>1436550</v>
          </cell>
          <cell r="R972">
            <v>0</v>
          </cell>
          <cell r="S972">
            <v>0</v>
          </cell>
          <cell r="T972">
            <v>0</v>
          </cell>
          <cell r="U972">
            <v>0</v>
          </cell>
          <cell r="V972">
            <v>30.5</v>
          </cell>
          <cell r="W972">
            <v>1436550</v>
          </cell>
        </row>
        <row r="973">
          <cell r="C973" t="str">
            <v>3.7.3.2.3</v>
          </cell>
          <cell r="D973" t="str">
            <v>LOSAS ALIGERADAS</v>
          </cell>
          <cell r="I973" t="str">
            <v/>
          </cell>
          <cell r="L973" t="str">
            <v/>
          </cell>
          <cell r="M973" t="str">
            <v/>
          </cell>
          <cell r="N973" t="str">
            <v/>
          </cell>
          <cell r="O973" t="str">
            <v/>
          </cell>
          <cell r="R973" t="str">
            <v/>
          </cell>
          <cell r="S973" t="str">
            <v/>
          </cell>
          <cell r="T973" t="str">
            <v/>
          </cell>
          <cell r="U973" t="str">
            <v/>
          </cell>
          <cell r="V973" t="str">
            <v/>
          </cell>
          <cell r="W973" t="str">
            <v/>
          </cell>
        </row>
        <row r="974">
          <cell r="C974" t="str">
            <v>3.7.3.2.3.4</v>
          </cell>
          <cell r="D974" t="str">
            <v>Losa aligerada para edificaciones con casetón de icopor f¨c=24.5 MPa e=0.30 m</v>
          </cell>
          <cell r="E974" t="str">
            <v>m2</v>
          </cell>
          <cell r="F974">
            <v>30.5</v>
          </cell>
          <cell r="G974">
            <v>77660</v>
          </cell>
          <cell r="H974">
            <v>2368630</v>
          </cell>
          <cell r="I974">
            <v>10.228995132932498</v>
          </cell>
          <cell r="J974">
            <v>30.5</v>
          </cell>
          <cell r="L974">
            <v>30.5</v>
          </cell>
          <cell r="M974">
            <v>2368630</v>
          </cell>
          <cell r="N974">
            <v>0</v>
          </cell>
          <cell r="O974">
            <v>2368630</v>
          </cell>
          <cell r="R974">
            <v>0</v>
          </cell>
          <cell r="S974">
            <v>0</v>
          </cell>
          <cell r="T974">
            <v>0</v>
          </cell>
          <cell r="U974">
            <v>0</v>
          </cell>
          <cell r="V974">
            <v>30.5</v>
          </cell>
          <cell r="W974">
            <v>2368630</v>
          </cell>
        </row>
        <row r="975">
          <cell r="C975" t="str">
            <v>3.7.3.3</v>
          </cell>
          <cell r="D975" t="str">
            <v>ACERO DE REFUERZO</v>
          </cell>
          <cell r="I975" t="str">
            <v/>
          </cell>
          <cell r="L975" t="str">
            <v/>
          </cell>
          <cell r="M975" t="str">
            <v/>
          </cell>
          <cell r="N975" t="str">
            <v/>
          </cell>
          <cell r="O975" t="str">
            <v/>
          </cell>
          <cell r="R975" t="str">
            <v/>
          </cell>
          <cell r="S975" t="str">
            <v/>
          </cell>
          <cell r="T975" t="str">
            <v/>
          </cell>
          <cell r="U975" t="str">
            <v/>
          </cell>
          <cell r="V975" t="str">
            <v/>
          </cell>
          <cell r="W975" t="str">
            <v/>
          </cell>
        </row>
        <row r="976">
          <cell r="C976" t="str">
            <v>3.7.3.3.1</v>
          </cell>
          <cell r="D976" t="str">
            <v>Suministro, figurado e instalación de acero de refuerzo 420 Mpa (60000 Psi) según planos y especificaciones de diseño</v>
          </cell>
          <cell r="E976" t="str">
            <v>kg</v>
          </cell>
          <cell r="F976">
            <v>3684</v>
          </cell>
          <cell r="G976">
            <v>2740</v>
          </cell>
          <cell r="H976">
            <v>10094160</v>
          </cell>
          <cell r="I976">
            <v>43.591913262536536</v>
          </cell>
          <cell r="J976">
            <v>3684</v>
          </cell>
          <cell r="L976">
            <v>3684</v>
          </cell>
          <cell r="M976">
            <v>10094160</v>
          </cell>
          <cell r="N976">
            <v>0</v>
          </cell>
          <cell r="O976">
            <v>10094160</v>
          </cell>
          <cell r="R976">
            <v>0</v>
          </cell>
          <cell r="S976">
            <v>0</v>
          </cell>
          <cell r="T976">
            <v>0</v>
          </cell>
          <cell r="U976">
            <v>0</v>
          </cell>
          <cell r="V976">
            <v>3684</v>
          </cell>
          <cell r="W976">
            <v>10094160</v>
          </cell>
        </row>
        <row r="977">
          <cell r="C977" t="str">
            <v>3.7.3.8</v>
          </cell>
          <cell r="D977" t="str">
            <v>IMPERMEABILIZACION</v>
          </cell>
          <cell r="I977" t="str">
            <v/>
          </cell>
          <cell r="L977" t="str">
            <v/>
          </cell>
          <cell r="M977" t="str">
            <v/>
          </cell>
          <cell r="N977" t="str">
            <v/>
          </cell>
          <cell r="O977" t="str">
            <v/>
          </cell>
          <cell r="R977" t="str">
            <v/>
          </cell>
          <cell r="S977" t="str">
            <v/>
          </cell>
          <cell r="T977" t="str">
            <v/>
          </cell>
          <cell r="U977" t="str">
            <v/>
          </cell>
          <cell r="V977" t="str">
            <v/>
          </cell>
          <cell r="W977" t="str">
            <v/>
          </cell>
        </row>
        <row r="978">
          <cell r="C978" t="str">
            <v>3.7.3.8.1</v>
          </cell>
          <cell r="D978" t="str">
            <v>Suministro e instalación de manto reflectivo Morter plas AL-80 o similar según planos y especificaciones de diseño</v>
          </cell>
          <cell r="E978" t="str">
            <v>m2</v>
          </cell>
          <cell r="F978">
            <v>30.5</v>
          </cell>
          <cell r="G978">
            <v>9325</v>
          </cell>
          <cell r="H978">
            <v>284412.5</v>
          </cell>
          <cell r="I978">
            <v>1.2282433635667727</v>
          </cell>
          <cell r="J978">
            <v>30.5</v>
          </cell>
          <cell r="L978">
            <v>30.5</v>
          </cell>
          <cell r="M978">
            <v>284412.5</v>
          </cell>
          <cell r="N978">
            <v>0</v>
          </cell>
          <cell r="O978">
            <v>284412.5</v>
          </cell>
          <cell r="R978">
            <v>0</v>
          </cell>
          <cell r="S978">
            <v>0</v>
          </cell>
          <cell r="T978">
            <v>0</v>
          </cell>
          <cell r="U978">
            <v>0</v>
          </cell>
          <cell r="V978">
            <v>30.5</v>
          </cell>
          <cell r="W978">
            <v>284412.5</v>
          </cell>
        </row>
        <row r="979">
          <cell r="C979" t="str">
            <v>3,9</v>
          </cell>
          <cell r="D979" t="str">
            <v>OBRAS ARQUITECTONICAS</v>
          </cell>
          <cell r="I979" t="str">
            <v/>
          </cell>
          <cell r="L979" t="str">
            <v/>
          </cell>
          <cell r="M979" t="str">
            <v/>
          </cell>
          <cell r="N979" t="str">
            <v/>
          </cell>
          <cell r="O979" t="str">
            <v/>
          </cell>
          <cell r="R979" t="str">
            <v/>
          </cell>
          <cell r="S979" t="str">
            <v/>
          </cell>
          <cell r="T979" t="str">
            <v/>
          </cell>
          <cell r="U979" t="str">
            <v/>
          </cell>
          <cell r="V979" t="str">
            <v/>
          </cell>
          <cell r="W979" t="str">
            <v/>
          </cell>
        </row>
        <row r="980">
          <cell r="C980" t="str">
            <v>3.9.9</v>
          </cell>
          <cell r="D980" t="str">
            <v>CARPINTERIA EN MADERA</v>
          </cell>
          <cell r="I980" t="str">
            <v/>
          </cell>
          <cell r="L980" t="str">
            <v/>
          </cell>
          <cell r="M980" t="str">
            <v/>
          </cell>
          <cell r="N980" t="str">
            <v/>
          </cell>
          <cell r="O980" t="str">
            <v/>
          </cell>
          <cell r="R980" t="str">
            <v/>
          </cell>
          <cell r="S980" t="str">
            <v/>
          </cell>
          <cell r="T980" t="str">
            <v/>
          </cell>
          <cell r="U980" t="str">
            <v/>
          </cell>
          <cell r="V980" t="str">
            <v/>
          </cell>
          <cell r="W980" t="str">
            <v/>
          </cell>
        </row>
        <row r="981">
          <cell r="C981" t="str">
            <v>3.9.9.1</v>
          </cell>
          <cell r="D981" t="str">
            <v>PUERTAS DE ENTRADA PRINCIPAL</v>
          </cell>
          <cell r="I981" t="str">
            <v/>
          </cell>
          <cell r="L981" t="str">
            <v/>
          </cell>
          <cell r="M981" t="str">
            <v/>
          </cell>
          <cell r="N981" t="str">
            <v/>
          </cell>
          <cell r="O981" t="str">
            <v/>
          </cell>
          <cell r="R981" t="str">
            <v/>
          </cell>
          <cell r="S981" t="str">
            <v/>
          </cell>
          <cell r="T981" t="str">
            <v/>
          </cell>
          <cell r="U981" t="str">
            <v/>
          </cell>
          <cell r="V981" t="str">
            <v/>
          </cell>
          <cell r="W981" t="str">
            <v/>
          </cell>
        </row>
        <row r="982">
          <cell r="C982" t="str">
            <v>3.9.9.1.9</v>
          </cell>
          <cell r="D982" t="str">
            <v>Puerta Madecor en cedro 1.00 x 2 m e=36 mm. Incluye marco para puerta y cerradura según planos y especificaciones de diseño</v>
          </cell>
          <cell r="E982" t="str">
            <v>un</v>
          </cell>
          <cell r="F982">
            <v>1</v>
          </cell>
          <cell r="G982">
            <v>72000</v>
          </cell>
          <cell r="H982">
            <v>72000</v>
          </cell>
          <cell r="I982">
            <v>0.31093402075087284</v>
          </cell>
          <cell r="J982">
            <v>1</v>
          </cell>
          <cell r="L982">
            <v>1</v>
          </cell>
          <cell r="M982">
            <v>72000</v>
          </cell>
          <cell r="N982">
            <v>0</v>
          </cell>
          <cell r="O982">
            <v>72000</v>
          </cell>
          <cell r="R982">
            <v>0</v>
          </cell>
          <cell r="S982">
            <v>0</v>
          </cell>
          <cell r="T982">
            <v>0</v>
          </cell>
          <cell r="U982">
            <v>0</v>
          </cell>
          <cell r="V982">
            <v>1</v>
          </cell>
          <cell r="W982">
            <v>72000</v>
          </cell>
        </row>
        <row r="983">
          <cell r="C983" t="str">
            <v>3.9.10.4</v>
          </cell>
          <cell r="D983" t="str">
            <v>VENTANAS EN ALUMINIO</v>
          </cell>
          <cell r="I983" t="str">
            <v/>
          </cell>
          <cell r="L983" t="str">
            <v/>
          </cell>
          <cell r="M983" t="str">
            <v/>
          </cell>
          <cell r="N983" t="str">
            <v/>
          </cell>
          <cell r="O983" t="str">
            <v/>
          </cell>
          <cell r="R983" t="str">
            <v/>
          </cell>
          <cell r="S983" t="str">
            <v/>
          </cell>
          <cell r="T983" t="str">
            <v/>
          </cell>
          <cell r="U983" t="str">
            <v/>
          </cell>
          <cell r="V983" t="str">
            <v/>
          </cell>
          <cell r="W983" t="str">
            <v/>
          </cell>
        </row>
        <row r="984">
          <cell r="C984" t="str">
            <v>3.9.10.4.1</v>
          </cell>
          <cell r="D984" t="str">
            <v>Ventaneria en aluminio, incluye vidrio 4 mm segun planos y especificaciones de diseño</v>
          </cell>
          <cell r="E984" t="str">
            <v>m2</v>
          </cell>
          <cell r="F984">
            <v>1.5</v>
          </cell>
          <cell r="G984">
            <v>83050</v>
          </cell>
          <cell r="H984">
            <v>124575</v>
          </cell>
          <cell r="I984">
            <v>0.53798063381999972</v>
          </cell>
          <cell r="J984">
            <v>1.5</v>
          </cell>
          <cell r="L984">
            <v>1.5</v>
          </cell>
          <cell r="M984">
            <v>124575</v>
          </cell>
          <cell r="N984">
            <v>0</v>
          </cell>
          <cell r="O984">
            <v>124575</v>
          </cell>
          <cell r="R984">
            <v>0</v>
          </cell>
          <cell r="S984">
            <v>0</v>
          </cell>
          <cell r="T984">
            <v>0</v>
          </cell>
          <cell r="U984">
            <v>0</v>
          </cell>
          <cell r="V984">
            <v>1.5</v>
          </cell>
          <cell r="W984">
            <v>124575</v>
          </cell>
        </row>
        <row r="985">
          <cell r="C985" t="str">
            <v>3.9.12</v>
          </cell>
          <cell r="D985" t="str">
            <v>PINTURA</v>
          </cell>
          <cell r="I985" t="str">
            <v/>
          </cell>
          <cell r="L985" t="str">
            <v/>
          </cell>
          <cell r="M985" t="str">
            <v/>
          </cell>
          <cell r="N985" t="str">
            <v/>
          </cell>
          <cell r="O985" t="str">
            <v/>
          </cell>
          <cell r="R985" t="str">
            <v/>
          </cell>
          <cell r="S985" t="str">
            <v/>
          </cell>
          <cell r="T985" t="str">
            <v/>
          </cell>
          <cell r="U985" t="str">
            <v/>
          </cell>
          <cell r="V985" t="str">
            <v/>
          </cell>
          <cell r="W985" t="str">
            <v/>
          </cell>
        </row>
        <row r="986">
          <cell r="C986" t="str">
            <v>3.9.12.2</v>
          </cell>
          <cell r="D986" t="str">
            <v>Estuco y pintura a 3 manos segun planos y especificaciones de diseño</v>
          </cell>
          <cell r="E986" t="str">
            <v>m2</v>
          </cell>
          <cell r="F986">
            <v>178</v>
          </cell>
          <cell r="G986">
            <v>6415</v>
          </cell>
          <cell r="H986">
            <v>1141870</v>
          </cell>
          <cell r="I986">
            <v>4.9311976427055439</v>
          </cell>
          <cell r="J986">
            <v>178</v>
          </cell>
          <cell r="L986">
            <v>178</v>
          </cell>
          <cell r="M986">
            <v>1141870</v>
          </cell>
          <cell r="N986">
            <v>0</v>
          </cell>
          <cell r="O986">
            <v>1141870</v>
          </cell>
          <cell r="R986">
            <v>0</v>
          </cell>
          <cell r="S986">
            <v>0</v>
          </cell>
          <cell r="T986">
            <v>0</v>
          </cell>
          <cell r="U986">
            <v>0</v>
          </cell>
          <cell r="V986">
            <v>178</v>
          </cell>
          <cell r="W986">
            <v>1141870</v>
          </cell>
        </row>
        <row r="987">
          <cell r="C987" t="str">
            <v>3,10</v>
          </cell>
          <cell r="D987" t="str">
            <v>INSTALACIÓN DE ACCESORIOS Y TRABAJOS METALMECÁNICOS</v>
          </cell>
          <cell r="I987" t="str">
            <v/>
          </cell>
          <cell r="L987" t="str">
            <v/>
          </cell>
          <cell r="M987" t="str">
            <v/>
          </cell>
          <cell r="N987" t="str">
            <v/>
          </cell>
          <cell r="O987" t="str">
            <v/>
          </cell>
          <cell r="R987" t="str">
            <v/>
          </cell>
          <cell r="S987" t="str">
            <v/>
          </cell>
          <cell r="T987" t="str">
            <v/>
          </cell>
          <cell r="U987" t="str">
            <v/>
          </cell>
          <cell r="V987" t="str">
            <v/>
          </cell>
          <cell r="W987" t="str">
            <v/>
          </cell>
        </row>
        <row r="988">
          <cell r="C988" t="str">
            <v>3.10.1.4</v>
          </cell>
          <cell r="D988" t="str">
            <v>FABRICACIÓN E INSTALACIÓN DE PUERTAS EN ACERO Ø 2” A.G</v>
          </cell>
          <cell r="I988" t="str">
            <v/>
          </cell>
          <cell r="L988" t="str">
            <v/>
          </cell>
          <cell r="M988" t="str">
            <v/>
          </cell>
          <cell r="N988" t="str">
            <v/>
          </cell>
          <cell r="O988" t="str">
            <v/>
          </cell>
          <cell r="R988" t="str">
            <v/>
          </cell>
          <cell r="S988" t="str">
            <v/>
          </cell>
          <cell r="T988" t="str">
            <v/>
          </cell>
          <cell r="U988" t="str">
            <v/>
          </cell>
          <cell r="V988" t="str">
            <v/>
          </cell>
          <cell r="W988" t="str">
            <v/>
          </cell>
        </row>
        <row r="989">
          <cell r="C989" t="str">
            <v>3.9.10.9.2</v>
          </cell>
          <cell r="D989" t="str">
            <v>Suministro e instalación de puerta en reja metálica , diámetro de barrotes 50mm en acero galvanizado, separación entre ejes de rejas de 0.2m, incluye pintura anticorrosiva y acabado</v>
          </cell>
          <cell r="E989" t="str">
            <v>m2</v>
          </cell>
          <cell r="F989">
            <v>8.1</v>
          </cell>
          <cell r="G989">
            <v>195100</v>
          </cell>
          <cell r="H989">
            <v>1580310</v>
          </cell>
          <cell r="I989">
            <v>6.8246130879557203</v>
          </cell>
          <cell r="J989">
            <v>8.1</v>
          </cell>
          <cell r="L989">
            <v>8.1</v>
          </cell>
          <cell r="M989">
            <v>1580310</v>
          </cell>
          <cell r="N989">
            <v>0</v>
          </cell>
          <cell r="O989">
            <v>1580310</v>
          </cell>
          <cell r="R989">
            <v>0</v>
          </cell>
          <cell r="S989">
            <v>0</v>
          </cell>
          <cell r="T989">
            <v>0</v>
          </cell>
          <cell r="U989">
            <v>0</v>
          </cell>
          <cell r="V989">
            <v>8.1</v>
          </cell>
          <cell r="W989">
            <v>1580310</v>
          </cell>
        </row>
        <row r="990">
          <cell r="D990" t="str">
            <v>COSTO TOTAL DIRECTO</v>
          </cell>
          <cell r="H990">
            <v>23156038</v>
          </cell>
          <cell r="L990" t="str">
            <v/>
          </cell>
          <cell r="M990">
            <v>23156038</v>
          </cell>
          <cell r="N990">
            <v>0</v>
          </cell>
          <cell r="O990">
            <v>23156038</v>
          </cell>
          <cell r="R990" t="str">
            <v/>
          </cell>
          <cell r="S990">
            <v>0</v>
          </cell>
          <cell r="T990">
            <v>0</v>
          </cell>
          <cell r="U990">
            <v>0</v>
          </cell>
          <cell r="V990" t="str">
            <v/>
          </cell>
          <cell r="W990">
            <v>23156038</v>
          </cell>
        </row>
        <row r="991">
          <cell r="D991" t="str">
            <v>A,I,U, 25%</v>
          </cell>
          <cell r="E991">
            <v>0.25</v>
          </cell>
          <cell r="H991">
            <v>5789009.5</v>
          </cell>
          <cell r="M991">
            <v>5789009.5</v>
          </cell>
          <cell r="N991">
            <v>0</v>
          </cell>
          <cell r="O991">
            <v>5789009.5</v>
          </cell>
          <cell r="R991">
            <v>0</v>
          </cell>
          <cell r="S991">
            <v>0</v>
          </cell>
          <cell r="T991">
            <v>0</v>
          </cell>
          <cell r="U991">
            <v>0</v>
          </cell>
          <cell r="W991">
            <v>5789009.5</v>
          </cell>
        </row>
        <row r="992">
          <cell r="B992" t="str">
            <v>TO16</v>
          </cell>
          <cell r="D992" t="str">
            <v>COSTO TOTAL OBRA CIVIL</v>
          </cell>
          <cell r="H992">
            <v>28945048</v>
          </cell>
          <cell r="M992">
            <v>28945048</v>
          </cell>
          <cell r="N992">
            <v>0</v>
          </cell>
          <cell r="O992">
            <v>28945048</v>
          </cell>
          <cell r="R992" t="str">
            <v/>
          </cell>
          <cell r="S992">
            <v>0</v>
          </cell>
          <cell r="T992">
            <v>0</v>
          </cell>
          <cell r="U992">
            <v>0</v>
          </cell>
          <cell r="V992" t="str">
            <v/>
          </cell>
          <cell r="W992">
            <v>28945048</v>
          </cell>
        </row>
        <row r="993">
          <cell r="B993" t="str">
            <v>T17</v>
          </cell>
          <cell r="C993" t="str">
            <v>OBRA CIVIL ESTRUCTURAL DEL CUARTO ELÉCTRICO (993)</v>
          </cell>
          <cell r="M993" t="str">
            <v/>
          </cell>
          <cell r="N993" t="str">
            <v/>
          </cell>
          <cell r="O993" t="str">
            <v/>
          </cell>
          <cell r="R993" t="str">
            <v/>
          </cell>
          <cell r="S993" t="str">
            <v/>
          </cell>
          <cell r="T993" t="str">
            <v/>
          </cell>
          <cell r="U993" t="str">
            <v/>
          </cell>
          <cell r="V993" t="str">
            <v/>
          </cell>
          <cell r="W993" t="str">
            <v/>
          </cell>
        </row>
        <row r="994">
          <cell r="C994" t="str">
            <v xml:space="preserve">ITEM </v>
          </cell>
          <cell r="D994" t="str">
            <v xml:space="preserve">DESCRIPCION </v>
          </cell>
          <cell r="E994" t="str">
            <v xml:space="preserve">UNIDAD </v>
          </cell>
          <cell r="F994" t="str">
            <v xml:space="preserve">CANTIDAD </v>
          </cell>
          <cell r="G994" t="str">
            <v xml:space="preserve">V. UNITARIO </v>
          </cell>
          <cell r="H994" t="str">
            <v>V. PARCIAL</v>
          </cell>
          <cell r="R994">
            <v>0</v>
          </cell>
        </row>
        <row r="995">
          <cell r="C995">
            <v>3.1</v>
          </cell>
          <cell r="D995" t="str">
            <v>SEÑALIZACION Y SEGURIDAD EN LA OBRA</v>
          </cell>
          <cell r="L995" t="str">
            <v/>
          </cell>
          <cell r="M995" t="str">
            <v/>
          </cell>
          <cell r="N995" t="str">
            <v/>
          </cell>
          <cell r="O995" t="str">
            <v/>
          </cell>
          <cell r="R995" t="str">
            <v/>
          </cell>
          <cell r="S995" t="str">
            <v/>
          </cell>
          <cell r="T995" t="str">
            <v/>
          </cell>
          <cell r="U995" t="str">
            <v/>
          </cell>
          <cell r="V995" t="str">
            <v/>
          </cell>
          <cell r="W995" t="str">
            <v/>
          </cell>
        </row>
        <row r="996">
          <cell r="C996" t="str">
            <v>3.1.1</v>
          </cell>
          <cell r="D996" t="str">
            <v>Señalización de la obra</v>
          </cell>
          <cell r="L996" t="str">
            <v/>
          </cell>
          <cell r="M996" t="str">
            <v/>
          </cell>
          <cell r="N996" t="str">
            <v/>
          </cell>
          <cell r="O996" t="str">
            <v/>
          </cell>
          <cell r="R996" t="str">
            <v/>
          </cell>
          <cell r="S996" t="str">
            <v/>
          </cell>
          <cell r="T996" t="str">
            <v/>
          </cell>
          <cell r="U996" t="str">
            <v/>
          </cell>
          <cell r="V996" t="str">
            <v/>
          </cell>
          <cell r="W996" t="str">
            <v/>
          </cell>
        </row>
        <row r="997">
          <cell r="C997" t="str">
            <v>3.1.1.1</v>
          </cell>
          <cell r="D997" t="str">
            <v>Soporte para cinta demarcadora. Esquema No.1</v>
          </cell>
          <cell r="E997" t="str">
            <v>un</v>
          </cell>
          <cell r="F997">
            <v>4</v>
          </cell>
          <cell r="G997">
            <v>10100</v>
          </cell>
          <cell r="H997">
            <v>40400</v>
          </cell>
          <cell r="I997">
            <v>0.17446853386576755</v>
          </cell>
          <cell r="J997">
            <v>4</v>
          </cell>
          <cell r="L997">
            <v>4</v>
          </cell>
          <cell r="M997">
            <v>40400</v>
          </cell>
          <cell r="N997">
            <v>0</v>
          </cell>
          <cell r="O997">
            <v>40400</v>
          </cell>
          <cell r="R997">
            <v>0</v>
          </cell>
          <cell r="S997">
            <v>0</v>
          </cell>
          <cell r="T997">
            <v>0</v>
          </cell>
          <cell r="U997">
            <v>0</v>
          </cell>
          <cell r="V997">
            <v>4</v>
          </cell>
          <cell r="W997">
            <v>40400</v>
          </cell>
        </row>
        <row r="998">
          <cell r="C998" t="str">
            <v>3.1.1.2</v>
          </cell>
          <cell r="D998" t="str">
            <v>Cinta demarcadora, sin soportes. Esquema No. 2</v>
          </cell>
          <cell r="E998" t="str">
            <v>m</v>
          </cell>
          <cell r="F998">
            <v>40</v>
          </cell>
          <cell r="G998">
            <v>830</v>
          </cell>
          <cell r="H998">
            <v>33200</v>
          </cell>
          <cell r="I998">
            <v>0.14337513179068026</v>
          </cell>
          <cell r="J998">
            <v>40</v>
          </cell>
          <cell r="L998">
            <v>40</v>
          </cell>
          <cell r="M998">
            <v>33200</v>
          </cell>
          <cell r="N998">
            <v>0</v>
          </cell>
          <cell r="O998">
            <v>33200</v>
          </cell>
          <cell r="R998">
            <v>0</v>
          </cell>
          <cell r="S998">
            <v>0</v>
          </cell>
          <cell r="T998">
            <v>0</v>
          </cell>
          <cell r="U998">
            <v>0</v>
          </cell>
          <cell r="V998">
            <v>40</v>
          </cell>
          <cell r="W998">
            <v>33200</v>
          </cell>
        </row>
        <row r="999">
          <cell r="C999" t="str">
            <v>3.1.1.3</v>
          </cell>
          <cell r="D999" t="str">
            <v>Vallas móviles. Barreras</v>
          </cell>
          <cell r="I999" t="str">
            <v/>
          </cell>
          <cell r="L999" t="str">
            <v/>
          </cell>
          <cell r="M999" t="str">
            <v/>
          </cell>
          <cell r="N999" t="str">
            <v/>
          </cell>
          <cell r="O999" t="str">
            <v/>
          </cell>
          <cell r="R999" t="str">
            <v/>
          </cell>
          <cell r="S999" t="str">
            <v/>
          </cell>
          <cell r="T999" t="str">
            <v/>
          </cell>
          <cell r="U999" t="str">
            <v/>
          </cell>
          <cell r="V999" t="str">
            <v/>
          </cell>
          <cell r="W999" t="str">
            <v/>
          </cell>
        </row>
        <row r="1000">
          <cell r="C1000" t="str">
            <v>3.1.1.3.4</v>
          </cell>
          <cell r="D1000" t="str">
            <v>Valla móvil Tipo 4. Valla doble cara. Esquema No. 6</v>
          </cell>
          <cell r="E1000" t="str">
            <v>un</v>
          </cell>
          <cell r="F1000">
            <v>1</v>
          </cell>
          <cell r="G1000">
            <v>155000</v>
          </cell>
          <cell r="H1000">
            <v>155000</v>
          </cell>
          <cell r="I1000">
            <v>0.6693718502275734</v>
          </cell>
          <cell r="J1000">
            <v>1</v>
          </cell>
          <cell r="L1000">
            <v>1</v>
          </cell>
          <cell r="M1000">
            <v>155000</v>
          </cell>
          <cell r="N1000">
            <v>0</v>
          </cell>
          <cell r="O1000">
            <v>155000</v>
          </cell>
          <cell r="R1000">
            <v>0</v>
          </cell>
          <cell r="S1000">
            <v>0</v>
          </cell>
          <cell r="T1000">
            <v>0</v>
          </cell>
          <cell r="U1000">
            <v>0</v>
          </cell>
          <cell r="V1000">
            <v>1</v>
          </cell>
          <cell r="W1000">
            <v>155000</v>
          </cell>
        </row>
        <row r="1001">
          <cell r="C1001">
            <v>3.3</v>
          </cell>
          <cell r="D1001" t="str">
            <v>EXCAVACIONES Y ENTIBADOS</v>
          </cell>
          <cell r="I1001" t="str">
            <v/>
          </cell>
          <cell r="L1001" t="str">
            <v/>
          </cell>
          <cell r="M1001" t="str">
            <v/>
          </cell>
          <cell r="N1001" t="str">
            <v/>
          </cell>
          <cell r="O1001" t="str">
            <v/>
          </cell>
          <cell r="R1001" t="str">
            <v/>
          </cell>
          <cell r="S1001" t="str">
            <v/>
          </cell>
          <cell r="T1001" t="str">
            <v/>
          </cell>
          <cell r="U1001" t="str">
            <v/>
          </cell>
          <cell r="V1001" t="str">
            <v/>
          </cell>
          <cell r="W1001" t="str">
            <v/>
          </cell>
        </row>
        <row r="1002">
          <cell r="C1002" t="str">
            <v>3.3.4</v>
          </cell>
          <cell r="D1002" t="str">
            <v>EXCAVACIONES PARA ESTRUCTURAS</v>
          </cell>
          <cell r="I1002" t="str">
            <v/>
          </cell>
          <cell r="L1002" t="str">
            <v/>
          </cell>
          <cell r="M1002" t="str">
            <v/>
          </cell>
          <cell r="N1002" t="str">
            <v/>
          </cell>
          <cell r="O1002" t="str">
            <v/>
          </cell>
          <cell r="R1002" t="str">
            <v/>
          </cell>
          <cell r="S1002" t="str">
            <v/>
          </cell>
          <cell r="T1002" t="str">
            <v/>
          </cell>
          <cell r="U1002" t="str">
            <v/>
          </cell>
          <cell r="V1002" t="str">
            <v/>
          </cell>
          <cell r="W1002" t="str">
            <v/>
          </cell>
        </row>
        <row r="1003">
          <cell r="C1003" t="str">
            <v>3.3.4.2</v>
          </cell>
          <cell r="D1003" t="str">
            <v>Excavación para estructuras a máquina en material común, roca descompuesta a cualquier profundidad y bajo cualquier condición de humedad. Incluye retiro a lugar autorizado.</v>
          </cell>
          <cell r="E1003" t="str">
            <v>m3</v>
          </cell>
          <cell r="F1003">
            <v>10.1</v>
          </cell>
          <cell r="G1003">
            <v>8200</v>
          </cell>
          <cell r="H1003">
            <v>82820</v>
          </cell>
          <cell r="I1003">
            <v>0.35766049442482345</v>
          </cell>
          <cell r="J1003">
            <v>10.1</v>
          </cell>
          <cell r="L1003">
            <v>10.1</v>
          </cell>
          <cell r="M1003">
            <v>82820</v>
          </cell>
          <cell r="N1003">
            <v>0</v>
          </cell>
          <cell r="O1003">
            <v>82820</v>
          </cell>
          <cell r="R1003">
            <v>0</v>
          </cell>
          <cell r="S1003">
            <v>0</v>
          </cell>
          <cell r="T1003">
            <v>0</v>
          </cell>
          <cell r="U1003">
            <v>0</v>
          </cell>
          <cell r="V1003">
            <v>10.1</v>
          </cell>
          <cell r="W1003">
            <v>82820</v>
          </cell>
        </row>
        <row r="1004">
          <cell r="C1004">
            <v>3.4</v>
          </cell>
          <cell r="D1004" t="str">
            <v>INSTALACION Y CIMENTACION DE TUBERIA</v>
          </cell>
          <cell r="I1004" t="str">
            <v/>
          </cell>
          <cell r="L1004" t="str">
            <v/>
          </cell>
          <cell r="M1004" t="str">
            <v/>
          </cell>
          <cell r="N1004" t="str">
            <v/>
          </cell>
          <cell r="O1004" t="str">
            <v/>
          </cell>
          <cell r="R1004" t="str">
            <v/>
          </cell>
          <cell r="S1004" t="str">
            <v/>
          </cell>
          <cell r="T1004" t="str">
            <v/>
          </cell>
          <cell r="U1004" t="str">
            <v/>
          </cell>
          <cell r="V1004" t="str">
            <v/>
          </cell>
          <cell r="W1004" t="str">
            <v/>
          </cell>
        </row>
        <row r="1005">
          <cell r="C1005">
            <v>3.5</v>
          </cell>
          <cell r="D1005" t="str">
            <v>RELLENOS</v>
          </cell>
          <cell r="I1005" t="str">
            <v/>
          </cell>
          <cell r="L1005" t="str">
            <v/>
          </cell>
          <cell r="M1005" t="str">
            <v/>
          </cell>
          <cell r="N1005" t="str">
            <v/>
          </cell>
          <cell r="O1005" t="str">
            <v/>
          </cell>
          <cell r="R1005" t="str">
            <v/>
          </cell>
          <cell r="S1005" t="str">
            <v/>
          </cell>
          <cell r="T1005" t="str">
            <v/>
          </cell>
          <cell r="U1005" t="str">
            <v/>
          </cell>
          <cell r="V1005" t="str">
            <v/>
          </cell>
          <cell r="W1005" t="str">
            <v/>
          </cell>
        </row>
        <row r="1006">
          <cell r="C1006" t="str">
            <v>3.5.1</v>
          </cell>
          <cell r="D1006" t="str">
            <v>Relleno de Zanjas y obras de mampostería</v>
          </cell>
          <cell r="I1006" t="str">
            <v/>
          </cell>
          <cell r="L1006" t="str">
            <v/>
          </cell>
          <cell r="M1006" t="str">
            <v/>
          </cell>
          <cell r="N1006" t="str">
            <v/>
          </cell>
          <cell r="O1006" t="str">
            <v/>
          </cell>
          <cell r="R1006" t="str">
            <v/>
          </cell>
          <cell r="S1006" t="str">
            <v/>
          </cell>
          <cell r="T1006" t="str">
            <v/>
          </cell>
          <cell r="U1006" t="str">
            <v/>
          </cell>
          <cell r="V1006" t="str">
            <v/>
          </cell>
          <cell r="W1006" t="str">
            <v/>
          </cell>
        </row>
        <row r="1007">
          <cell r="C1007" t="str">
            <v>3.5.1.1</v>
          </cell>
          <cell r="D1007" t="str">
            <v>Rellenos de Zanjas y obras de mampostería con material seleccionado de sitio, compactado al 90% del Proctor Modificado</v>
          </cell>
          <cell r="E1007" t="str">
            <v>m3</v>
          </cell>
          <cell r="F1007">
            <v>1</v>
          </cell>
          <cell r="G1007">
            <v>8500</v>
          </cell>
          <cell r="H1007">
            <v>8500</v>
          </cell>
          <cell r="I1007">
            <v>3.6707488560866933E-2</v>
          </cell>
          <cell r="J1007">
            <v>1</v>
          </cell>
          <cell r="L1007">
            <v>1</v>
          </cell>
          <cell r="M1007">
            <v>8500</v>
          </cell>
          <cell r="N1007">
            <v>0</v>
          </cell>
          <cell r="O1007">
            <v>8500</v>
          </cell>
          <cell r="R1007">
            <v>0</v>
          </cell>
          <cell r="S1007">
            <v>0</v>
          </cell>
          <cell r="T1007">
            <v>0</v>
          </cell>
          <cell r="U1007">
            <v>0</v>
          </cell>
          <cell r="V1007">
            <v>1</v>
          </cell>
          <cell r="W1007">
            <v>8500</v>
          </cell>
        </row>
        <row r="1008">
          <cell r="C1008" t="str">
            <v>3.5.1.2</v>
          </cell>
          <cell r="D1008" t="str">
            <v>Rellenos de Zanjas y obras de mampostería con material seleccionado de cantera, compactado al 95% del Proctor Modifiicado</v>
          </cell>
          <cell r="E1008" t="str">
            <v>m3</v>
          </cell>
          <cell r="F1008">
            <v>9.1</v>
          </cell>
          <cell r="G1008">
            <v>27000</v>
          </cell>
          <cell r="H1008">
            <v>245700</v>
          </cell>
          <cell r="I1008">
            <v>1.0610623458123536</v>
          </cell>
          <cell r="J1008">
            <v>9.1</v>
          </cell>
          <cell r="L1008">
            <v>9.1</v>
          </cell>
          <cell r="M1008">
            <v>245700</v>
          </cell>
          <cell r="N1008">
            <v>0</v>
          </cell>
          <cell r="O1008">
            <v>245700</v>
          </cell>
          <cell r="R1008">
            <v>0</v>
          </cell>
          <cell r="S1008">
            <v>0</v>
          </cell>
          <cell r="T1008">
            <v>0</v>
          </cell>
          <cell r="U1008">
            <v>0</v>
          </cell>
          <cell r="V1008">
            <v>9.1</v>
          </cell>
          <cell r="W1008">
            <v>245700</v>
          </cell>
        </row>
        <row r="1009">
          <cell r="C1009">
            <v>3.7</v>
          </cell>
          <cell r="D1009" t="str">
            <v>CONSTRUCCIÓN DE OBRAS ACCESORIAS</v>
          </cell>
          <cell r="I1009" t="str">
            <v/>
          </cell>
          <cell r="L1009" t="str">
            <v/>
          </cell>
          <cell r="M1009" t="str">
            <v/>
          </cell>
          <cell r="N1009" t="str">
            <v/>
          </cell>
          <cell r="O1009" t="str">
            <v/>
          </cell>
          <cell r="R1009" t="str">
            <v/>
          </cell>
          <cell r="S1009" t="str">
            <v/>
          </cell>
          <cell r="T1009" t="str">
            <v/>
          </cell>
          <cell r="U1009" t="str">
            <v/>
          </cell>
          <cell r="V1009" t="str">
            <v/>
          </cell>
          <cell r="W1009" t="str">
            <v/>
          </cell>
        </row>
        <row r="1010">
          <cell r="C1010" t="str">
            <v>3.7.1</v>
          </cell>
          <cell r="D1010" t="str">
            <v>Obra de mampostería en ladrillo.</v>
          </cell>
          <cell r="I1010" t="str">
            <v/>
          </cell>
          <cell r="L1010" t="str">
            <v/>
          </cell>
          <cell r="M1010" t="str">
            <v/>
          </cell>
          <cell r="N1010" t="str">
            <v/>
          </cell>
          <cell r="O1010" t="str">
            <v/>
          </cell>
          <cell r="R1010" t="str">
            <v/>
          </cell>
          <cell r="S1010" t="str">
            <v/>
          </cell>
          <cell r="T1010" t="str">
            <v/>
          </cell>
          <cell r="U1010" t="str">
            <v/>
          </cell>
          <cell r="V1010" t="str">
            <v/>
          </cell>
          <cell r="W1010" t="str">
            <v/>
          </cell>
        </row>
        <row r="1011">
          <cell r="C1011" t="str">
            <v>3.7.1.4</v>
          </cell>
          <cell r="D1011" t="str">
            <v>CONCRETOS DE LIMPIEZA, ALISTADO Y MEDIACAÑAS</v>
          </cell>
          <cell r="I1011" t="str">
            <v/>
          </cell>
          <cell r="L1011" t="str">
            <v/>
          </cell>
          <cell r="M1011" t="str">
            <v/>
          </cell>
          <cell r="N1011" t="str">
            <v/>
          </cell>
          <cell r="O1011" t="str">
            <v/>
          </cell>
          <cell r="R1011" t="str">
            <v/>
          </cell>
          <cell r="S1011" t="str">
            <v/>
          </cell>
          <cell r="T1011" t="str">
            <v/>
          </cell>
          <cell r="U1011" t="str">
            <v/>
          </cell>
          <cell r="V1011" t="str">
            <v/>
          </cell>
          <cell r="W1011" t="str">
            <v/>
          </cell>
        </row>
        <row r="1012">
          <cell r="C1012" t="str">
            <v>3.7.1.4.1</v>
          </cell>
          <cell r="D1012" t="str">
            <v>ALISTADO Y PENDIENTADO</v>
          </cell>
          <cell r="I1012" t="str">
            <v/>
          </cell>
          <cell r="L1012" t="str">
            <v/>
          </cell>
          <cell r="M1012" t="str">
            <v/>
          </cell>
          <cell r="N1012" t="str">
            <v/>
          </cell>
          <cell r="O1012" t="str">
            <v/>
          </cell>
          <cell r="R1012" t="str">
            <v/>
          </cell>
          <cell r="S1012" t="str">
            <v/>
          </cell>
          <cell r="T1012" t="str">
            <v/>
          </cell>
          <cell r="U1012" t="str">
            <v/>
          </cell>
          <cell r="V1012" t="str">
            <v/>
          </cell>
          <cell r="W1012" t="str">
            <v/>
          </cell>
        </row>
        <row r="1013">
          <cell r="C1013" t="str">
            <v>3.7.1.4.1.2</v>
          </cell>
          <cell r="D1013" t="str">
            <v>Alistado y pendientado de losas y pisos en mortero impermeabilizado 1:4 e=0.04</v>
          </cell>
          <cell r="E1013" t="str">
            <v>m2</v>
          </cell>
          <cell r="F1013">
            <v>30.5</v>
          </cell>
          <cell r="G1013">
            <v>10490</v>
          </cell>
          <cell r="H1013">
            <v>319945</v>
          </cell>
          <cell r="I1013">
            <v>1.3816914620713612</v>
          </cell>
          <cell r="J1013">
            <v>30.5</v>
          </cell>
          <cell r="L1013">
            <v>30.5</v>
          </cell>
          <cell r="M1013">
            <v>319945</v>
          </cell>
          <cell r="N1013">
            <v>0</v>
          </cell>
          <cell r="O1013">
            <v>319945</v>
          </cell>
          <cell r="R1013">
            <v>0</v>
          </cell>
          <cell r="S1013">
            <v>0</v>
          </cell>
          <cell r="T1013">
            <v>0</v>
          </cell>
          <cell r="U1013">
            <v>0</v>
          </cell>
          <cell r="V1013">
            <v>30.5</v>
          </cell>
          <cell r="W1013">
            <v>319945</v>
          </cell>
        </row>
        <row r="1014">
          <cell r="C1014" t="str">
            <v>3.7.2</v>
          </cell>
          <cell r="D1014" t="str">
            <v>Obras de mampostería en bloque</v>
          </cell>
          <cell r="I1014" t="str">
            <v/>
          </cell>
          <cell r="L1014" t="str">
            <v/>
          </cell>
          <cell r="M1014" t="str">
            <v/>
          </cell>
          <cell r="N1014" t="str">
            <v/>
          </cell>
          <cell r="O1014" t="str">
            <v/>
          </cell>
          <cell r="R1014" t="str">
            <v/>
          </cell>
          <cell r="S1014" t="str">
            <v/>
          </cell>
          <cell r="T1014" t="str">
            <v/>
          </cell>
          <cell r="U1014" t="str">
            <v/>
          </cell>
          <cell r="V1014" t="str">
            <v/>
          </cell>
          <cell r="W1014" t="str">
            <v/>
          </cell>
        </row>
        <row r="1015">
          <cell r="C1015" t="str">
            <v>3.7.2.1.8</v>
          </cell>
          <cell r="D1015" t="str">
            <v>Mampostería en bloque de concreto (sin incluir pañete, mortero de relleno, refuerzo ) e=0.10 m</v>
          </cell>
          <cell r="E1015" t="str">
            <v>m2</v>
          </cell>
          <cell r="F1015">
            <v>9</v>
          </cell>
          <cell r="G1015">
            <v>21300</v>
          </cell>
          <cell r="H1015">
            <v>191700</v>
          </cell>
          <cell r="I1015">
            <v>0.8278618302491989</v>
          </cell>
          <cell r="J1015">
            <v>9</v>
          </cell>
          <cell r="L1015">
            <v>9</v>
          </cell>
          <cell r="M1015">
            <v>191700</v>
          </cell>
          <cell r="N1015">
            <v>0</v>
          </cell>
          <cell r="O1015">
            <v>191700</v>
          </cell>
          <cell r="R1015">
            <v>0</v>
          </cell>
          <cell r="S1015">
            <v>0</v>
          </cell>
          <cell r="T1015">
            <v>0</v>
          </cell>
          <cell r="U1015">
            <v>0</v>
          </cell>
          <cell r="V1015">
            <v>9</v>
          </cell>
          <cell r="W1015">
            <v>191700</v>
          </cell>
        </row>
        <row r="1016">
          <cell r="C1016" t="str">
            <v>3.7.2.1.9</v>
          </cell>
          <cell r="D1016" t="str">
            <v>Mampostería en bloque de concreto (sin incluir pañete, mortero de relleno, refuerzo ) e=0.15 m</v>
          </cell>
          <cell r="E1016" t="str">
            <v>m2</v>
          </cell>
          <cell r="F1016">
            <v>66</v>
          </cell>
          <cell r="G1016">
            <v>27150</v>
          </cell>
          <cell r="H1016">
            <v>1791900</v>
          </cell>
          <cell r="I1016">
            <v>7.7383704414373478</v>
          </cell>
          <cell r="J1016">
            <v>66</v>
          </cell>
          <cell r="L1016">
            <v>66</v>
          </cell>
          <cell r="M1016">
            <v>1791900</v>
          </cell>
          <cell r="N1016">
            <v>0</v>
          </cell>
          <cell r="O1016">
            <v>1791900</v>
          </cell>
          <cell r="R1016">
            <v>0</v>
          </cell>
          <cell r="S1016">
            <v>0</v>
          </cell>
          <cell r="T1016">
            <v>0</v>
          </cell>
          <cell r="U1016">
            <v>0</v>
          </cell>
          <cell r="V1016">
            <v>66</v>
          </cell>
          <cell r="W1016">
            <v>1791900</v>
          </cell>
        </row>
        <row r="1017">
          <cell r="C1017" t="str">
            <v>3.7.2.1.19</v>
          </cell>
          <cell r="D1017" t="str">
            <v>Mampostería en calado de concreto e=0.20 m</v>
          </cell>
          <cell r="E1017" t="str">
            <v>m2</v>
          </cell>
          <cell r="F1017">
            <v>9</v>
          </cell>
          <cell r="G1017">
            <v>19250</v>
          </cell>
          <cell r="H1017">
            <v>173250</v>
          </cell>
          <cell r="I1017">
            <v>0.74818498743178774</v>
          </cell>
          <cell r="J1017">
            <v>9</v>
          </cell>
          <cell r="L1017">
            <v>9</v>
          </cell>
          <cell r="M1017">
            <v>173250</v>
          </cell>
          <cell r="N1017">
            <v>0</v>
          </cell>
          <cell r="O1017">
            <v>173250</v>
          </cell>
          <cell r="R1017">
            <v>0</v>
          </cell>
          <cell r="S1017">
            <v>0</v>
          </cell>
          <cell r="T1017">
            <v>0</v>
          </cell>
          <cell r="U1017">
            <v>0</v>
          </cell>
          <cell r="V1017">
            <v>9</v>
          </cell>
          <cell r="W1017">
            <v>173250</v>
          </cell>
        </row>
        <row r="1018">
          <cell r="C1018" t="str">
            <v>3.7.3</v>
          </cell>
          <cell r="D1018" t="str">
            <v>Estructuras de concreto reforzado</v>
          </cell>
          <cell r="I1018" t="str">
            <v/>
          </cell>
          <cell r="L1018" t="str">
            <v/>
          </cell>
          <cell r="M1018" t="str">
            <v/>
          </cell>
          <cell r="N1018" t="str">
            <v/>
          </cell>
          <cell r="O1018" t="str">
            <v/>
          </cell>
          <cell r="R1018" t="str">
            <v/>
          </cell>
          <cell r="S1018" t="str">
            <v/>
          </cell>
          <cell r="T1018" t="str">
            <v/>
          </cell>
          <cell r="U1018" t="str">
            <v/>
          </cell>
          <cell r="V1018" t="str">
            <v/>
          </cell>
          <cell r="W1018" t="str">
            <v/>
          </cell>
        </row>
        <row r="1019">
          <cell r="C1019" t="str">
            <v>3.7.3.2</v>
          </cell>
          <cell r="D1019" t="str">
            <v>Concreto para estructuras tipo edificaciones</v>
          </cell>
          <cell r="I1019" t="str">
            <v/>
          </cell>
          <cell r="L1019" t="str">
            <v/>
          </cell>
          <cell r="M1019" t="str">
            <v/>
          </cell>
          <cell r="N1019" t="str">
            <v/>
          </cell>
          <cell r="O1019" t="str">
            <v/>
          </cell>
          <cell r="R1019" t="str">
            <v/>
          </cell>
          <cell r="S1019" t="str">
            <v/>
          </cell>
          <cell r="T1019" t="str">
            <v/>
          </cell>
          <cell r="U1019" t="str">
            <v/>
          </cell>
          <cell r="V1019" t="str">
            <v/>
          </cell>
          <cell r="W1019" t="str">
            <v/>
          </cell>
        </row>
        <row r="1020">
          <cell r="C1020" t="str">
            <v>3.7.3.2.1</v>
          </cell>
          <cell r="D1020" t="str">
            <v>VIGAS, COLUMNAS, ZAPATAS, MUROS, ESCALERAS</v>
          </cell>
          <cell r="I1020" t="str">
            <v/>
          </cell>
          <cell r="L1020" t="str">
            <v/>
          </cell>
          <cell r="M1020" t="str">
            <v/>
          </cell>
          <cell r="N1020" t="str">
            <v/>
          </cell>
          <cell r="O1020" t="str">
            <v/>
          </cell>
          <cell r="R1020" t="str">
            <v/>
          </cell>
          <cell r="S1020" t="str">
            <v/>
          </cell>
          <cell r="T1020" t="str">
            <v/>
          </cell>
          <cell r="U1020" t="str">
            <v/>
          </cell>
          <cell r="V1020" t="str">
            <v/>
          </cell>
          <cell r="W1020" t="str">
            <v/>
          </cell>
        </row>
        <row r="1021">
          <cell r="C1021" t="str">
            <v>3.7.3.2.1.2</v>
          </cell>
          <cell r="D1021" t="str">
            <v>Concreto para vigas f´c=21 Mpa (3000 PSI)</v>
          </cell>
          <cell r="E1021" t="str">
            <v>m3</v>
          </cell>
          <cell r="F1021">
            <v>2.2999999999999998</v>
          </cell>
          <cell r="G1021">
            <v>314100</v>
          </cell>
          <cell r="H1021">
            <v>722430</v>
          </cell>
          <cell r="I1021">
            <v>3.1198342307090705</v>
          </cell>
          <cell r="J1021">
            <v>2.2999999999999998</v>
          </cell>
          <cell r="L1021">
            <v>2.2999999999999998</v>
          </cell>
          <cell r="M1021">
            <v>722430</v>
          </cell>
          <cell r="N1021">
            <v>0</v>
          </cell>
          <cell r="O1021">
            <v>722430</v>
          </cell>
          <cell r="R1021">
            <v>0</v>
          </cell>
          <cell r="S1021">
            <v>0</v>
          </cell>
          <cell r="T1021">
            <v>0</v>
          </cell>
          <cell r="U1021">
            <v>0</v>
          </cell>
          <cell r="V1021">
            <v>2.2999999999999998</v>
          </cell>
          <cell r="W1021">
            <v>722430</v>
          </cell>
        </row>
        <row r="1022">
          <cell r="C1022" t="str">
            <v>3.7.3.2.1.5</v>
          </cell>
          <cell r="D1022" t="str">
            <v>Concreto para columnas f´c=21 Mpa (3000 PSI)</v>
          </cell>
          <cell r="E1022" t="str">
            <v>m3</v>
          </cell>
          <cell r="F1022">
            <v>2.1</v>
          </cell>
          <cell r="G1022">
            <v>355100</v>
          </cell>
          <cell r="H1022">
            <v>745710</v>
          </cell>
          <cell r="I1022">
            <v>3.2203695640851864</v>
          </cell>
          <cell r="J1022">
            <v>2.1</v>
          </cell>
          <cell r="L1022">
            <v>2.1</v>
          </cell>
          <cell r="M1022">
            <v>745710</v>
          </cell>
          <cell r="N1022">
            <v>0</v>
          </cell>
          <cell r="O1022">
            <v>745710</v>
          </cell>
          <cell r="R1022">
            <v>0</v>
          </cell>
          <cell r="S1022">
            <v>0</v>
          </cell>
          <cell r="T1022">
            <v>0</v>
          </cell>
          <cell r="U1022">
            <v>0</v>
          </cell>
          <cell r="V1022">
            <v>2.1</v>
          </cell>
          <cell r="W1022">
            <v>745710</v>
          </cell>
        </row>
        <row r="1023">
          <cell r="C1023" t="str">
            <v>3.7.3.2.1.11</v>
          </cell>
          <cell r="D1023" t="str">
            <v>Concreto para zapatas f´c=24.5 Mpa (3500 PSI)</v>
          </cell>
          <cell r="E1023" t="str">
            <v>m3</v>
          </cell>
          <cell r="F1023">
            <v>2.6</v>
          </cell>
          <cell r="G1023">
            <v>293700</v>
          </cell>
          <cell r="H1023">
            <v>763620</v>
          </cell>
          <cell r="I1023">
            <v>3.297714401746966</v>
          </cell>
          <cell r="J1023">
            <v>2.6</v>
          </cell>
          <cell r="L1023">
            <v>2.6</v>
          </cell>
          <cell r="M1023">
            <v>763620</v>
          </cell>
          <cell r="N1023">
            <v>0</v>
          </cell>
          <cell r="O1023">
            <v>763620</v>
          </cell>
          <cell r="R1023">
            <v>0</v>
          </cell>
          <cell r="S1023">
            <v>0</v>
          </cell>
          <cell r="T1023">
            <v>0</v>
          </cell>
          <cell r="U1023">
            <v>0</v>
          </cell>
          <cell r="V1023">
            <v>2.6</v>
          </cell>
          <cell r="W1023">
            <v>763620</v>
          </cell>
        </row>
        <row r="1024">
          <cell r="C1024" t="str">
            <v>3.7.3.2.1.14</v>
          </cell>
          <cell r="D1024" t="str">
            <v>Concreto para vigas de amarre f´c=21 Mpa (3000 PSI)</v>
          </cell>
          <cell r="E1024" t="str">
            <v>m3</v>
          </cell>
          <cell r="F1024">
            <v>2.2999999999999998</v>
          </cell>
          <cell r="G1024">
            <v>338850</v>
          </cell>
          <cell r="H1024">
            <v>779354.99999999988</v>
          </cell>
          <cell r="I1024">
            <v>3.3656664408652288</v>
          </cell>
          <cell r="J1024">
            <v>2.2999999999999998</v>
          </cell>
          <cell r="L1024">
            <v>2.2999999999999998</v>
          </cell>
          <cell r="M1024">
            <v>779354.99999999988</v>
          </cell>
          <cell r="N1024">
            <v>0</v>
          </cell>
          <cell r="O1024">
            <v>779354.99999999988</v>
          </cell>
          <cell r="R1024">
            <v>0</v>
          </cell>
          <cell r="S1024">
            <v>0</v>
          </cell>
          <cell r="T1024">
            <v>0</v>
          </cell>
          <cell r="U1024">
            <v>0</v>
          </cell>
          <cell r="V1024">
            <v>2.2999999999999998</v>
          </cell>
          <cell r="W1024">
            <v>779354.99999999988</v>
          </cell>
        </row>
        <row r="1025">
          <cell r="C1025" t="str">
            <v>3.7.3.2.1.20</v>
          </cell>
          <cell r="D1025" t="str">
            <v>Piso en concreto e=0.15 f´c=24.5 Mpa</v>
          </cell>
          <cell r="E1025" t="str">
            <v>m2</v>
          </cell>
          <cell r="F1025">
            <v>30.5</v>
          </cell>
          <cell r="G1025">
            <v>47100</v>
          </cell>
          <cell r="H1025">
            <v>1436550</v>
          </cell>
          <cell r="I1025">
            <v>6.203781493189811</v>
          </cell>
          <cell r="J1025">
            <v>30.5</v>
          </cell>
          <cell r="L1025">
            <v>30.5</v>
          </cell>
          <cell r="M1025">
            <v>1436550</v>
          </cell>
          <cell r="N1025">
            <v>0</v>
          </cell>
          <cell r="O1025">
            <v>1436550</v>
          </cell>
          <cell r="R1025">
            <v>0</v>
          </cell>
          <cell r="S1025">
            <v>0</v>
          </cell>
          <cell r="T1025">
            <v>0</v>
          </cell>
          <cell r="U1025">
            <v>0</v>
          </cell>
          <cell r="V1025">
            <v>30.5</v>
          </cell>
          <cell r="W1025">
            <v>1436550</v>
          </cell>
        </row>
        <row r="1026">
          <cell r="C1026" t="str">
            <v>3.7.3.2.3</v>
          </cell>
          <cell r="D1026" t="str">
            <v>LOSAS ALIGERADAS</v>
          </cell>
          <cell r="I1026" t="str">
            <v/>
          </cell>
          <cell r="L1026" t="str">
            <v/>
          </cell>
          <cell r="M1026" t="str">
            <v/>
          </cell>
          <cell r="N1026" t="str">
            <v/>
          </cell>
          <cell r="O1026" t="str">
            <v/>
          </cell>
          <cell r="R1026" t="str">
            <v/>
          </cell>
          <cell r="S1026" t="str">
            <v/>
          </cell>
          <cell r="T1026" t="str">
            <v/>
          </cell>
          <cell r="U1026" t="str">
            <v/>
          </cell>
          <cell r="V1026" t="str">
            <v/>
          </cell>
          <cell r="W1026" t="str">
            <v/>
          </cell>
        </row>
        <row r="1027">
          <cell r="C1027" t="str">
            <v>3.7.3.2.3.4</v>
          </cell>
          <cell r="D1027" t="str">
            <v>Losa aligerada para edificaciones con casetón de icopor f¨c=24.5 MPa e=0.30 m</v>
          </cell>
          <cell r="E1027" t="str">
            <v>m2</v>
          </cell>
          <cell r="F1027">
            <v>30.5</v>
          </cell>
          <cell r="G1027">
            <v>77660</v>
          </cell>
          <cell r="H1027">
            <v>2368630</v>
          </cell>
          <cell r="I1027">
            <v>10.228995132932498</v>
          </cell>
          <cell r="J1027">
            <v>30.5</v>
          </cell>
          <cell r="L1027">
            <v>30.5</v>
          </cell>
          <cell r="M1027">
            <v>2368630</v>
          </cell>
          <cell r="N1027">
            <v>0</v>
          </cell>
          <cell r="O1027">
            <v>2368630</v>
          </cell>
          <cell r="R1027">
            <v>0</v>
          </cell>
          <cell r="S1027">
            <v>0</v>
          </cell>
          <cell r="T1027">
            <v>0</v>
          </cell>
          <cell r="U1027">
            <v>0</v>
          </cell>
          <cell r="V1027">
            <v>30.5</v>
          </cell>
          <cell r="W1027">
            <v>2368630</v>
          </cell>
        </row>
        <row r="1028">
          <cell r="C1028" t="str">
            <v>3.7.3.3</v>
          </cell>
          <cell r="D1028" t="str">
            <v>ACERO DE REFUERZO</v>
          </cell>
          <cell r="I1028" t="str">
            <v/>
          </cell>
          <cell r="L1028" t="str">
            <v/>
          </cell>
          <cell r="M1028" t="str">
            <v/>
          </cell>
          <cell r="N1028" t="str">
            <v/>
          </cell>
          <cell r="O1028" t="str">
            <v/>
          </cell>
          <cell r="R1028" t="str">
            <v/>
          </cell>
          <cell r="S1028" t="str">
            <v/>
          </cell>
          <cell r="T1028" t="str">
            <v/>
          </cell>
          <cell r="U1028" t="str">
            <v/>
          </cell>
          <cell r="V1028" t="str">
            <v/>
          </cell>
          <cell r="W1028" t="str">
            <v/>
          </cell>
        </row>
        <row r="1029">
          <cell r="C1029" t="str">
            <v>3.7.3.3.1</v>
          </cell>
          <cell r="D1029" t="str">
            <v>Suministro, figurado e instalación de acero de refuerzo 420 Mpa (60000 Psi) según planos y especificaciones de diseño</v>
          </cell>
          <cell r="E1029" t="str">
            <v>kg</v>
          </cell>
          <cell r="F1029">
            <v>3684</v>
          </cell>
          <cell r="G1029">
            <v>2740</v>
          </cell>
          <cell r="H1029">
            <v>10094160</v>
          </cell>
          <cell r="I1029">
            <v>43.591913262536536</v>
          </cell>
          <cell r="J1029">
            <v>3684</v>
          </cell>
          <cell r="L1029">
            <v>3684</v>
          </cell>
          <cell r="M1029">
            <v>10094160</v>
          </cell>
          <cell r="N1029">
            <v>0</v>
          </cell>
          <cell r="O1029">
            <v>10094160</v>
          </cell>
          <cell r="R1029">
            <v>0</v>
          </cell>
          <cell r="S1029">
            <v>0</v>
          </cell>
          <cell r="T1029">
            <v>0</v>
          </cell>
          <cell r="U1029">
            <v>0</v>
          </cell>
          <cell r="V1029">
            <v>3684</v>
          </cell>
          <cell r="W1029">
            <v>10094160</v>
          </cell>
        </row>
        <row r="1030">
          <cell r="C1030" t="str">
            <v>3.7.3.8</v>
          </cell>
          <cell r="D1030" t="str">
            <v>IMPERMEABILIZACION</v>
          </cell>
          <cell r="I1030" t="str">
            <v/>
          </cell>
          <cell r="L1030" t="str">
            <v/>
          </cell>
          <cell r="M1030" t="str">
            <v/>
          </cell>
          <cell r="N1030" t="str">
            <v/>
          </cell>
          <cell r="O1030" t="str">
            <v/>
          </cell>
          <cell r="R1030" t="str">
            <v/>
          </cell>
          <cell r="S1030" t="str">
            <v/>
          </cell>
          <cell r="T1030" t="str">
            <v/>
          </cell>
          <cell r="U1030" t="str">
            <v/>
          </cell>
          <cell r="V1030" t="str">
            <v/>
          </cell>
          <cell r="W1030" t="str">
            <v/>
          </cell>
        </row>
        <row r="1031">
          <cell r="C1031" t="str">
            <v>3.7.3.8.1</v>
          </cell>
          <cell r="D1031" t="str">
            <v>Suministro e instalación de manto reflectivo Morter plas AL-80 o similar según planos y especificaciones de diseño</v>
          </cell>
          <cell r="E1031" t="str">
            <v>m2</v>
          </cell>
          <cell r="F1031">
            <v>30.5</v>
          </cell>
          <cell r="G1031">
            <v>9325</v>
          </cell>
          <cell r="H1031">
            <v>284412.5</v>
          </cell>
          <cell r="I1031">
            <v>1.2282433635667727</v>
          </cell>
          <cell r="J1031">
            <v>30.5</v>
          </cell>
          <cell r="L1031">
            <v>30.5</v>
          </cell>
          <cell r="M1031">
            <v>284412.5</v>
          </cell>
          <cell r="N1031">
            <v>0</v>
          </cell>
          <cell r="O1031">
            <v>284412.5</v>
          </cell>
          <cell r="R1031">
            <v>0</v>
          </cell>
          <cell r="S1031">
            <v>0</v>
          </cell>
          <cell r="T1031">
            <v>0</v>
          </cell>
          <cell r="U1031">
            <v>0</v>
          </cell>
          <cell r="V1031">
            <v>30.5</v>
          </cell>
          <cell r="W1031">
            <v>284412.5</v>
          </cell>
        </row>
        <row r="1032">
          <cell r="C1032" t="str">
            <v>3,9</v>
          </cell>
          <cell r="D1032" t="str">
            <v>OBRAS ARQUITECTONICAS</v>
          </cell>
          <cell r="I1032" t="str">
            <v/>
          </cell>
          <cell r="L1032" t="str">
            <v/>
          </cell>
          <cell r="M1032" t="str">
            <v/>
          </cell>
          <cell r="N1032" t="str">
            <v/>
          </cell>
          <cell r="O1032" t="str">
            <v/>
          </cell>
          <cell r="R1032" t="str">
            <v/>
          </cell>
          <cell r="S1032" t="str">
            <v/>
          </cell>
          <cell r="T1032" t="str">
            <v/>
          </cell>
          <cell r="U1032" t="str">
            <v/>
          </cell>
          <cell r="V1032" t="str">
            <v/>
          </cell>
          <cell r="W1032" t="str">
            <v/>
          </cell>
        </row>
        <row r="1033">
          <cell r="C1033" t="str">
            <v>3.9.9</v>
          </cell>
          <cell r="D1033" t="str">
            <v>CARPINTERIA EN MADERA</v>
          </cell>
          <cell r="I1033" t="str">
            <v/>
          </cell>
          <cell r="L1033" t="str">
            <v/>
          </cell>
          <cell r="M1033" t="str">
            <v/>
          </cell>
          <cell r="N1033" t="str">
            <v/>
          </cell>
          <cell r="O1033" t="str">
            <v/>
          </cell>
          <cell r="R1033" t="str">
            <v/>
          </cell>
          <cell r="S1033" t="str">
            <v/>
          </cell>
          <cell r="T1033" t="str">
            <v/>
          </cell>
          <cell r="U1033" t="str">
            <v/>
          </cell>
          <cell r="V1033" t="str">
            <v/>
          </cell>
          <cell r="W1033" t="str">
            <v/>
          </cell>
        </row>
        <row r="1034">
          <cell r="C1034" t="str">
            <v>3.9.9.1</v>
          </cell>
          <cell r="D1034" t="str">
            <v>PUERTAS DE ENTRADA PRINCIPAL</v>
          </cell>
          <cell r="I1034" t="str">
            <v/>
          </cell>
          <cell r="L1034" t="str">
            <v/>
          </cell>
          <cell r="M1034" t="str">
            <v/>
          </cell>
          <cell r="N1034" t="str">
            <v/>
          </cell>
          <cell r="O1034" t="str">
            <v/>
          </cell>
          <cell r="R1034" t="str">
            <v/>
          </cell>
          <cell r="S1034" t="str">
            <v/>
          </cell>
          <cell r="T1034" t="str">
            <v/>
          </cell>
          <cell r="U1034" t="str">
            <v/>
          </cell>
          <cell r="V1034" t="str">
            <v/>
          </cell>
          <cell r="W1034" t="str">
            <v/>
          </cell>
        </row>
        <row r="1035">
          <cell r="C1035" t="str">
            <v>3.9.9.1.9</v>
          </cell>
          <cell r="D1035" t="str">
            <v>Puerta Madecor en cedro 1.00 x 2 m e=36 mm. Incluye marco para puerta y cerradura según planos y especificaciones de diseño</v>
          </cell>
          <cell r="E1035" t="str">
            <v>un</v>
          </cell>
          <cell r="F1035">
            <v>1</v>
          </cell>
          <cell r="G1035">
            <v>72000</v>
          </cell>
          <cell r="H1035">
            <v>72000</v>
          </cell>
          <cell r="I1035">
            <v>0.31093402075087284</v>
          </cell>
          <cell r="J1035">
            <v>1</v>
          </cell>
          <cell r="L1035">
            <v>1</v>
          </cell>
          <cell r="M1035">
            <v>72000</v>
          </cell>
          <cell r="N1035">
            <v>0</v>
          </cell>
          <cell r="O1035">
            <v>72000</v>
          </cell>
          <cell r="R1035">
            <v>0</v>
          </cell>
          <cell r="S1035">
            <v>0</v>
          </cell>
          <cell r="T1035">
            <v>0</v>
          </cell>
          <cell r="U1035">
            <v>0</v>
          </cell>
          <cell r="V1035">
            <v>1</v>
          </cell>
          <cell r="W1035">
            <v>72000</v>
          </cell>
        </row>
        <row r="1036">
          <cell r="C1036" t="str">
            <v>3.9.10.4</v>
          </cell>
          <cell r="D1036" t="str">
            <v>VENTANAS EN ALUMINIO</v>
          </cell>
          <cell r="I1036" t="str">
            <v/>
          </cell>
          <cell r="L1036" t="str">
            <v/>
          </cell>
          <cell r="M1036" t="str">
            <v/>
          </cell>
          <cell r="N1036" t="str">
            <v/>
          </cell>
          <cell r="O1036" t="str">
            <v/>
          </cell>
          <cell r="R1036" t="str">
            <v/>
          </cell>
          <cell r="S1036" t="str">
            <v/>
          </cell>
          <cell r="T1036" t="str">
            <v/>
          </cell>
          <cell r="U1036" t="str">
            <v/>
          </cell>
          <cell r="V1036" t="str">
            <v/>
          </cell>
          <cell r="W1036" t="str">
            <v/>
          </cell>
        </row>
        <row r="1037">
          <cell r="C1037" t="str">
            <v>3.9.10.4.1</v>
          </cell>
          <cell r="D1037" t="str">
            <v>Ventaneria en aluminio, incluye vidrio 4 mm segun planos y especificaciones de diseño</v>
          </cell>
          <cell r="E1037" t="str">
            <v>m2</v>
          </cell>
          <cell r="F1037">
            <v>1.5</v>
          </cell>
          <cell r="G1037">
            <v>83050</v>
          </cell>
          <cell r="H1037">
            <v>124575</v>
          </cell>
          <cell r="I1037">
            <v>0.53798063381999972</v>
          </cell>
          <cell r="J1037">
            <v>1.5</v>
          </cell>
          <cell r="L1037">
            <v>1.5</v>
          </cell>
          <cell r="M1037">
            <v>124575</v>
          </cell>
          <cell r="N1037">
            <v>0</v>
          </cell>
          <cell r="O1037">
            <v>124575</v>
          </cell>
          <cell r="R1037">
            <v>0</v>
          </cell>
          <cell r="S1037">
            <v>0</v>
          </cell>
          <cell r="T1037">
            <v>0</v>
          </cell>
          <cell r="U1037">
            <v>0</v>
          </cell>
          <cell r="V1037">
            <v>1.5</v>
          </cell>
          <cell r="W1037">
            <v>124575</v>
          </cell>
        </row>
        <row r="1038">
          <cell r="C1038" t="str">
            <v>3.9.12</v>
          </cell>
          <cell r="D1038" t="str">
            <v>PINTURA</v>
          </cell>
          <cell r="I1038" t="str">
            <v/>
          </cell>
          <cell r="L1038" t="str">
            <v/>
          </cell>
          <cell r="M1038" t="str">
            <v/>
          </cell>
          <cell r="N1038" t="str">
            <v/>
          </cell>
          <cell r="O1038" t="str">
            <v/>
          </cell>
          <cell r="R1038" t="str">
            <v/>
          </cell>
          <cell r="S1038" t="str">
            <v/>
          </cell>
          <cell r="T1038" t="str">
            <v/>
          </cell>
          <cell r="U1038" t="str">
            <v/>
          </cell>
          <cell r="V1038" t="str">
            <v/>
          </cell>
          <cell r="W1038" t="str">
            <v/>
          </cell>
        </row>
        <row r="1039">
          <cell r="C1039" t="str">
            <v>3.9.12.2</v>
          </cell>
          <cell r="D1039" t="str">
            <v>Estuco y pintura a 3 manos segun planos y especificaciones de diseño</v>
          </cell>
          <cell r="E1039" t="str">
            <v>m2</v>
          </cell>
          <cell r="F1039">
            <v>178</v>
          </cell>
          <cell r="G1039">
            <v>6415</v>
          </cell>
          <cell r="H1039">
            <v>1141870</v>
          </cell>
          <cell r="I1039">
            <v>4.9311976427055439</v>
          </cell>
          <cell r="J1039">
            <v>178</v>
          </cell>
          <cell r="L1039">
            <v>178</v>
          </cell>
          <cell r="M1039">
            <v>1141870</v>
          </cell>
          <cell r="N1039">
            <v>0</v>
          </cell>
          <cell r="O1039">
            <v>1141870</v>
          </cell>
          <cell r="R1039">
            <v>0</v>
          </cell>
          <cell r="S1039">
            <v>0</v>
          </cell>
          <cell r="T1039">
            <v>0</v>
          </cell>
          <cell r="U1039">
            <v>0</v>
          </cell>
          <cell r="V1039">
            <v>178</v>
          </cell>
          <cell r="W1039">
            <v>1141870</v>
          </cell>
        </row>
        <row r="1040">
          <cell r="C1040" t="str">
            <v>3,10</v>
          </cell>
          <cell r="D1040" t="str">
            <v>INSTALACIÓN DE ACCESORIOS Y TRABAJOS METALMECÁNICOS</v>
          </cell>
          <cell r="I1040" t="str">
            <v/>
          </cell>
          <cell r="L1040" t="str">
            <v/>
          </cell>
          <cell r="M1040" t="str">
            <v/>
          </cell>
          <cell r="N1040" t="str">
            <v/>
          </cell>
          <cell r="O1040" t="str">
            <v/>
          </cell>
          <cell r="R1040" t="str">
            <v/>
          </cell>
          <cell r="S1040" t="str">
            <v/>
          </cell>
          <cell r="T1040" t="str">
            <v/>
          </cell>
          <cell r="U1040" t="str">
            <v/>
          </cell>
          <cell r="V1040" t="str">
            <v/>
          </cell>
          <cell r="W1040" t="str">
            <v/>
          </cell>
        </row>
        <row r="1041">
          <cell r="C1041" t="str">
            <v>3.10.1.4</v>
          </cell>
          <cell r="D1041" t="str">
            <v>FABRICACIÓN E INSTALACIÓN DE PUERTAS EN ACERO Ø 2” A.G</v>
          </cell>
          <cell r="I1041" t="str">
            <v/>
          </cell>
          <cell r="L1041" t="str">
            <v/>
          </cell>
          <cell r="M1041" t="str">
            <v/>
          </cell>
          <cell r="N1041" t="str">
            <v/>
          </cell>
          <cell r="O1041" t="str">
            <v/>
          </cell>
          <cell r="R1041" t="str">
            <v/>
          </cell>
          <cell r="S1041" t="str">
            <v/>
          </cell>
          <cell r="T1041" t="str">
            <v/>
          </cell>
          <cell r="U1041" t="str">
            <v/>
          </cell>
          <cell r="V1041" t="str">
            <v/>
          </cell>
          <cell r="W1041" t="str">
            <v/>
          </cell>
        </row>
        <row r="1042">
          <cell r="C1042" t="str">
            <v>3.9.10.9.2</v>
          </cell>
          <cell r="D1042" t="str">
            <v>Suministro e instalación de puerta en reja metálica , diámetro de barrotes 50mm en acero galvanizado, separación entre ejes de rejas de 0.2m, incluye pintura anticorrosiva y acabado</v>
          </cell>
          <cell r="E1042" t="str">
            <v>m2</v>
          </cell>
          <cell r="F1042">
            <v>8.1</v>
          </cell>
          <cell r="G1042">
            <v>195100</v>
          </cell>
          <cell r="H1042">
            <v>1580310</v>
          </cell>
          <cell r="I1042">
            <v>6.8246130879557203</v>
          </cell>
          <cell r="J1042">
            <v>8.1</v>
          </cell>
          <cell r="L1042">
            <v>8.1</v>
          </cell>
          <cell r="M1042">
            <v>1580310</v>
          </cell>
          <cell r="N1042">
            <v>0</v>
          </cell>
          <cell r="O1042">
            <v>1580310</v>
          </cell>
          <cell r="R1042">
            <v>0</v>
          </cell>
          <cell r="S1042">
            <v>0</v>
          </cell>
          <cell r="T1042">
            <v>0</v>
          </cell>
          <cell r="U1042">
            <v>0</v>
          </cell>
          <cell r="V1042">
            <v>8.1</v>
          </cell>
          <cell r="W1042">
            <v>1580310</v>
          </cell>
        </row>
        <row r="1043">
          <cell r="D1043" t="str">
            <v>COSTO TOTAL DIRECTO</v>
          </cell>
          <cell r="H1043">
            <v>23156038</v>
          </cell>
          <cell r="L1043" t="str">
            <v/>
          </cell>
          <cell r="M1043">
            <v>23156038</v>
          </cell>
          <cell r="N1043">
            <v>0</v>
          </cell>
          <cell r="O1043">
            <v>23156038</v>
          </cell>
          <cell r="R1043" t="str">
            <v/>
          </cell>
          <cell r="S1043">
            <v>0</v>
          </cell>
          <cell r="T1043">
            <v>0</v>
          </cell>
          <cell r="U1043">
            <v>0</v>
          </cell>
          <cell r="V1043" t="str">
            <v/>
          </cell>
          <cell r="W1043">
            <v>23156038</v>
          </cell>
        </row>
        <row r="1044">
          <cell r="D1044" t="str">
            <v>A,I,U, 25%</v>
          </cell>
          <cell r="E1044">
            <v>0.25</v>
          </cell>
          <cell r="H1044">
            <v>5789009.5</v>
          </cell>
          <cell r="M1044">
            <v>5789009.5</v>
          </cell>
          <cell r="N1044">
            <v>0</v>
          </cell>
          <cell r="O1044">
            <v>5789009.5</v>
          </cell>
          <cell r="R1044">
            <v>0</v>
          </cell>
          <cell r="S1044">
            <v>0</v>
          </cell>
          <cell r="T1044">
            <v>0</v>
          </cell>
          <cell r="U1044">
            <v>0</v>
          </cell>
          <cell r="W1044">
            <v>5789009.5</v>
          </cell>
        </row>
        <row r="1045">
          <cell r="B1045" t="str">
            <v>TO17</v>
          </cell>
          <cell r="D1045" t="str">
            <v>COSTO TOTAL OBRA CIVIL</v>
          </cell>
          <cell r="H1045">
            <v>28945048</v>
          </cell>
          <cell r="M1045">
            <v>28945048</v>
          </cell>
          <cell r="N1045">
            <v>0</v>
          </cell>
          <cell r="O1045">
            <v>28945048</v>
          </cell>
          <cell r="R1045" t="str">
            <v/>
          </cell>
          <cell r="S1045">
            <v>0</v>
          </cell>
          <cell r="T1045">
            <v>0</v>
          </cell>
          <cell r="U1045">
            <v>0</v>
          </cell>
          <cell r="V1045" t="str">
            <v/>
          </cell>
          <cell r="W1045">
            <v>28945048</v>
          </cell>
        </row>
        <row r="1046">
          <cell r="B1046" t="str">
            <v>T18</v>
          </cell>
          <cell r="C1046" t="str">
            <v>OBRA CIVIL ESTRUCTURAL DEL MACROMEDIDOR DE SALIDA (1046)</v>
          </cell>
          <cell r="M1046" t="str">
            <v/>
          </cell>
          <cell r="N1046" t="str">
            <v/>
          </cell>
          <cell r="O1046" t="str">
            <v/>
          </cell>
          <cell r="R1046" t="str">
            <v/>
          </cell>
          <cell r="S1046" t="str">
            <v/>
          </cell>
          <cell r="T1046" t="str">
            <v/>
          </cell>
          <cell r="U1046" t="str">
            <v/>
          </cell>
          <cell r="V1046" t="str">
            <v/>
          </cell>
          <cell r="W1046" t="str">
            <v/>
          </cell>
        </row>
        <row r="1047">
          <cell r="C1047" t="str">
            <v xml:space="preserve">ITEM </v>
          </cell>
          <cell r="D1047" t="str">
            <v xml:space="preserve">DESCRIPCION </v>
          </cell>
          <cell r="E1047" t="str">
            <v xml:space="preserve">UNIDAD </v>
          </cell>
          <cell r="F1047" t="str">
            <v xml:space="preserve">CANTIDAD </v>
          </cell>
          <cell r="G1047" t="str">
            <v xml:space="preserve">V. UNITARIO </v>
          </cell>
          <cell r="H1047" t="str">
            <v>V. PARCIAL</v>
          </cell>
          <cell r="R1047">
            <v>0</v>
          </cell>
        </row>
        <row r="1048">
          <cell r="C1048">
            <v>3.1</v>
          </cell>
          <cell r="D1048" t="str">
            <v>SEÑALIZACION Y SEGURIDAD EN LA OBRA</v>
          </cell>
          <cell r="L1048" t="str">
            <v/>
          </cell>
          <cell r="M1048" t="str">
            <v/>
          </cell>
          <cell r="N1048" t="str">
            <v/>
          </cell>
          <cell r="O1048" t="str">
            <v/>
          </cell>
          <cell r="R1048" t="str">
            <v/>
          </cell>
          <cell r="S1048" t="str">
            <v/>
          </cell>
          <cell r="T1048" t="str">
            <v/>
          </cell>
          <cell r="U1048" t="str">
            <v/>
          </cell>
          <cell r="V1048" t="str">
            <v/>
          </cell>
          <cell r="W1048" t="str">
            <v/>
          </cell>
        </row>
        <row r="1049">
          <cell r="C1049" t="str">
            <v>3.1.1</v>
          </cell>
          <cell r="D1049" t="str">
            <v>Señalización de la obra</v>
          </cell>
          <cell r="L1049" t="str">
            <v/>
          </cell>
          <cell r="M1049" t="str">
            <v/>
          </cell>
          <cell r="N1049" t="str">
            <v/>
          </cell>
          <cell r="O1049" t="str">
            <v/>
          </cell>
          <cell r="R1049" t="str">
            <v/>
          </cell>
          <cell r="S1049" t="str">
            <v/>
          </cell>
          <cell r="T1049" t="str">
            <v/>
          </cell>
          <cell r="U1049" t="str">
            <v/>
          </cell>
          <cell r="V1049" t="str">
            <v/>
          </cell>
          <cell r="W1049" t="str">
            <v/>
          </cell>
        </row>
        <row r="1050">
          <cell r="C1050" t="str">
            <v>3.1.1.1</v>
          </cell>
          <cell r="D1050" t="str">
            <v>Soporte para cinta demarcadora. Esquema No.1</v>
          </cell>
          <cell r="E1050" t="str">
            <v>un</v>
          </cell>
          <cell r="F1050">
            <v>4</v>
          </cell>
          <cell r="G1050">
            <v>10100</v>
          </cell>
          <cell r="H1050">
            <v>40400</v>
          </cell>
          <cell r="I1050">
            <v>0.63353806230815479</v>
          </cell>
          <cell r="J1050">
            <v>4</v>
          </cell>
          <cell r="L1050">
            <v>4</v>
          </cell>
          <cell r="M1050">
            <v>40400</v>
          </cell>
          <cell r="N1050">
            <v>0</v>
          </cell>
          <cell r="O1050">
            <v>40400</v>
          </cell>
          <cell r="R1050">
            <v>0</v>
          </cell>
          <cell r="S1050">
            <v>0</v>
          </cell>
          <cell r="T1050">
            <v>0</v>
          </cell>
          <cell r="U1050">
            <v>0</v>
          </cell>
          <cell r="V1050">
            <v>4</v>
          </cell>
          <cell r="W1050">
            <v>40400</v>
          </cell>
        </row>
        <row r="1051">
          <cell r="C1051" t="str">
            <v>3.1.1.2</v>
          </cell>
          <cell r="D1051" t="str">
            <v>Cinta demarcadora ( sin soportes ). Esquema No.2</v>
          </cell>
          <cell r="E1051" t="str">
            <v>m</v>
          </cell>
          <cell r="F1051">
            <v>25</v>
          </cell>
          <cell r="G1051">
            <v>830</v>
          </cell>
          <cell r="H1051">
            <v>20750</v>
          </cell>
          <cell r="I1051">
            <v>0.32539393051718346</v>
          </cell>
          <cell r="J1051">
            <v>25</v>
          </cell>
          <cell r="L1051">
            <v>25</v>
          </cell>
          <cell r="M1051">
            <v>20750</v>
          </cell>
          <cell r="N1051">
            <v>0</v>
          </cell>
          <cell r="O1051">
            <v>20750</v>
          </cell>
          <cell r="R1051">
            <v>0</v>
          </cell>
          <cell r="S1051">
            <v>0</v>
          </cell>
          <cell r="T1051">
            <v>0</v>
          </cell>
          <cell r="U1051">
            <v>0</v>
          </cell>
          <cell r="V1051">
            <v>25</v>
          </cell>
          <cell r="W1051">
            <v>20750</v>
          </cell>
        </row>
        <row r="1052">
          <cell r="C1052" t="str">
            <v>3,7</v>
          </cell>
          <cell r="D1052" t="str">
            <v>CONSTRUCCION DE OBRAS ACCESORIAS</v>
          </cell>
          <cell r="I1052" t="str">
            <v/>
          </cell>
          <cell r="L1052" t="str">
            <v/>
          </cell>
          <cell r="M1052" t="str">
            <v/>
          </cell>
          <cell r="N1052" t="str">
            <v/>
          </cell>
          <cell r="O1052" t="str">
            <v/>
          </cell>
          <cell r="R1052" t="str">
            <v/>
          </cell>
          <cell r="S1052" t="str">
            <v/>
          </cell>
          <cell r="T1052" t="str">
            <v/>
          </cell>
          <cell r="U1052" t="str">
            <v/>
          </cell>
          <cell r="V1052" t="str">
            <v/>
          </cell>
          <cell r="W1052" t="str">
            <v/>
          </cell>
        </row>
        <row r="1053">
          <cell r="C1053" t="str">
            <v>3.7.1</v>
          </cell>
          <cell r="D1053" t="str">
            <v>OBRAS DE MAMPOSTERIA EN LADRILLO</v>
          </cell>
          <cell r="I1053" t="str">
            <v/>
          </cell>
          <cell r="L1053" t="str">
            <v/>
          </cell>
          <cell r="M1053" t="str">
            <v/>
          </cell>
          <cell r="N1053" t="str">
            <v/>
          </cell>
          <cell r="O1053" t="str">
            <v/>
          </cell>
          <cell r="R1053" t="str">
            <v/>
          </cell>
          <cell r="S1053" t="str">
            <v/>
          </cell>
          <cell r="T1053" t="str">
            <v/>
          </cell>
          <cell r="U1053" t="str">
            <v/>
          </cell>
          <cell r="V1053" t="str">
            <v/>
          </cell>
          <cell r="W1053" t="str">
            <v/>
          </cell>
        </row>
        <row r="1054">
          <cell r="C1054" t="str">
            <v>3.7.1.4</v>
          </cell>
          <cell r="D1054" t="str">
            <v>CONCRETOS DE LIMPIEZA, ALISTADO Y MEDIACAÑAS</v>
          </cell>
          <cell r="I1054" t="str">
            <v/>
          </cell>
          <cell r="L1054" t="str">
            <v/>
          </cell>
          <cell r="M1054" t="str">
            <v/>
          </cell>
          <cell r="N1054" t="str">
            <v/>
          </cell>
          <cell r="O1054" t="str">
            <v/>
          </cell>
          <cell r="R1054" t="str">
            <v/>
          </cell>
          <cell r="S1054" t="str">
            <v/>
          </cell>
          <cell r="T1054" t="str">
            <v/>
          </cell>
          <cell r="U1054" t="str">
            <v/>
          </cell>
          <cell r="V1054" t="str">
            <v/>
          </cell>
          <cell r="W1054" t="str">
            <v/>
          </cell>
        </row>
        <row r="1055">
          <cell r="C1055" t="str">
            <v>3.7.1.4.1</v>
          </cell>
          <cell r="D1055" t="str">
            <v>ALISTADO Y PENDIENTADO</v>
          </cell>
          <cell r="I1055" t="str">
            <v/>
          </cell>
          <cell r="L1055" t="str">
            <v/>
          </cell>
          <cell r="M1055" t="str">
            <v/>
          </cell>
          <cell r="N1055" t="str">
            <v/>
          </cell>
          <cell r="O1055" t="str">
            <v/>
          </cell>
          <cell r="R1055" t="str">
            <v/>
          </cell>
          <cell r="S1055" t="str">
            <v/>
          </cell>
          <cell r="T1055" t="str">
            <v/>
          </cell>
          <cell r="U1055" t="str">
            <v/>
          </cell>
          <cell r="V1055" t="str">
            <v/>
          </cell>
          <cell r="W1055" t="str">
            <v/>
          </cell>
        </row>
        <row r="1056">
          <cell r="C1056" t="str">
            <v>3.7.1.4.2</v>
          </cell>
          <cell r="D1056" t="str">
            <v>Concreto de limpieza f¨c=14 Mpa e=0.05</v>
          </cell>
          <cell r="E1056" t="str">
            <v>m2</v>
          </cell>
          <cell r="F1056">
            <v>0.08</v>
          </cell>
          <cell r="G1056">
            <v>10950</v>
          </cell>
          <cell r="H1056">
            <v>876</v>
          </cell>
          <cell r="I1056">
            <v>1.3737112440147118E-2</v>
          </cell>
          <cell r="J1056">
            <v>0.08</v>
          </cell>
          <cell r="L1056">
            <v>0.08</v>
          </cell>
          <cell r="M1056">
            <v>876</v>
          </cell>
          <cell r="N1056">
            <v>0</v>
          </cell>
          <cell r="O1056">
            <v>876</v>
          </cell>
          <cell r="R1056">
            <v>0</v>
          </cell>
          <cell r="S1056">
            <v>0</v>
          </cell>
          <cell r="T1056">
            <v>0</v>
          </cell>
          <cell r="U1056">
            <v>0</v>
          </cell>
          <cell r="V1056">
            <v>0.08</v>
          </cell>
          <cell r="W1056">
            <v>876</v>
          </cell>
        </row>
        <row r="1057">
          <cell r="C1057" t="str">
            <v>3.7.3</v>
          </cell>
          <cell r="D1057" t="str">
            <v>ESTRUCTURAS DE CONCRETO REFORZADO</v>
          </cell>
          <cell r="I1057" t="str">
            <v/>
          </cell>
          <cell r="L1057" t="str">
            <v/>
          </cell>
          <cell r="M1057" t="str">
            <v/>
          </cell>
          <cell r="N1057" t="str">
            <v/>
          </cell>
          <cell r="O1057" t="str">
            <v/>
          </cell>
          <cell r="R1057" t="str">
            <v/>
          </cell>
          <cell r="S1057" t="str">
            <v/>
          </cell>
          <cell r="T1057" t="str">
            <v/>
          </cell>
          <cell r="U1057" t="str">
            <v/>
          </cell>
          <cell r="V1057" t="str">
            <v/>
          </cell>
          <cell r="W1057" t="str">
            <v/>
          </cell>
        </row>
        <row r="1058">
          <cell r="C1058" t="str">
            <v>3.7.3.1</v>
          </cell>
          <cell r="D1058" t="str">
            <v>CONCRETO PARA LOSA FONDO, LOSA CUBIERTA, MUROS</v>
          </cell>
          <cell r="I1058" t="str">
            <v/>
          </cell>
          <cell r="L1058" t="str">
            <v/>
          </cell>
          <cell r="M1058" t="str">
            <v/>
          </cell>
          <cell r="N1058" t="str">
            <v/>
          </cell>
          <cell r="O1058" t="str">
            <v/>
          </cell>
          <cell r="R1058" t="str">
            <v/>
          </cell>
          <cell r="S1058" t="str">
            <v/>
          </cell>
          <cell r="T1058" t="str">
            <v/>
          </cell>
          <cell r="U1058" t="str">
            <v/>
          </cell>
          <cell r="V1058" t="str">
            <v/>
          </cell>
          <cell r="W1058" t="str">
            <v/>
          </cell>
        </row>
        <row r="1059">
          <cell r="C1059" t="str">
            <v>3.7.3.1.3</v>
          </cell>
          <cell r="D1059" t="str">
            <v>Placa de fondo en concreto impermeabilizado f¨c=28 Mpa</v>
          </cell>
          <cell r="E1059" t="str">
            <v>m3</v>
          </cell>
          <cell r="F1059">
            <v>1.1000000000000001</v>
          </cell>
          <cell r="G1059">
            <v>308200</v>
          </cell>
          <cell r="H1059">
            <v>339020</v>
          </cell>
          <cell r="I1059">
            <v>5.3163879674185806</v>
          </cell>
          <cell r="J1059">
            <v>1.1000000000000001</v>
          </cell>
          <cell r="L1059">
            <v>1.1000000000000001</v>
          </cell>
          <cell r="M1059">
            <v>339020</v>
          </cell>
          <cell r="N1059">
            <v>0</v>
          </cell>
          <cell r="O1059">
            <v>339020</v>
          </cell>
          <cell r="R1059">
            <v>0</v>
          </cell>
          <cell r="S1059">
            <v>0</v>
          </cell>
          <cell r="T1059">
            <v>0</v>
          </cell>
          <cell r="U1059">
            <v>0</v>
          </cell>
          <cell r="V1059">
            <v>1.1000000000000001</v>
          </cell>
          <cell r="W1059">
            <v>339020</v>
          </cell>
        </row>
        <row r="1060">
          <cell r="C1060" t="str">
            <v>3.7.3.1.22</v>
          </cell>
          <cell r="D1060" t="str">
            <v>Muros en concreto impermeabilizado f¨c=28 Mpa</v>
          </cell>
          <cell r="E1060" t="str">
            <v>m3</v>
          </cell>
          <cell r="F1060">
            <v>5.8</v>
          </cell>
          <cell r="G1060">
            <v>336100</v>
          </cell>
          <cell r="H1060">
            <v>1949380</v>
          </cell>
          <cell r="I1060">
            <v>30.569466037184924</v>
          </cell>
          <cell r="J1060">
            <v>5.8</v>
          </cell>
          <cell r="L1060">
            <v>5.8</v>
          </cell>
          <cell r="M1060">
            <v>1949380</v>
          </cell>
          <cell r="N1060">
            <v>0</v>
          </cell>
          <cell r="O1060">
            <v>1949380</v>
          </cell>
          <cell r="R1060">
            <v>0</v>
          </cell>
          <cell r="S1060">
            <v>0</v>
          </cell>
          <cell r="T1060">
            <v>0</v>
          </cell>
          <cell r="U1060">
            <v>0</v>
          </cell>
          <cell r="V1060">
            <v>5.8</v>
          </cell>
          <cell r="W1060">
            <v>1949380</v>
          </cell>
        </row>
        <row r="1061">
          <cell r="C1061" t="str">
            <v>3.7.3.1.25</v>
          </cell>
          <cell r="D1061" t="str">
            <v>Losa superior en concreto f¨c=28 Mpa</v>
          </cell>
          <cell r="E1061" t="str">
            <v>m3</v>
          </cell>
          <cell r="F1061">
            <v>0.8</v>
          </cell>
          <cell r="G1061">
            <v>330600</v>
          </cell>
          <cell r="H1061">
            <v>264480</v>
          </cell>
          <cell r="I1061">
            <v>4.1474788791896238</v>
          </cell>
          <cell r="J1061">
            <v>0.8</v>
          </cell>
          <cell r="L1061">
            <v>0.8</v>
          </cell>
          <cell r="M1061">
            <v>264480</v>
          </cell>
          <cell r="N1061">
            <v>0</v>
          </cell>
          <cell r="O1061">
            <v>264480</v>
          </cell>
          <cell r="R1061">
            <v>0</v>
          </cell>
          <cell r="S1061">
            <v>0</v>
          </cell>
          <cell r="T1061">
            <v>0</v>
          </cell>
          <cell r="U1061">
            <v>0</v>
          </cell>
          <cell r="V1061">
            <v>0.8</v>
          </cell>
          <cell r="W1061">
            <v>264480</v>
          </cell>
        </row>
        <row r="1062">
          <cell r="C1062" t="str">
            <v>3.7.3.2</v>
          </cell>
          <cell r="D1062" t="str">
            <v>CONCRETO PARA ESTRUCTURAS TIPO EDIFICACIONES</v>
          </cell>
          <cell r="I1062" t="str">
            <v/>
          </cell>
          <cell r="L1062" t="str">
            <v/>
          </cell>
          <cell r="M1062" t="str">
            <v/>
          </cell>
          <cell r="N1062" t="str">
            <v/>
          </cell>
          <cell r="O1062" t="str">
            <v/>
          </cell>
          <cell r="R1062" t="str">
            <v/>
          </cell>
          <cell r="S1062" t="str">
            <v/>
          </cell>
          <cell r="T1062" t="str">
            <v/>
          </cell>
          <cell r="U1062" t="str">
            <v/>
          </cell>
          <cell r="V1062" t="str">
            <v/>
          </cell>
          <cell r="W1062" t="str">
            <v/>
          </cell>
        </row>
        <row r="1063">
          <cell r="C1063" t="str">
            <v>3.7.3.3</v>
          </cell>
          <cell r="D1063" t="str">
            <v>ACERO DE REFUERZO</v>
          </cell>
          <cell r="I1063" t="str">
            <v/>
          </cell>
          <cell r="L1063" t="str">
            <v/>
          </cell>
          <cell r="M1063" t="str">
            <v/>
          </cell>
          <cell r="N1063" t="str">
            <v/>
          </cell>
          <cell r="O1063" t="str">
            <v/>
          </cell>
          <cell r="R1063" t="str">
            <v/>
          </cell>
          <cell r="S1063" t="str">
            <v/>
          </cell>
          <cell r="T1063" t="str">
            <v/>
          </cell>
          <cell r="U1063" t="str">
            <v/>
          </cell>
          <cell r="V1063" t="str">
            <v/>
          </cell>
          <cell r="W1063" t="str">
            <v/>
          </cell>
        </row>
        <row r="1064">
          <cell r="C1064" t="str">
            <v>3.7.3.3.1</v>
          </cell>
          <cell r="D1064" t="str">
            <v>Suministro, figurado e instalación de acero de refuerzo 420 Mpa (60000 Psi) según planos y especificaciones de diseño</v>
          </cell>
          <cell r="E1064" t="str">
            <v>kg</v>
          </cell>
          <cell r="F1064">
            <v>1232</v>
          </cell>
          <cell r="G1064">
            <v>2740</v>
          </cell>
          <cell r="H1064">
            <v>3375680</v>
          </cell>
          <cell r="I1064">
            <v>52.936182330999806</v>
          </cell>
          <cell r="J1064">
            <v>1232</v>
          </cell>
          <cell r="L1064">
            <v>1232</v>
          </cell>
          <cell r="M1064">
            <v>3375680</v>
          </cell>
          <cell r="N1064">
            <v>0</v>
          </cell>
          <cell r="O1064">
            <v>3375680</v>
          </cell>
          <cell r="R1064">
            <v>0</v>
          </cell>
          <cell r="S1064">
            <v>0</v>
          </cell>
          <cell r="T1064">
            <v>0</v>
          </cell>
          <cell r="U1064">
            <v>0</v>
          </cell>
          <cell r="V1064">
            <v>1232</v>
          </cell>
          <cell r="W1064">
            <v>3375680</v>
          </cell>
        </row>
        <row r="1065">
          <cell r="C1065" t="str">
            <v>3.7.3.5</v>
          </cell>
          <cell r="D1065" t="str">
            <v>SELLOS Y JUNTAS</v>
          </cell>
          <cell r="I1065" t="str">
            <v/>
          </cell>
          <cell r="L1065" t="str">
            <v/>
          </cell>
          <cell r="M1065" t="str">
            <v/>
          </cell>
          <cell r="N1065" t="str">
            <v/>
          </cell>
          <cell r="O1065" t="str">
            <v/>
          </cell>
          <cell r="R1065" t="str">
            <v/>
          </cell>
          <cell r="S1065" t="str">
            <v/>
          </cell>
          <cell r="T1065" t="str">
            <v/>
          </cell>
          <cell r="U1065" t="str">
            <v/>
          </cell>
          <cell r="V1065" t="str">
            <v/>
          </cell>
          <cell r="W1065" t="str">
            <v/>
          </cell>
        </row>
        <row r="1066">
          <cell r="C1066" t="str">
            <v>3.7.3.5.2</v>
          </cell>
          <cell r="D1066" t="str">
            <v>Suministro e instalación de cinta flexible para sellar juntas de construcción y dilatación SIKA PVC O-22 o similar según planos y especificaciones de diseño</v>
          </cell>
          <cell r="E1066" t="str">
            <v>m</v>
          </cell>
          <cell r="F1066">
            <v>4</v>
          </cell>
          <cell r="G1066">
            <v>28940</v>
          </cell>
          <cell r="H1066">
            <v>115760</v>
          </cell>
          <cell r="I1066">
            <v>1.8153060914057426</v>
          </cell>
          <cell r="J1066">
            <v>4</v>
          </cell>
          <cell r="L1066">
            <v>4</v>
          </cell>
          <cell r="M1066">
            <v>115760</v>
          </cell>
          <cell r="N1066">
            <v>0</v>
          </cell>
          <cell r="O1066">
            <v>115760</v>
          </cell>
          <cell r="R1066">
            <v>0</v>
          </cell>
          <cell r="S1066">
            <v>0</v>
          </cell>
          <cell r="T1066">
            <v>0</v>
          </cell>
          <cell r="U1066">
            <v>0</v>
          </cell>
          <cell r="V1066">
            <v>4</v>
          </cell>
          <cell r="W1066">
            <v>115760</v>
          </cell>
        </row>
        <row r="1067">
          <cell r="C1067" t="str">
            <v>3.7.3.5.3</v>
          </cell>
          <cell r="D1067" t="str">
            <v>Suministro y aplicación de sello expandible contra el paso de agua en juntas de construcción y pases de tuberia SikaSwell S o similar según planos y especificaciones de diseño</v>
          </cell>
          <cell r="E1067" t="str">
            <v>m</v>
          </cell>
          <cell r="F1067">
            <v>4</v>
          </cell>
          <cell r="G1067">
            <v>22310</v>
          </cell>
          <cell r="H1067">
            <v>89240</v>
          </cell>
          <cell r="I1067">
            <v>1.3994291257519735</v>
          </cell>
          <cell r="J1067">
            <v>4</v>
          </cell>
          <cell r="L1067">
            <v>4</v>
          </cell>
          <cell r="M1067">
            <v>89240</v>
          </cell>
          <cell r="N1067">
            <v>0</v>
          </cell>
          <cell r="O1067">
            <v>89240</v>
          </cell>
          <cell r="R1067">
            <v>0</v>
          </cell>
          <cell r="S1067">
            <v>0</v>
          </cell>
          <cell r="T1067">
            <v>0</v>
          </cell>
          <cell r="U1067">
            <v>0</v>
          </cell>
          <cell r="V1067">
            <v>4</v>
          </cell>
          <cell r="W1067">
            <v>89240</v>
          </cell>
        </row>
        <row r="1068">
          <cell r="C1068" t="str">
            <v>3.7.3.8</v>
          </cell>
          <cell r="D1068" t="str">
            <v>IMPERMEABILIZACION</v>
          </cell>
          <cell r="I1068" t="str">
            <v/>
          </cell>
          <cell r="L1068" t="str">
            <v/>
          </cell>
          <cell r="M1068" t="str">
            <v/>
          </cell>
          <cell r="N1068" t="str">
            <v/>
          </cell>
          <cell r="O1068" t="str">
            <v/>
          </cell>
          <cell r="R1068" t="str">
            <v/>
          </cell>
          <cell r="S1068" t="str">
            <v/>
          </cell>
          <cell r="T1068" t="str">
            <v/>
          </cell>
          <cell r="U1068" t="str">
            <v/>
          </cell>
          <cell r="V1068" t="str">
            <v/>
          </cell>
          <cell r="W1068" t="str">
            <v/>
          </cell>
        </row>
        <row r="1069">
          <cell r="C1069" t="str">
            <v>3.7.3.8.4</v>
          </cell>
          <cell r="D1069" t="str">
            <v>Suministro e instalación de protección impermeable para estructuras enterradas IGOL DENSO a 2 capas o similar según planos y especificaciones de diseño</v>
          </cell>
          <cell r="E1069" t="str">
            <v>m2</v>
          </cell>
          <cell r="F1069">
            <v>14</v>
          </cell>
          <cell r="G1069">
            <v>12950</v>
          </cell>
          <cell r="H1069">
            <v>181300</v>
          </cell>
          <cell r="I1069">
            <v>2.8430804627838731</v>
          </cell>
          <cell r="J1069">
            <v>14</v>
          </cell>
          <cell r="L1069">
            <v>14</v>
          </cell>
          <cell r="M1069">
            <v>181300</v>
          </cell>
          <cell r="N1069">
            <v>0</v>
          </cell>
          <cell r="O1069">
            <v>181300</v>
          </cell>
          <cell r="R1069">
            <v>0</v>
          </cell>
          <cell r="S1069">
            <v>0</v>
          </cell>
          <cell r="T1069">
            <v>0</v>
          </cell>
          <cell r="U1069">
            <v>0</v>
          </cell>
          <cell r="V1069">
            <v>14</v>
          </cell>
          <cell r="W1069">
            <v>181300</v>
          </cell>
        </row>
        <row r="1070">
          <cell r="D1070" t="str">
            <v>COSTO TOTAL DIRECTO</v>
          </cell>
          <cell r="H1070">
            <v>6376886</v>
          </cell>
          <cell r="L1070" t="str">
            <v/>
          </cell>
          <cell r="M1070">
            <v>6376886</v>
          </cell>
          <cell r="N1070">
            <v>0</v>
          </cell>
          <cell r="O1070">
            <v>6376886</v>
          </cell>
          <cell r="R1070" t="str">
            <v/>
          </cell>
          <cell r="S1070">
            <v>0</v>
          </cell>
          <cell r="T1070">
            <v>0</v>
          </cell>
          <cell r="U1070">
            <v>0</v>
          </cell>
          <cell r="V1070" t="str">
            <v/>
          </cell>
          <cell r="W1070">
            <v>6376886</v>
          </cell>
        </row>
        <row r="1071">
          <cell r="D1071" t="str">
            <v>A,I,U, 25%</v>
          </cell>
          <cell r="E1071">
            <v>0.25</v>
          </cell>
          <cell r="H1071">
            <v>1594221.5</v>
          </cell>
          <cell r="M1071">
            <v>1594221.5</v>
          </cell>
          <cell r="N1071">
            <v>0</v>
          </cell>
          <cell r="O1071">
            <v>1594221.5</v>
          </cell>
          <cell r="R1071">
            <v>0</v>
          </cell>
          <cell r="S1071">
            <v>0</v>
          </cell>
          <cell r="T1071">
            <v>0</v>
          </cell>
          <cell r="U1071">
            <v>0</v>
          </cell>
          <cell r="W1071">
            <v>1594221.5</v>
          </cell>
        </row>
        <row r="1072">
          <cell r="B1072" t="str">
            <v>TO18</v>
          </cell>
          <cell r="D1072" t="str">
            <v>COSTO TOTAL OBRA CIVIL</v>
          </cell>
          <cell r="H1072">
            <v>7971108</v>
          </cell>
          <cell r="M1072">
            <v>7971108</v>
          </cell>
          <cell r="N1072">
            <v>0</v>
          </cell>
          <cell r="O1072">
            <v>7971108</v>
          </cell>
          <cell r="R1072" t="str">
            <v/>
          </cell>
          <cell r="S1072">
            <v>0</v>
          </cell>
          <cell r="T1072">
            <v>0</v>
          </cell>
          <cell r="U1072">
            <v>0</v>
          </cell>
          <cell r="V1072" t="str">
            <v/>
          </cell>
          <cell r="W1072">
            <v>7971108</v>
          </cell>
        </row>
        <row r="1073">
          <cell r="B1073" t="str">
            <v>T19</v>
          </cell>
          <cell r="C1073" t="str">
            <v>OBRA CIVIL ESTRUCTURAL DEL CANALETA Y FLOCULADOR (1073)</v>
          </cell>
          <cell r="M1073" t="str">
            <v/>
          </cell>
          <cell r="N1073" t="str">
            <v/>
          </cell>
          <cell r="O1073" t="str">
            <v/>
          </cell>
          <cell r="R1073" t="str">
            <v/>
          </cell>
          <cell r="S1073" t="str">
            <v/>
          </cell>
          <cell r="T1073" t="str">
            <v/>
          </cell>
          <cell r="U1073" t="str">
            <v/>
          </cell>
          <cell r="V1073" t="str">
            <v/>
          </cell>
          <cell r="W1073" t="str">
            <v/>
          </cell>
        </row>
        <row r="1074">
          <cell r="C1074" t="str">
            <v xml:space="preserve">ITEM </v>
          </cell>
          <cell r="D1074" t="str">
            <v xml:space="preserve">DESCRIPCION </v>
          </cell>
          <cell r="E1074" t="str">
            <v xml:space="preserve">UNIDAD </v>
          </cell>
          <cell r="F1074" t="str">
            <v xml:space="preserve">CANTIDAD </v>
          </cell>
          <cell r="G1074" t="str">
            <v xml:space="preserve">V. UNITARIO </v>
          </cell>
          <cell r="H1074" t="str">
            <v>V. PARCIAL</v>
          </cell>
          <cell r="R1074">
            <v>0</v>
          </cell>
        </row>
        <row r="1075">
          <cell r="C1075">
            <v>3.1</v>
          </cell>
          <cell r="D1075" t="str">
            <v>SEÑALIZACION Y SEGURIDAD EN LA OBRA</v>
          </cell>
          <cell r="L1075" t="str">
            <v/>
          </cell>
          <cell r="M1075" t="str">
            <v/>
          </cell>
          <cell r="N1075" t="str">
            <v/>
          </cell>
          <cell r="O1075" t="str">
            <v/>
          </cell>
          <cell r="R1075" t="str">
            <v/>
          </cell>
          <cell r="S1075" t="str">
            <v/>
          </cell>
          <cell r="T1075" t="str">
            <v/>
          </cell>
          <cell r="U1075" t="str">
            <v/>
          </cell>
          <cell r="V1075" t="str">
            <v/>
          </cell>
          <cell r="W1075" t="str">
            <v/>
          </cell>
        </row>
        <row r="1076">
          <cell r="C1076" t="str">
            <v>3.1.1</v>
          </cell>
          <cell r="D1076" t="str">
            <v>Señalización de la obra</v>
          </cell>
          <cell r="L1076" t="str">
            <v/>
          </cell>
          <cell r="M1076" t="str">
            <v/>
          </cell>
          <cell r="N1076" t="str">
            <v/>
          </cell>
          <cell r="O1076" t="str">
            <v/>
          </cell>
          <cell r="R1076" t="str">
            <v/>
          </cell>
          <cell r="S1076" t="str">
            <v/>
          </cell>
          <cell r="T1076" t="str">
            <v/>
          </cell>
          <cell r="U1076" t="str">
            <v/>
          </cell>
          <cell r="V1076" t="str">
            <v/>
          </cell>
          <cell r="W1076" t="str">
            <v/>
          </cell>
        </row>
        <row r="1077">
          <cell r="C1077" t="str">
            <v>3.1.1.1</v>
          </cell>
          <cell r="D1077" t="str">
            <v>Soporte para cinta demarcadora. Esquema No.1</v>
          </cell>
          <cell r="E1077" t="str">
            <v>un</v>
          </cell>
          <cell r="F1077">
            <v>19</v>
          </cell>
          <cell r="G1077">
            <v>10100</v>
          </cell>
          <cell r="H1077">
            <v>191900</v>
          </cell>
          <cell r="I1077">
            <v>0.11804712651671564</v>
          </cell>
          <cell r="J1077">
            <v>19</v>
          </cell>
          <cell r="L1077">
            <v>19</v>
          </cell>
          <cell r="M1077">
            <v>191900</v>
          </cell>
          <cell r="N1077">
            <v>0</v>
          </cell>
          <cell r="O1077">
            <v>191900</v>
          </cell>
          <cell r="R1077">
            <v>0</v>
          </cell>
          <cell r="S1077">
            <v>0</v>
          </cell>
          <cell r="T1077">
            <v>0</v>
          </cell>
          <cell r="U1077">
            <v>0</v>
          </cell>
          <cell r="V1077">
            <v>19</v>
          </cell>
          <cell r="W1077">
            <v>191900</v>
          </cell>
        </row>
        <row r="1078">
          <cell r="C1078" t="str">
            <v>3.1.1.2</v>
          </cell>
          <cell r="D1078" t="str">
            <v>Cinta demarcadora ( sin soportes ). Esquema No.2</v>
          </cell>
          <cell r="E1078" t="str">
            <v>m</v>
          </cell>
          <cell r="F1078">
            <v>600</v>
          </cell>
          <cell r="G1078">
            <v>830</v>
          </cell>
          <cell r="H1078">
            <v>498000</v>
          </cell>
          <cell r="I1078">
            <v>0.30634428871977276</v>
          </cell>
          <cell r="J1078">
            <v>600</v>
          </cell>
          <cell r="L1078">
            <v>600</v>
          </cell>
          <cell r="M1078">
            <v>498000</v>
          </cell>
          <cell r="N1078">
            <v>0</v>
          </cell>
          <cell r="O1078">
            <v>498000</v>
          </cell>
          <cell r="R1078">
            <v>0</v>
          </cell>
          <cell r="S1078">
            <v>0</v>
          </cell>
          <cell r="T1078">
            <v>0</v>
          </cell>
          <cell r="U1078">
            <v>0</v>
          </cell>
          <cell r="V1078">
            <v>600</v>
          </cell>
          <cell r="W1078">
            <v>498000</v>
          </cell>
        </row>
        <row r="1079">
          <cell r="C1079" t="str">
            <v>3,7</v>
          </cell>
          <cell r="D1079" t="str">
            <v>CONSTRUCCION DE OBRAS ACCESORIAS</v>
          </cell>
          <cell r="I1079" t="str">
            <v/>
          </cell>
          <cell r="L1079" t="str">
            <v/>
          </cell>
          <cell r="M1079" t="str">
            <v/>
          </cell>
          <cell r="N1079" t="str">
            <v/>
          </cell>
          <cell r="O1079" t="str">
            <v/>
          </cell>
          <cell r="R1079" t="str">
            <v/>
          </cell>
          <cell r="S1079" t="str">
            <v/>
          </cell>
          <cell r="T1079" t="str">
            <v/>
          </cell>
          <cell r="U1079" t="str">
            <v/>
          </cell>
          <cell r="V1079" t="str">
            <v/>
          </cell>
          <cell r="W1079" t="str">
            <v/>
          </cell>
        </row>
        <row r="1080">
          <cell r="C1080" t="str">
            <v>3.7.1</v>
          </cell>
          <cell r="D1080" t="str">
            <v>OBRAS DE MAMPOSTERIA EN LADRILLO</v>
          </cell>
          <cell r="I1080" t="str">
            <v/>
          </cell>
          <cell r="L1080" t="str">
            <v/>
          </cell>
          <cell r="M1080" t="str">
            <v/>
          </cell>
          <cell r="N1080" t="str">
            <v/>
          </cell>
          <cell r="O1080" t="str">
            <v/>
          </cell>
          <cell r="R1080" t="str">
            <v/>
          </cell>
          <cell r="S1080" t="str">
            <v/>
          </cell>
          <cell r="T1080" t="str">
            <v/>
          </cell>
          <cell r="U1080" t="str">
            <v/>
          </cell>
          <cell r="V1080" t="str">
            <v/>
          </cell>
          <cell r="W1080" t="str">
            <v/>
          </cell>
        </row>
        <row r="1081">
          <cell r="C1081" t="str">
            <v>3.7.1.4</v>
          </cell>
          <cell r="D1081" t="str">
            <v>CONCRETOS DE LIMPIEZA, ALISTADO Y MEDIACAÑAS</v>
          </cell>
          <cell r="I1081" t="str">
            <v/>
          </cell>
          <cell r="L1081" t="str">
            <v/>
          </cell>
          <cell r="M1081" t="str">
            <v/>
          </cell>
          <cell r="N1081" t="str">
            <v/>
          </cell>
          <cell r="O1081" t="str">
            <v/>
          </cell>
          <cell r="R1081" t="str">
            <v/>
          </cell>
          <cell r="S1081" t="str">
            <v/>
          </cell>
          <cell r="T1081" t="str">
            <v/>
          </cell>
          <cell r="U1081" t="str">
            <v/>
          </cell>
          <cell r="V1081" t="str">
            <v/>
          </cell>
          <cell r="W1081" t="str">
            <v/>
          </cell>
        </row>
        <row r="1082">
          <cell r="C1082" t="str">
            <v>3.7.1.4.1</v>
          </cell>
          <cell r="D1082" t="str">
            <v>ALISTADO Y PENDIENTADO</v>
          </cell>
          <cell r="I1082" t="str">
            <v/>
          </cell>
          <cell r="L1082" t="str">
            <v/>
          </cell>
          <cell r="M1082" t="str">
            <v/>
          </cell>
          <cell r="N1082" t="str">
            <v/>
          </cell>
          <cell r="O1082" t="str">
            <v/>
          </cell>
          <cell r="R1082" t="str">
            <v/>
          </cell>
          <cell r="S1082" t="str">
            <v/>
          </cell>
          <cell r="T1082" t="str">
            <v/>
          </cell>
          <cell r="U1082" t="str">
            <v/>
          </cell>
          <cell r="V1082" t="str">
            <v/>
          </cell>
          <cell r="W1082" t="str">
            <v/>
          </cell>
        </row>
        <row r="1083">
          <cell r="C1083" t="str">
            <v>3.7.1.4.2</v>
          </cell>
          <cell r="D1083" t="str">
            <v>Concreto de limpieza f¨c=14 Mpa e=0.05</v>
          </cell>
          <cell r="E1083" t="str">
            <v>m2</v>
          </cell>
          <cell r="F1083">
            <v>150</v>
          </cell>
          <cell r="G1083">
            <v>10950</v>
          </cell>
          <cell r="H1083">
            <v>1642500</v>
          </cell>
          <cell r="I1083">
            <v>1.0103825185185278</v>
          </cell>
          <cell r="J1083">
            <v>150</v>
          </cell>
          <cell r="L1083">
            <v>150</v>
          </cell>
          <cell r="M1083">
            <v>1642500</v>
          </cell>
          <cell r="N1083">
            <v>0</v>
          </cell>
          <cell r="O1083">
            <v>1642500</v>
          </cell>
          <cell r="R1083">
            <v>0</v>
          </cell>
          <cell r="S1083">
            <v>0</v>
          </cell>
          <cell r="T1083">
            <v>0</v>
          </cell>
          <cell r="U1083">
            <v>0</v>
          </cell>
          <cell r="V1083">
            <v>150</v>
          </cell>
          <cell r="W1083">
            <v>1642500</v>
          </cell>
        </row>
        <row r="1084">
          <cell r="C1084" t="str">
            <v>3.7.2</v>
          </cell>
          <cell r="D1084" t="str">
            <v>Obras de mampostería en bloque</v>
          </cell>
          <cell r="I1084" t="str">
            <v/>
          </cell>
          <cell r="L1084" t="str">
            <v/>
          </cell>
          <cell r="M1084" t="str">
            <v/>
          </cell>
          <cell r="N1084" t="str">
            <v/>
          </cell>
          <cell r="O1084" t="str">
            <v/>
          </cell>
          <cell r="R1084" t="str">
            <v/>
          </cell>
          <cell r="S1084" t="str">
            <v/>
          </cell>
          <cell r="T1084" t="str">
            <v/>
          </cell>
          <cell r="U1084" t="str">
            <v/>
          </cell>
          <cell r="V1084" t="str">
            <v/>
          </cell>
          <cell r="W1084" t="str">
            <v/>
          </cell>
        </row>
        <row r="1085">
          <cell r="C1085" t="str">
            <v>3.7.2.1.9</v>
          </cell>
          <cell r="D1085" t="str">
            <v>Mampostería en bloque de concreto (sin incluir pañete, mortero de relleno, refuerzo ) e=0.15 m</v>
          </cell>
          <cell r="E1085" t="str">
            <v>m2</v>
          </cell>
          <cell r="F1085">
            <v>8.5</v>
          </cell>
          <cell r="G1085">
            <v>27150</v>
          </cell>
          <cell r="H1085">
            <v>230775</v>
          </cell>
          <cell r="I1085">
            <v>0.14196105066125614</v>
          </cell>
          <cell r="J1085">
            <v>8.5</v>
          </cell>
          <cell r="L1085">
            <v>8.5</v>
          </cell>
          <cell r="M1085">
            <v>230775</v>
          </cell>
          <cell r="N1085">
            <v>0</v>
          </cell>
          <cell r="O1085">
            <v>230775</v>
          </cell>
          <cell r="R1085">
            <v>0</v>
          </cell>
          <cell r="S1085">
            <v>0</v>
          </cell>
          <cell r="T1085">
            <v>0</v>
          </cell>
          <cell r="U1085">
            <v>0</v>
          </cell>
          <cell r="V1085">
            <v>8.5</v>
          </cell>
          <cell r="W1085">
            <v>230775</v>
          </cell>
        </row>
        <row r="1086">
          <cell r="C1086" t="str">
            <v>3.7.3</v>
          </cell>
          <cell r="D1086" t="str">
            <v>ESTRUCTURAS DE CONCRETO REFORZADO</v>
          </cell>
          <cell r="I1086" t="str">
            <v/>
          </cell>
          <cell r="L1086" t="str">
            <v/>
          </cell>
          <cell r="M1086" t="str">
            <v/>
          </cell>
          <cell r="N1086" t="str">
            <v/>
          </cell>
          <cell r="O1086" t="str">
            <v/>
          </cell>
          <cell r="R1086" t="str">
            <v/>
          </cell>
          <cell r="S1086" t="str">
            <v/>
          </cell>
          <cell r="T1086" t="str">
            <v/>
          </cell>
          <cell r="U1086" t="str">
            <v/>
          </cell>
          <cell r="V1086" t="str">
            <v/>
          </cell>
          <cell r="W1086" t="str">
            <v/>
          </cell>
        </row>
        <row r="1087">
          <cell r="C1087" t="str">
            <v>3.7.3.1</v>
          </cell>
          <cell r="D1087" t="str">
            <v>CONCRETO PARA LOSA FONDO, LOSA SUPERIOR Y MUROS</v>
          </cell>
          <cell r="I1087" t="str">
            <v/>
          </cell>
          <cell r="L1087" t="str">
            <v/>
          </cell>
          <cell r="M1087" t="str">
            <v/>
          </cell>
          <cell r="N1087" t="str">
            <v/>
          </cell>
          <cell r="O1087" t="str">
            <v/>
          </cell>
          <cell r="R1087" t="str">
            <v/>
          </cell>
          <cell r="S1087" t="str">
            <v/>
          </cell>
          <cell r="T1087" t="str">
            <v/>
          </cell>
          <cell r="U1087" t="str">
            <v/>
          </cell>
          <cell r="V1087" t="str">
            <v/>
          </cell>
          <cell r="W1087" t="str">
            <v/>
          </cell>
        </row>
        <row r="1088">
          <cell r="C1088" t="str">
            <v>3.7.3.1.3</v>
          </cell>
          <cell r="D1088" t="str">
            <v>Placa de fondo en concreto impermeabilizado f¨c=28 Mpa</v>
          </cell>
          <cell r="E1088" t="str">
            <v>m3</v>
          </cell>
          <cell r="F1088">
            <v>40.700000000000003</v>
          </cell>
          <cell r="G1088">
            <v>308200</v>
          </cell>
          <cell r="H1088">
            <v>12543740</v>
          </cell>
          <cell r="I1088">
            <v>7.7162713015778355</v>
          </cell>
          <cell r="J1088">
            <v>40.700000000000003</v>
          </cell>
          <cell r="L1088">
            <v>40.700000000000003</v>
          </cell>
          <cell r="M1088">
            <v>12543740</v>
          </cell>
          <cell r="N1088">
            <v>0</v>
          </cell>
          <cell r="O1088">
            <v>12543740</v>
          </cell>
          <cell r="R1088">
            <v>0</v>
          </cell>
          <cell r="S1088">
            <v>0</v>
          </cell>
          <cell r="T1088">
            <v>0</v>
          </cell>
          <cell r="U1088">
            <v>0</v>
          </cell>
          <cell r="V1088">
            <v>40.700000000000003</v>
          </cell>
          <cell r="W1088">
            <v>12543740</v>
          </cell>
        </row>
        <row r="1089">
          <cell r="C1089" t="str">
            <v>3.7.3.1.22</v>
          </cell>
          <cell r="D1089" t="str">
            <v>Muros en concreto impermeabilizado f¨c=28 Mpa</v>
          </cell>
          <cell r="E1089" t="str">
            <v>m3</v>
          </cell>
          <cell r="F1089">
            <v>146</v>
          </cell>
          <cell r="G1089">
            <v>336100</v>
          </cell>
          <cell r="H1089">
            <v>49070600</v>
          </cell>
          <cell r="I1089">
            <v>30.185739064362409</v>
          </cell>
          <cell r="J1089">
            <v>146</v>
          </cell>
          <cell r="L1089">
            <v>146</v>
          </cell>
          <cell r="M1089">
            <v>49070600</v>
          </cell>
          <cell r="N1089">
            <v>0</v>
          </cell>
          <cell r="O1089">
            <v>49070600</v>
          </cell>
          <cell r="R1089">
            <v>0</v>
          </cell>
          <cell r="S1089">
            <v>0</v>
          </cell>
          <cell r="T1089">
            <v>0</v>
          </cell>
          <cell r="U1089">
            <v>0</v>
          </cell>
          <cell r="V1089">
            <v>146</v>
          </cell>
          <cell r="W1089">
            <v>49070600</v>
          </cell>
        </row>
        <row r="1090">
          <cell r="C1090" t="str">
            <v>3.7.3.1.25</v>
          </cell>
          <cell r="D1090" t="str">
            <v>Losa superior en concreto f¨c=28 Mpa</v>
          </cell>
          <cell r="E1090" t="str">
            <v>m3</v>
          </cell>
          <cell r="F1090">
            <v>9.5</v>
          </cell>
          <cell r="G1090">
            <v>330600</v>
          </cell>
          <cell r="H1090">
            <v>3140700</v>
          </cell>
          <cell r="I1090">
            <v>1.9319990112092174</v>
          </cell>
          <cell r="J1090">
            <v>9.5</v>
          </cell>
          <cell r="L1090">
            <v>9.5</v>
          </cell>
          <cell r="M1090">
            <v>3140700</v>
          </cell>
          <cell r="N1090">
            <v>0</v>
          </cell>
          <cell r="O1090">
            <v>3140700</v>
          </cell>
          <cell r="R1090">
            <v>0</v>
          </cell>
          <cell r="S1090">
            <v>0</v>
          </cell>
          <cell r="T1090">
            <v>0</v>
          </cell>
          <cell r="U1090">
            <v>0</v>
          </cell>
          <cell r="V1090">
            <v>9.5</v>
          </cell>
          <cell r="W1090">
            <v>3140700</v>
          </cell>
        </row>
        <row r="1091">
          <cell r="C1091" t="str">
            <v>3.7.3.2</v>
          </cell>
          <cell r="D1091" t="str">
            <v>OTRAS ESTRUCTURAS</v>
          </cell>
          <cell r="I1091" t="str">
            <v/>
          </cell>
          <cell r="L1091" t="str">
            <v/>
          </cell>
          <cell r="M1091" t="str">
            <v/>
          </cell>
          <cell r="N1091" t="str">
            <v/>
          </cell>
          <cell r="O1091" t="str">
            <v/>
          </cell>
          <cell r="R1091" t="str">
            <v/>
          </cell>
          <cell r="S1091" t="str">
            <v/>
          </cell>
          <cell r="T1091" t="str">
            <v/>
          </cell>
          <cell r="U1091" t="str">
            <v/>
          </cell>
          <cell r="V1091" t="str">
            <v/>
          </cell>
          <cell r="W1091" t="str">
            <v/>
          </cell>
        </row>
        <row r="1092">
          <cell r="C1092" t="str">
            <v>3.7.3.2.1</v>
          </cell>
          <cell r="D1092" t="str">
            <v>VIGAS, COLUMNAS, ZAPATAS,PEDESTALES, ESCALERAS Y PISOS</v>
          </cell>
          <cell r="I1092" t="str">
            <v/>
          </cell>
          <cell r="L1092" t="str">
            <v/>
          </cell>
          <cell r="M1092" t="str">
            <v/>
          </cell>
          <cell r="N1092" t="str">
            <v/>
          </cell>
          <cell r="O1092" t="str">
            <v/>
          </cell>
          <cell r="R1092" t="str">
            <v/>
          </cell>
          <cell r="S1092" t="str">
            <v/>
          </cell>
          <cell r="T1092" t="str">
            <v/>
          </cell>
          <cell r="U1092" t="str">
            <v/>
          </cell>
          <cell r="V1092" t="str">
            <v/>
          </cell>
          <cell r="W1092" t="str">
            <v/>
          </cell>
        </row>
        <row r="1093">
          <cell r="C1093" t="str">
            <v>3.7.3.2.1.3</v>
          </cell>
          <cell r="D1093" t="str">
            <v>Concreto para vigas f´c=28 Mpa (4000 PSI)</v>
          </cell>
          <cell r="E1093" t="str">
            <v>m3</v>
          </cell>
          <cell r="F1093">
            <v>3.4</v>
          </cell>
          <cell r="G1093">
            <v>317100</v>
          </cell>
          <cell r="H1093">
            <v>1078140</v>
          </cell>
          <cell r="I1093">
            <v>0.66321693060308395</v>
          </cell>
          <cell r="J1093">
            <v>3.4</v>
          </cell>
          <cell r="L1093">
            <v>3.4</v>
          </cell>
          <cell r="M1093">
            <v>1078140</v>
          </cell>
          <cell r="N1093">
            <v>0</v>
          </cell>
          <cell r="O1093">
            <v>1078140</v>
          </cell>
          <cell r="R1093">
            <v>0</v>
          </cell>
          <cell r="S1093">
            <v>0</v>
          </cell>
          <cell r="T1093">
            <v>0</v>
          </cell>
          <cell r="U1093">
            <v>0</v>
          </cell>
          <cell r="V1093">
            <v>3.4</v>
          </cell>
          <cell r="W1093">
            <v>1078140</v>
          </cell>
        </row>
        <row r="1094">
          <cell r="C1094" t="str">
            <v>3.7.3.3</v>
          </cell>
          <cell r="D1094" t="str">
            <v>ACERO DE REFUERZO</v>
          </cell>
          <cell r="I1094" t="str">
            <v/>
          </cell>
          <cell r="L1094" t="str">
            <v/>
          </cell>
          <cell r="M1094" t="str">
            <v/>
          </cell>
          <cell r="N1094" t="str">
            <v/>
          </cell>
          <cell r="O1094" t="str">
            <v/>
          </cell>
          <cell r="R1094" t="str">
            <v/>
          </cell>
          <cell r="S1094" t="str">
            <v/>
          </cell>
          <cell r="T1094" t="str">
            <v/>
          </cell>
          <cell r="U1094" t="str">
            <v/>
          </cell>
          <cell r="V1094" t="str">
            <v/>
          </cell>
          <cell r="W1094" t="str">
            <v/>
          </cell>
        </row>
        <row r="1095">
          <cell r="C1095" t="str">
            <v>3.7.3.3.1</v>
          </cell>
          <cell r="D1095" t="str">
            <v>Suministro, figurado e instalación de acero de refuerzo 420 Mpa (60000 Psi) según planos y especificaciones de diseño</v>
          </cell>
          <cell r="E1095" t="str">
            <v>kg</v>
          </cell>
          <cell r="F1095">
            <v>31936</v>
          </cell>
          <cell r="G1095">
            <v>2740</v>
          </cell>
          <cell r="H1095">
            <v>87504640</v>
          </cell>
          <cell r="I1095">
            <v>53.828407029075855</v>
          </cell>
          <cell r="J1095">
            <v>31936</v>
          </cell>
          <cell r="L1095">
            <v>31936</v>
          </cell>
          <cell r="M1095">
            <v>87504640</v>
          </cell>
          <cell r="N1095">
            <v>0</v>
          </cell>
          <cell r="O1095">
            <v>87504640</v>
          </cell>
          <cell r="R1095">
            <v>0</v>
          </cell>
          <cell r="S1095">
            <v>0</v>
          </cell>
          <cell r="T1095">
            <v>0</v>
          </cell>
          <cell r="U1095">
            <v>0</v>
          </cell>
          <cell r="V1095">
            <v>31936</v>
          </cell>
          <cell r="W1095">
            <v>87504640</v>
          </cell>
        </row>
        <row r="1096">
          <cell r="C1096" t="str">
            <v>3.7.3.5</v>
          </cell>
          <cell r="D1096" t="str">
            <v>SELLOS Y JUNTAS</v>
          </cell>
          <cell r="I1096" t="str">
            <v/>
          </cell>
          <cell r="L1096" t="str">
            <v/>
          </cell>
          <cell r="M1096" t="str">
            <v/>
          </cell>
          <cell r="N1096" t="str">
            <v/>
          </cell>
          <cell r="O1096" t="str">
            <v/>
          </cell>
          <cell r="R1096" t="str">
            <v/>
          </cell>
          <cell r="S1096" t="str">
            <v/>
          </cell>
          <cell r="T1096" t="str">
            <v/>
          </cell>
          <cell r="U1096" t="str">
            <v/>
          </cell>
          <cell r="V1096" t="str">
            <v/>
          </cell>
          <cell r="W1096" t="str">
            <v/>
          </cell>
        </row>
        <row r="1097">
          <cell r="C1097" t="str">
            <v>3.7.3.5.2</v>
          </cell>
          <cell r="D1097" t="str">
            <v>Suministro e instalación de cinta flexible para sellar juntas de construcción y dilatación SIKA PVC O-22 o similar según planos y especificaciones de diseño</v>
          </cell>
          <cell r="E1097" t="str">
            <v>m</v>
          </cell>
          <cell r="F1097">
            <v>210</v>
          </cell>
          <cell r="G1097">
            <v>28940</v>
          </cell>
          <cell r="H1097">
            <v>6077400</v>
          </cell>
          <cell r="I1097">
            <v>3.7385075908946725</v>
          </cell>
          <cell r="J1097">
            <v>210</v>
          </cell>
          <cell r="L1097">
            <v>210</v>
          </cell>
          <cell r="M1097">
            <v>6077400</v>
          </cell>
          <cell r="N1097">
            <v>0</v>
          </cell>
          <cell r="O1097">
            <v>6077400</v>
          </cell>
          <cell r="R1097">
            <v>0</v>
          </cell>
          <cell r="S1097">
            <v>0</v>
          </cell>
          <cell r="T1097">
            <v>0</v>
          </cell>
          <cell r="U1097">
            <v>0</v>
          </cell>
          <cell r="V1097">
            <v>210</v>
          </cell>
          <cell r="W1097">
            <v>6077400</v>
          </cell>
        </row>
        <row r="1098">
          <cell r="C1098" t="str">
            <v>3.7.3.5.3</v>
          </cell>
          <cell r="D1098" t="str">
            <v>Suministro y aplicación de sello expandible contra el paso de agua en juntas de construcción y pases de tuberia SikaSwell S o similar según planos y especificaciones de diseño</v>
          </cell>
          <cell r="E1098" t="str">
            <v>m</v>
          </cell>
          <cell r="F1098">
            <v>20</v>
          </cell>
          <cell r="G1098">
            <v>22310</v>
          </cell>
          <cell r="H1098">
            <v>446200</v>
          </cell>
          <cell r="I1098">
            <v>0.27447956149952329</v>
          </cell>
          <cell r="J1098">
            <v>20</v>
          </cell>
          <cell r="L1098">
            <v>20</v>
          </cell>
          <cell r="M1098">
            <v>446200</v>
          </cell>
          <cell r="N1098">
            <v>0</v>
          </cell>
          <cell r="O1098">
            <v>446200</v>
          </cell>
          <cell r="R1098">
            <v>0</v>
          </cell>
          <cell r="S1098">
            <v>0</v>
          </cell>
          <cell r="T1098">
            <v>0</v>
          </cell>
          <cell r="U1098">
            <v>0</v>
          </cell>
          <cell r="V1098">
            <v>20</v>
          </cell>
          <cell r="W1098">
            <v>446200</v>
          </cell>
        </row>
        <row r="1099">
          <cell r="C1099" t="str">
            <v>3.7.3.5.6</v>
          </cell>
          <cell r="D1099" t="str">
            <v>Fondo de junta Sikarod f=6 mm o similar según planos y especificaciones de diseño</v>
          </cell>
          <cell r="E1099" t="str">
            <v>m</v>
          </cell>
          <cell r="F1099">
            <v>80</v>
          </cell>
          <cell r="G1099">
            <v>1720</v>
          </cell>
          <cell r="H1099">
            <v>137600</v>
          </cell>
          <cell r="I1099">
            <v>8.4644526361125974E-2</v>
          </cell>
          <cell r="J1099">
            <v>80</v>
          </cell>
          <cell r="L1099">
            <v>80</v>
          </cell>
          <cell r="M1099">
            <v>137600</v>
          </cell>
          <cell r="N1099">
            <v>0</v>
          </cell>
          <cell r="O1099">
            <v>137600</v>
          </cell>
          <cell r="R1099">
            <v>0</v>
          </cell>
          <cell r="S1099">
            <v>0</v>
          </cell>
          <cell r="T1099">
            <v>0</v>
          </cell>
          <cell r="U1099">
            <v>0</v>
          </cell>
          <cell r="V1099">
            <v>80</v>
          </cell>
          <cell r="W1099">
            <v>137600</v>
          </cell>
        </row>
        <row r="1100">
          <cell r="D1100" t="str">
            <v>COSTO TOTAL DIRECTO</v>
          </cell>
          <cell r="H1100">
            <v>162562195</v>
          </cell>
          <cell r="L1100" t="str">
            <v/>
          </cell>
          <cell r="M1100">
            <v>162562195</v>
          </cell>
          <cell r="N1100">
            <v>0</v>
          </cell>
          <cell r="O1100">
            <v>162562195</v>
          </cell>
          <cell r="R1100" t="str">
            <v/>
          </cell>
          <cell r="S1100">
            <v>0</v>
          </cell>
          <cell r="T1100">
            <v>0</v>
          </cell>
          <cell r="U1100">
            <v>0</v>
          </cell>
          <cell r="V1100" t="str">
            <v/>
          </cell>
          <cell r="W1100">
            <v>162562195</v>
          </cell>
        </row>
        <row r="1101">
          <cell r="D1101" t="str">
            <v>A,I,U, 25%</v>
          </cell>
          <cell r="E1101">
            <v>0.25</v>
          </cell>
          <cell r="H1101">
            <v>40640548.75</v>
          </cell>
          <cell r="M1101">
            <v>40640548.75</v>
          </cell>
          <cell r="N1101">
            <v>0</v>
          </cell>
          <cell r="O1101">
            <v>40640548.75</v>
          </cell>
          <cell r="R1101">
            <v>0</v>
          </cell>
          <cell r="S1101">
            <v>0</v>
          </cell>
          <cell r="T1101">
            <v>0</v>
          </cell>
          <cell r="U1101">
            <v>0</v>
          </cell>
          <cell r="W1101">
            <v>40640548.75</v>
          </cell>
        </row>
        <row r="1102">
          <cell r="B1102" t="str">
            <v>TO19</v>
          </cell>
          <cell r="D1102" t="str">
            <v>COSTO TOTAL OBRA CIVIL</v>
          </cell>
          <cell r="H1102">
            <v>203202744</v>
          </cell>
          <cell r="M1102">
            <v>203202744</v>
          </cell>
          <cell r="N1102">
            <v>0</v>
          </cell>
          <cell r="O1102">
            <v>203202744</v>
          </cell>
          <cell r="R1102" t="str">
            <v/>
          </cell>
          <cell r="S1102">
            <v>0</v>
          </cell>
          <cell r="T1102">
            <v>0</v>
          </cell>
          <cell r="U1102">
            <v>0</v>
          </cell>
          <cell r="V1102" t="str">
            <v/>
          </cell>
          <cell r="W1102">
            <v>203202744</v>
          </cell>
        </row>
        <row r="1103">
          <cell r="B1103" t="str">
            <v>T20</v>
          </cell>
          <cell r="C1103" t="str">
            <v>OBRA CIVIL ESTRUCTURAL DEL SEDIMENTADOR (1103)</v>
          </cell>
          <cell r="M1103" t="str">
            <v/>
          </cell>
          <cell r="N1103" t="str">
            <v/>
          </cell>
          <cell r="O1103" t="str">
            <v/>
          </cell>
          <cell r="R1103" t="str">
            <v/>
          </cell>
          <cell r="S1103" t="str">
            <v/>
          </cell>
          <cell r="T1103" t="str">
            <v/>
          </cell>
          <cell r="U1103" t="str">
            <v/>
          </cell>
          <cell r="V1103" t="str">
            <v/>
          </cell>
          <cell r="W1103" t="str">
            <v/>
          </cell>
        </row>
        <row r="1104">
          <cell r="C1104" t="str">
            <v xml:space="preserve">ITEM </v>
          </cell>
          <cell r="D1104" t="str">
            <v xml:space="preserve">DESCRIPCION </v>
          </cell>
          <cell r="E1104" t="str">
            <v xml:space="preserve">UNIDAD </v>
          </cell>
          <cell r="F1104" t="str">
            <v xml:space="preserve">CANTIDAD </v>
          </cell>
          <cell r="G1104" t="str">
            <v xml:space="preserve">V. UNITARIO </v>
          </cell>
          <cell r="H1104" t="str">
            <v>V. PARCIAL</v>
          </cell>
          <cell r="R1104">
            <v>0</v>
          </cell>
        </row>
        <row r="1105">
          <cell r="C1105">
            <v>3.1</v>
          </cell>
          <cell r="D1105" t="str">
            <v>SEÑALIZACION Y SEGURIDAD EN LA OBRA</v>
          </cell>
          <cell r="L1105" t="str">
            <v/>
          </cell>
          <cell r="M1105" t="str">
            <v/>
          </cell>
          <cell r="N1105" t="str">
            <v/>
          </cell>
          <cell r="O1105" t="str">
            <v/>
          </cell>
          <cell r="R1105" t="str">
            <v/>
          </cell>
          <cell r="S1105" t="str">
            <v/>
          </cell>
          <cell r="T1105" t="str">
            <v/>
          </cell>
          <cell r="U1105" t="str">
            <v/>
          </cell>
          <cell r="V1105" t="str">
            <v/>
          </cell>
          <cell r="W1105" t="str">
            <v/>
          </cell>
        </row>
        <row r="1106">
          <cell r="C1106" t="str">
            <v>3.1.1</v>
          </cell>
          <cell r="D1106" t="str">
            <v>Señalización de la obra</v>
          </cell>
          <cell r="L1106" t="str">
            <v/>
          </cell>
          <cell r="M1106" t="str">
            <v/>
          </cell>
          <cell r="N1106" t="str">
            <v/>
          </cell>
          <cell r="O1106" t="str">
            <v/>
          </cell>
          <cell r="R1106" t="str">
            <v/>
          </cell>
          <cell r="S1106" t="str">
            <v/>
          </cell>
          <cell r="T1106" t="str">
            <v/>
          </cell>
          <cell r="U1106" t="str">
            <v/>
          </cell>
          <cell r="V1106" t="str">
            <v/>
          </cell>
          <cell r="W1106" t="str">
            <v/>
          </cell>
        </row>
        <row r="1107">
          <cell r="C1107" t="str">
            <v>3.1.1.1</v>
          </cell>
          <cell r="D1107" t="str">
            <v>Soporte para cinta demarcadora. Esquema No.1</v>
          </cell>
          <cell r="E1107" t="str">
            <v>un</v>
          </cell>
          <cell r="F1107">
            <v>20</v>
          </cell>
          <cell r="G1107">
            <v>10100</v>
          </cell>
          <cell r="H1107">
            <v>202000</v>
          </cell>
          <cell r="I1107">
            <v>8.8752980639240267E-2</v>
          </cell>
          <cell r="J1107">
            <v>20</v>
          </cell>
          <cell r="L1107">
            <v>20</v>
          </cell>
          <cell r="M1107">
            <v>202000</v>
          </cell>
          <cell r="N1107">
            <v>0</v>
          </cell>
          <cell r="O1107">
            <v>202000</v>
          </cell>
          <cell r="R1107">
            <v>0</v>
          </cell>
          <cell r="S1107">
            <v>0</v>
          </cell>
          <cell r="T1107">
            <v>0</v>
          </cell>
          <cell r="U1107">
            <v>0</v>
          </cell>
          <cell r="V1107">
            <v>20</v>
          </cell>
          <cell r="W1107">
            <v>202000</v>
          </cell>
        </row>
        <row r="1108">
          <cell r="C1108" t="str">
            <v>3.1.1.2</v>
          </cell>
          <cell r="D1108" t="str">
            <v>Cinta demarcadora ( sin soportes ). Esquema No.2</v>
          </cell>
          <cell r="E1108" t="str">
            <v>m</v>
          </cell>
          <cell r="F1108">
            <v>750</v>
          </cell>
          <cell r="G1108">
            <v>830</v>
          </cell>
          <cell r="H1108">
            <v>622500</v>
          </cell>
          <cell r="I1108">
            <v>0.27350856657389638</v>
          </cell>
          <cell r="J1108">
            <v>750</v>
          </cell>
          <cell r="L1108">
            <v>750</v>
          </cell>
          <cell r="M1108">
            <v>622500</v>
          </cell>
          <cell r="N1108">
            <v>0</v>
          </cell>
          <cell r="O1108">
            <v>622500</v>
          </cell>
          <cell r="R1108">
            <v>0</v>
          </cell>
          <cell r="S1108">
            <v>0</v>
          </cell>
          <cell r="T1108">
            <v>0</v>
          </cell>
          <cell r="U1108">
            <v>0</v>
          </cell>
          <cell r="V1108">
            <v>750</v>
          </cell>
          <cell r="W1108">
            <v>622500</v>
          </cell>
        </row>
        <row r="1109">
          <cell r="C1109" t="str">
            <v>3,7</v>
          </cell>
          <cell r="D1109" t="str">
            <v>CONSTRUCCION DE OBRAS ACCESORIAS</v>
          </cell>
          <cell r="I1109" t="str">
            <v/>
          </cell>
          <cell r="L1109" t="str">
            <v/>
          </cell>
          <cell r="M1109" t="str">
            <v/>
          </cell>
          <cell r="N1109" t="str">
            <v/>
          </cell>
          <cell r="O1109" t="str">
            <v/>
          </cell>
          <cell r="R1109" t="str">
            <v/>
          </cell>
          <cell r="S1109" t="str">
            <v/>
          </cell>
          <cell r="T1109" t="str">
            <v/>
          </cell>
          <cell r="U1109" t="str">
            <v/>
          </cell>
          <cell r="V1109" t="str">
            <v/>
          </cell>
          <cell r="W1109" t="str">
            <v/>
          </cell>
        </row>
        <row r="1110">
          <cell r="C1110" t="str">
            <v>3.7.1</v>
          </cell>
          <cell r="D1110" t="str">
            <v>OBRAS DE MAMPOSTERIA EN LADRILLO</v>
          </cell>
          <cell r="I1110" t="str">
            <v/>
          </cell>
          <cell r="L1110" t="str">
            <v/>
          </cell>
          <cell r="M1110" t="str">
            <v/>
          </cell>
          <cell r="N1110" t="str">
            <v/>
          </cell>
          <cell r="O1110" t="str">
            <v/>
          </cell>
          <cell r="R1110" t="str">
            <v/>
          </cell>
          <cell r="S1110" t="str">
            <v/>
          </cell>
          <cell r="T1110" t="str">
            <v/>
          </cell>
          <cell r="U1110" t="str">
            <v/>
          </cell>
          <cell r="V1110" t="str">
            <v/>
          </cell>
          <cell r="W1110" t="str">
            <v/>
          </cell>
        </row>
        <row r="1111">
          <cell r="C1111" t="str">
            <v>3.7.1.4</v>
          </cell>
          <cell r="D1111" t="str">
            <v>CONCRETOS DE LIMPIEZA, ALISTADO Y MEDIACAÑAS</v>
          </cell>
          <cell r="I1111" t="str">
            <v/>
          </cell>
          <cell r="L1111" t="str">
            <v/>
          </cell>
          <cell r="M1111" t="str">
            <v/>
          </cell>
          <cell r="N1111" t="str">
            <v/>
          </cell>
          <cell r="O1111" t="str">
            <v/>
          </cell>
          <cell r="R1111" t="str">
            <v/>
          </cell>
          <cell r="S1111" t="str">
            <v/>
          </cell>
          <cell r="T1111" t="str">
            <v/>
          </cell>
          <cell r="U1111" t="str">
            <v/>
          </cell>
          <cell r="V1111" t="str">
            <v/>
          </cell>
          <cell r="W1111" t="str">
            <v/>
          </cell>
        </row>
        <row r="1112">
          <cell r="C1112" t="str">
            <v>3.7.1.4.1</v>
          </cell>
          <cell r="D1112" t="str">
            <v>ALISTADO Y PENDIENTADO</v>
          </cell>
          <cell r="I1112" t="str">
            <v/>
          </cell>
          <cell r="L1112" t="str">
            <v/>
          </cell>
          <cell r="M1112" t="str">
            <v/>
          </cell>
          <cell r="N1112" t="str">
            <v/>
          </cell>
          <cell r="O1112" t="str">
            <v/>
          </cell>
          <cell r="R1112" t="str">
            <v/>
          </cell>
          <cell r="S1112" t="str">
            <v/>
          </cell>
          <cell r="T1112" t="str">
            <v/>
          </cell>
          <cell r="U1112" t="str">
            <v/>
          </cell>
          <cell r="V1112" t="str">
            <v/>
          </cell>
          <cell r="W1112" t="str">
            <v/>
          </cell>
        </row>
        <row r="1113">
          <cell r="C1113" t="str">
            <v>3.7.1.4.2</v>
          </cell>
          <cell r="D1113" t="str">
            <v>Concreto de limpieza f¨c=14 Mpa e=0.05</v>
          </cell>
          <cell r="E1113" t="str">
            <v>m2</v>
          </cell>
          <cell r="F1113">
            <v>150</v>
          </cell>
          <cell r="G1113">
            <v>10950</v>
          </cell>
          <cell r="H1113">
            <v>1642500</v>
          </cell>
          <cell r="I1113">
            <v>0.72166718168293131</v>
          </cell>
          <cell r="J1113">
            <v>150</v>
          </cell>
          <cell r="L1113">
            <v>150</v>
          </cell>
          <cell r="M1113">
            <v>1642500</v>
          </cell>
          <cell r="N1113">
            <v>0</v>
          </cell>
          <cell r="O1113">
            <v>1642500</v>
          </cell>
          <cell r="R1113">
            <v>0</v>
          </cell>
          <cell r="S1113">
            <v>0</v>
          </cell>
          <cell r="T1113">
            <v>0</v>
          </cell>
          <cell r="U1113">
            <v>0</v>
          </cell>
          <cell r="V1113">
            <v>150</v>
          </cell>
          <cell r="W1113">
            <v>1642500</v>
          </cell>
        </row>
        <row r="1114">
          <cell r="C1114" t="str">
            <v>3.7.3</v>
          </cell>
          <cell r="D1114" t="str">
            <v>ESTRUCTURAS DE CONCRETO REFORZADO</v>
          </cell>
          <cell r="I1114" t="str">
            <v/>
          </cell>
          <cell r="L1114" t="str">
            <v/>
          </cell>
          <cell r="M1114" t="str">
            <v/>
          </cell>
          <cell r="N1114" t="str">
            <v/>
          </cell>
          <cell r="O1114" t="str">
            <v/>
          </cell>
          <cell r="R1114" t="str">
            <v/>
          </cell>
          <cell r="S1114" t="str">
            <v/>
          </cell>
          <cell r="T1114" t="str">
            <v/>
          </cell>
          <cell r="U1114" t="str">
            <v/>
          </cell>
          <cell r="V1114" t="str">
            <v/>
          </cell>
          <cell r="W1114" t="str">
            <v/>
          </cell>
        </row>
        <row r="1115">
          <cell r="C1115" t="str">
            <v>3.7.3.1</v>
          </cell>
          <cell r="D1115" t="str">
            <v>CONCRETO PARA LOSA FONDO, LOSA SUPERIOR Y MUROS</v>
          </cell>
          <cell r="I1115" t="str">
            <v/>
          </cell>
          <cell r="L1115" t="str">
            <v/>
          </cell>
          <cell r="M1115" t="str">
            <v/>
          </cell>
          <cell r="N1115" t="str">
            <v/>
          </cell>
          <cell r="O1115" t="str">
            <v/>
          </cell>
          <cell r="R1115" t="str">
            <v/>
          </cell>
          <cell r="S1115" t="str">
            <v/>
          </cell>
          <cell r="T1115" t="str">
            <v/>
          </cell>
          <cell r="U1115" t="str">
            <v/>
          </cell>
          <cell r="V1115" t="str">
            <v/>
          </cell>
          <cell r="W1115" t="str">
            <v/>
          </cell>
        </row>
        <row r="1116">
          <cell r="C1116" t="str">
            <v>3.7.3.1.3</v>
          </cell>
          <cell r="D1116" t="str">
            <v>Placa de fondo en concreto impermeabilizado f¨c=28 Mpa</v>
          </cell>
          <cell r="E1116" t="str">
            <v>m3</v>
          </cell>
          <cell r="F1116">
            <v>73.599999999999994</v>
          </cell>
          <cell r="G1116">
            <v>308200</v>
          </cell>
          <cell r="H1116">
            <v>22683520</v>
          </cell>
          <cell r="I1116">
            <v>9.9664852049000956</v>
          </cell>
          <cell r="J1116">
            <v>73.599999999999994</v>
          </cell>
          <cell r="L1116">
            <v>73.599999999999994</v>
          </cell>
          <cell r="M1116">
            <v>22683520</v>
          </cell>
          <cell r="N1116">
            <v>0</v>
          </cell>
          <cell r="O1116">
            <v>22683520</v>
          </cell>
          <cell r="R1116">
            <v>0</v>
          </cell>
          <cell r="S1116">
            <v>0</v>
          </cell>
          <cell r="T1116">
            <v>0</v>
          </cell>
          <cell r="U1116">
            <v>0</v>
          </cell>
          <cell r="V1116">
            <v>73.599999999999994</v>
          </cell>
          <cell r="W1116">
            <v>22683520</v>
          </cell>
        </row>
        <row r="1117">
          <cell r="C1117" t="str">
            <v>3.7.3.1.22</v>
          </cell>
          <cell r="D1117" t="str">
            <v>Muros en concreto impermeabilizado f¨c=28 Mpa</v>
          </cell>
          <cell r="E1117" t="str">
            <v>m3</v>
          </cell>
          <cell r="F1117">
            <v>203.5</v>
          </cell>
          <cell r="G1117">
            <v>336100</v>
          </cell>
          <cell r="H1117">
            <v>68396350</v>
          </cell>
          <cell r="I1117">
            <v>30.051385778934165</v>
          </cell>
          <cell r="J1117">
            <v>203.5</v>
          </cell>
          <cell r="L1117">
            <v>203.5</v>
          </cell>
          <cell r="M1117">
            <v>68396350</v>
          </cell>
          <cell r="N1117">
            <v>0</v>
          </cell>
          <cell r="O1117">
            <v>68396350</v>
          </cell>
          <cell r="R1117">
            <v>0</v>
          </cell>
          <cell r="S1117">
            <v>0</v>
          </cell>
          <cell r="T1117">
            <v>0</v>
          </cell>
          <cell r="U1117">
            <v>0</v>
          </cell>
          <cell r="V1117">
            <v>203.5</v>
          </cell>
          <cell r="W1117">
            <v>68396350</v>
          </cell>
        </row>
        <row r="1118">
          <cell r="C1118" t="str">
            <v>3.7.3.1.25</v>
          </cell>
          <cell r="D1118" t="str">
            <v>Losa superior en concreto f¨c=28 Mpa</v>
          </cell>
          <cell r="E1118" t="str">
            <v>m3</v>
          </cell>
          <cell r="F1118">
            <v>13.7</v>
          </cell>
          <cell r="G1118">
            <v>330600</v>
          </cell>
          <cell r="H1118">
            <v>4529220</v>
          </cell>
          <cell r="I1118">
            <v>1.9900087869844545</v>
          </cell>
          <cell r="J1118">
            <v>13.7</v>
          </cell>
          <cell r="L1118">
            <v>13.7</v>
          </cell>
          <cell r="M1118">
            <v>4529220</v>
          </cell>
          <cell r="N1118">
            <v>0</v>
          </cell>
          <cell r="O1118">
            <v>4529220</v>
          </cell>
          <cell r="R1118">
            <v>0</v>
          </cell>
          <cell r="S1118">
            <v>0</v>
          </cell>
          <cell r="T1118">
            <v>0</v>
          </cell>
          <cell r="U1118">
            <v>0</v>
          </cell>
          <cell r="V1118">
            <v>13.7</v>
          </cell>
          <cell r="W1118">
            <v>4529220</v>
          </cell>
        </row>
        <row r="1119">
          <cell r="C1119" t="str">
            <v>3.7.3.2</v>
          </cell>
          <cell r="D1119" t="str">
            <v>OTRAS ESTRUCTURAS</v>
          </cell>
          <cell r="I1119" t="str">
            <v/>
          </cell>
          <cell r="L1119" t="str">
            <v/>
          </cell>
          <cell r="M1119" t="str">
            <v/>
          </cell>
          <cell r="N1119" t="str">
            <v/>
          </cell>
          <cell r="O1119" t="str">
            <v/>
          </cell>
          <cell r="R1119" t="str">
            <v/>
          </cell>
          <cell r="S1119" t="str">
            <v/>
          </cell>
          <cell r="T1119" t="str">
            <v/>
          </cell>
          <cell r="U1119" t="str">
            <v/>
          </cell>
          <cell r="V1119" t="str">
            <v/>
          </cell>
          <cell r="W1119" t="str">
            <v/>
          </cell>
        </row>
        <row r="1120">
          <cell r="C1120" t="str">
            <v>3.7.3.2.1</v>
          </cell>
          <cell r="D1120" t="str">
            <v>VIGAS, COLUMNAS, ZAPATAS,PEDESTALES, ESCALERAS Y PISOS</v>
          </cell>
          <cell r="I1120" t="str">
            <v/>
          </cell>
          <cell r="L1120" t="str">
            <v/>
          </cell>
          <cell r="M1120" t="str">
            <v/>
          </cell>
          <cell r="N1120" t="str">
            <v/>
          </cell>
          <cell r="O1120" t="str">
            <v/>
          </cell>
          <cell r="R1120" t="str">
            <v/>
          </cell>
          <cell r="S1120" t="str">
            <v/>
          </cell>
          <cell r="T1120" t="str">
            <v/>
          </cell>
          <cell r="U1120" t="str">
            <v/>
          </cell>
          <cell r="V1120" t="str">
            <v/>
          </cell>
          <cell r="W1120" t="str">
            <v/>
          </cell>
        </row>
        <row r="1121">
          <cell r="C1121" t="str">
            <v>3.7.3.2.1.3</v>
          </cell>
          <cell r="D1121" t="str">
            <v>Concreto para vigas f´c=28 Mpa (4000 PSI)</v>
          </cell>
          <cell r="E1121" t="str">
            <v>m3</v>
          </cell>
          <cell r="F1121">
            <v>3</v>
          </cell>
          <cell r="G1121">
            <v>317100</v>
          </cell>
          <cell r="H1121">
            <v>951300</v>
          </cell>
          <cell r="I1121">
            <v>0.41797381426786767</v>
          </cell>
          <cell r="J1121">
            <v>3</v>
          </cell>
          <cell r="L1121">
            <v>3</v>
          </cell>
          <cell r="M1121">
            <v>951300</v>
          </cell>
          <cell r="N1121">
            <v>0</v>
          </cell>
          <cell r="O1121">
            <v>951300</v>
          </cell>
          <cell r="R1121">
            <v>0</v>
          </cell>
          <cell r="S1121">
            <v>0</v>
          </cell>
          <cell r="T1121">
            <v>0</v>
          </cell>
          <cell r="U1121">
            <v>0</v>
          </cell>
          <cell r="V1121">
            <v>3</v>
          </cell>
          <cell r="W1121">
            <v>951300</v>
          </cell>
        </row>
        <row r="1122">
          <cell r="C1122" t="str">
            <v>3.7.3.3</v>
          </cell>
          <cell r="D1122" t="str">
            <v>ACERO DE REFUERZO</v>
          </cell>
          <cell r="I1122" t="str">
            <v/>
          </cell>
          <cell r="L1122" t="str">
            <v/>
          </cell>
          <cell r="M1122" t="str">
            <v/>
          </cell>
          <cell r="N1122" t="str">
            <v/>
          </cell>
          <cell r="O1122" t="str">
            <v/>
          </cell>
          <cell r="R1122" t="str">
            <v/>
          </cell>
          <cell r="S1122" t="str">
            <v/>
          </cell>
          <cell r="T1122" t="str">
            <v/>
          </cell>
          <cell r="U1122" t="str">
            <v/>
          </cell>
          <cell r="V1122" t="str">
            <v/>
          </cell>
          <cell r="W1122" t="str">
            <v/>
          </cell>
        </row>
        <row r="1123">
          <cell r="C1123" t="str">
            <v>3.7.3.3.1</v>
          </cell>
          <cell r="D1123" t="str">
            <v>Suministro, figurado e instalación de acero de refuerzo 420 Mpa (60000 Psi) según planos y especificaciones de diseño</v>
          </cell>
          <cell r="E1123" t="str">
            <v>kg</v>
          </cell>
          <cell r="F1123">
            <v>44070</v>
          </cell>
          <cell r="G1123">
            <v>2740</v>
          </cell>
          <cell r="H1123">
            <v>120751800</v>
          </cell>
          <cell r="I1123">
            <v>53.054862215610953</v>
          </cell>
          <cell r="J1123">
            <v>44070</v>
          </cell>
          <cell r="L1123">
            <v>44070</v>
          </cell>
          <cell r="M1123">
            <v>120751800</v>
          </cell>
          <cell r="N1123">
            <v>0</v>
          </cell>
          <cell r="O1123">
            <v>120751800</v>
          </cell>
          <cell r="R1123">
            <v>0</v>
          </cell>
          <cell r="S1123">
            <v>0</v>
          </cell>
          <cell r="T1123">
            <v>0</v>
          </cell>
          <cell r="U1123">
            <v>0</v>
          </cell>
          <cell r="V1123">
            <v>44070</v>
          </cell>
          <cell r="W1123">
            <v>120751800</v>
          </cell>
        </row>
        <row r="1124">
          <cell r="C1124" t="str">
            <v>3.7.3.5</v>
          </cell>
          <cell r="D1124" t="str">
            <v>SELLOS Y JUNTAS</v>
          </cell>
          <cell r="I1124" t="str">
            <v/>
          </cell>
          <cell r="L1124" t="str">
            <v/>
          </cell>
          <cell r="M1124" t="str">
            <v/>
          </cell>
          <cell r="N1124" t="str">
            <v/>
          </cell>
          <cell r="O1124" t="str">
            <v/>
          </cell>
          <cell r="R1124" t="str">
            <v/>
          </cell>
          <cell r="S1124" t="str">
            <v/>
          </cell>
          <cell r="T1124" t="str">
            <v/>
          </cell>
          <cell r="U1124" t="str">
            <v/>
          </cell>
          <cell r="V1124" t="str">
            <v/>
          </cell>
          <cell r="W1124" t="str">
            <v/>
          </cell>
        </row>
        <row r="1125">
          <cell r="C1125" t="str">
            <v>3.7.3.5.2</v>
          </cell>
          <cell r="D1125" t="str">
            <v>Suministro e instalación de cinta flexible para sellar juntas de construcción y dilatación SIKA PVC O-22 o similar según planos y especificaciones de diseño</v>
          </cell>
          <cell r="E1125" t="str">
            <v>m</v>
          </cell>
          <cell r="F1125">
            <v>250</v>
          </cell>
          <cell r="G1125">
            <v>28940</v>
          </cell>
          <cell r="H1125">
            <v>7235000</v>
          </cell>
          <cell r="I1125">
            <v>3.1788505689351645</v>
          </cell>
          <cell r="J1125">
            <v>250</v>
          </cell>
          <cell r="L1125">
            <v>250</v>
          </cell>
          <cell r="M1125">
            <v>7235000</v>
          </cell>
          <cell r="N1125">
            <v>0</v>
          </cell>
          <cell r="O1125">
            <v>7235000</v>
          </cell>
          <cell r="R1125">
            <v>0</v>
          </cell>
          <cell r="S1125">
            <v>0</v>
          </cell>
          <cell r="T1125">
            <v>0</v>
          </cell>
          <cell r="U1125">
            <v>0</v>
          </cell>
          <cell r="V1125">
            <v>250</v>
          </cell>
          <cell r="W1125">
            <v>7235000</v>
          </cell>
        </row>
        <row r="1126">
          <cell r="C1126" t="str">
            <v>3.7.3.5.3</v>
          </cell>
          <cell r="D1126" t="str">
            <v>Suministro y aplicación de sello expandible contra el paso de agua en juntas de construcción y pases de tuberia SikaSwell S o similar según planos y especificaciones de diseño</v>
          </cell>
          <cell r="E1126" t="str">
            <v>m</v>
          </cell>
          <cell r="F1126">
            <v>20</v>
          </cell>
          <cell r="G1126">
            <v>22310</v>
          </cell>
          <cell r="H1126">
            <v>446200</v>
          </cell>
          <cell r="I1126">
            <v>0.19604742555063867</v>
          </cell>
          <cell r="J1126">
            <v>20</v>
          </cell>
          <cell r="L1126">
            <v>20</v>
          </cell>
          <cell r="M1126">
            <v>446200</v>
          </cell>
          <cell r="N1126">
            <v>0</v>
          </cell>
          <cell r="O1126">
            <v>446200</v>
          </cell>
          <cell r="R1126">
            <v>0</v>
          </cell>
          <cell r="S1126">
            <v>0</v>
          </cell>
          <cell r="T1126">
            <v>0</v>
          </cell>
          <cell r="U1126">
            <v>0</v>
          </cell>
          <cell r="V1126">
            <v>20</v>
          </cell>
          <cell r="W1126">
            <v>446200</v>
          </cell>
        </row>
        <row r="1127">
          <cell r="C1127" t="str">
            <v>3.7.3.5.6</v>
          </cell>
          <cell r="D1127" t="str">
            <v>Fondo de junta Sikarod f=6 mm o similar según planos y especificaciones de diseño</v>
          </cell>
          <cell r="E1127" t="str">
            <v>m</v>
          </cell>
          <cell r="F1127">
            <v>80</v>
          </cell>
          <cell r="G1127">
            <v>1720</v>
          </cell>
          <cell r="H1127">
            <v>137600</v>
          </cell>
          <cell r="I1127">
            <v>6.0457475920591391E-2</v>
          </cell>
          <cell r="J1127">
            <v>80</v>
          </cell>
          <cell r="L1127">
            <v>80</v>
          </cell>
          <cell r="M1127">
            <v>137600</v>
          </cell>
          <cell r="N1127">
            <v>0</v>
          </cell>
          <cell r="O1127">
            <v>137600</v>
          </cell>
          <cell r="R1127">
            <v>0</v>
          </cell>
          <cell r="S1127">
            <v>0</v>
          </cell>
          <cell r="T1127">
            <v>0</v>
          </cell>
          <cell r="U1127">
            <v>0</v>
          </cell>
          <cell r="V1127">
            <v>80</v>
          </cell>
          <cell r="W1127">
            <v>137600</v>
          </cell>
        </row>
        <row r="1128">
          <cell r="D1128" t="str">
            <v>COSTO TOTAL DIRECTO</v>
          </cell>
          <cell r="H1128">
            <v>227597990</v>
          </cell>
          <cell r="L1128" t="str">
            <v/>
          </cell>
          <cell r="M1128">
            <v>227597990</v>
          </cell>
          <cell r="N1128">
            <v>0</v>
          </cell>
          <cell r="O1128">
            <v>227597990</v>
          </cell>
          <cell r="R1128" t="str">
            <v/>
          </cell>
          <cell r="S1128">
            <v>0</v>
          </cell>
          <cell r="T1128">
            <v>0</v>
          </cell>
          <cell r="U1128">
            <v>0</v>
          </cell>
          <cell r="V1128" t="str">
            <v/>
          </cell>
          <cell r="W1128">
            <v>227597990</v>
          </cell>
        </row>
        <row r="1129">
          <cell r="D1129" t="str">
            <v>A,I,U, 25%</v>
          </cell>
          <cell r="E1129">
            <v>0.25</v>
          </cell>
          <cell r="H1129">
            <v>56899498</v>
          </cell>
          <cell r="M1129">
            <v>56899498</v>
          </cell>
          <cell r="N1129">
            <v>0</v>
          </cell>
          <cell r="O1129">
            <v>56899498</v>
          </cell>
          <cell r="R1129">
            <v>0</v>
          </cell>
          <cell r="S1129">
            <v>0</v>
          </cell>
          <cell r="T1129">
            <v>0</v>
          </cell>
          <cell r="U1129">
            <v>0</v>
          </cell>
          <cell r="W1129">
            <v>56899498</v>
          </cell>
        </row>
        <row r="1130">
          <cell r="B1130" t="str">
            <v>TO20</v>
          </cell>
          <cell r="D1130" t="str">
            <v>COSTO TOTAL OBRA CIVIL</v>
          </cell>
          <cell r="H1130">
            <v>284497488</v>
          </cell>
          <cell r="M1130">
            <v>284497488</v>
          </cell>
          <cell r="N1130">
            <v>0</v>
          </cell>
          <cell r="O1130">
            <v>284497488</v>
          </cell>
          <cell r="R1130" t="str">
            <v/>
          </cell>
          <cell r="S1130">
            <v>0</v>
          </cell>
          <cell r="T1130">
            <v>0</v>
          </cell>
          <cell r="U1130">
            <v>0</v>
          </cell>
          <cell r="V1130" t="str">
            <v/>
          </cell>
          <cell r="W1130">
            <v>284497488</v>
          </cell>
        </row>
        <row r="1131">
          <cell r="B1131" t="str">
            <v>T21</v>
          </cell>
          <cell r="C1131" t="str">
            <v>OBRA CIVIL ESTRUCTURAL DE LA ZONA DE FILTROS (1131)</v>
          </cell>
          <cell r="M1131" t="str">
            <v/>
          </cell>
          <cell r="N1131" t="str">
            <v/>
          </cell>
          <cell r="O1131" t="str">
            <v/>
          </cell>
          <cell r="R1131" t="str">
            <v/>
          </cell>
          <cell r="S1131" t="str">
            <v/>
          </cell>
          <cell r="T1131" t="str">
            <v/>
          </cell>
          <cell r="U1131" t="str">
            <v/>
          </cell>
          <cell r="V1131" t="str">
            <v/>
          </cell>
          <cell r="W1131" t="str">
            <v/>
          </cell>
        </row>
        <row r="1132">
          <cell r="C1132" t="str">
            <v xml:space="preserve">ITEM </v>
          </cell>
          <cell r="D1132" t="str">
            <v xml:space="preserve">DESCRIPCION </v>
          </cell>
          <cell r="E1132" t="str">
            <v xml:space="preserve">UNIDAD </v>
          </cell>
          <cell r="F1132" t="str">
            <v xml:space="preserve">CANTIDAD </v>
          </cell>
          <cell r="G1132" t="str">
            <v xml:space="preserve">V. UNITARIO </v>
          </cell>
          <cell r="H1132" t="str">
            <v>V. PARCIAL</v>
          </cell>
          <cell r="R1132">
            <v>0</v>
          </cell>
        </row>
        <row r="1133">
          <cell r="C1133">
            <v>3.1</v>
          </cell>
          <cell r="D1133" t="str">
            <v>SEÑALIZACION Y SEGURIDAD EN LA OBRA</v>
          </cell>
          <cell r="L1133" t="str">
            <v/>
          </cell>
          <cell r="M1133" t="str">
            <v/>
          </cell>
          <cell r="N1133" t="str">
            <v/>
          </cell>
          <cell r="O1133" t="str">
            <v/>
          </cell>
          <cell r="R1133" t="str">
            <v/>
          </cell>
          <cell r="S1133" t="str">
            <v/>
          </cell>
          <cell r="T1133" t="str">
            <v/>
          </cell>
          <cell r="U1133" t="str">
            <v/>
          </cell>
          <cell r="V1133" t="str">
            <v/>
          </cell>
          <cell r="W1133" t="str">
            <v/>
          </cell>
        </row>
        <row r="1134">
          <cell r="C1134" t="str">
            <v>3.1.1</v>
          </cell>
          <cell r="D1134" t="str">
            <v>Señalización de la obra</v>
          </cell>
          <cell r="L1134" t="str">
            <v/>
          </cell>
          <cell r="M1134" t="str">
            <v/>
          </cell>
          <cell r="N1134" t="str">
            <v/>
          </cell>
          <cell r="O1134" t="str">
            <v/>
          </cell>
          <cell r="R1134" t="str">
            <v/>
          </cell>
          <cell r="S1134" t="str">
            <v/>
          </cell>
          <cell r="T1134" t="str">
            <v/>
          </cell>
          <cell r="U1134" t="str">
            <v/>
          </cell>
          <cell r="V1134" t="str">
            <v/>
          </cell>
          <cell r="W1134" t="str">
            <v/>
          </cell>
        </row>
        <row r="1135">
          <cell r="C1135" t="str">
            <v>3.1.1.1</v>
          </cell>
          <cell r="D1135" t="str">
            <v>Soporte para cinta demarcadora. Esquema No.1</v>
          </cell>
          <cell r="E1135" t="str">
            <v>un</v>
          </cell>
          <cell r="F1135">
            <v>120</v>
          </cell>
          <cell r="G1135">
            <v>10100</v>
          </cell>
          <cell r="H1135">
            <v>1212000</v>
          </cell>
          <cell r="I1135">
            <v>0.54402799864212226</v>
          </cell>
          <cell r="J1135">
            <v>120</v>
          </cell>
          <cell r="L1135">
            <v>120</v>
          </cell>
          <cell r="M1135">
            <v>1212000</v>
          </cell>
          <cell r="N1135">
            <v>0</v>
          </cell>
          <cell r="O1135">
            <v>1212000</v>
          </cell>
          <cell r="R1135">
            <v>0</v>
          </cell>
          <cell r="S1135">
            <v>0</v>
          </cell>
          <cell r="T1135">
            <v>0</v>
          </cell>
          <cell r="U1135">
            <v>0</v>
          </cell>
          <cell r="V1135">
            <v>120</v>
          </cell>
          <cell r="W1135">
            <v>1212000</v>
          </cell>
        </row>
        <row r="1136">
          <cell r="C1136" t="str">
            <v>3.1.1.2</v>
          </cell>
          <cell r="D1136" t="str">
            <v>Cinta demarcadora ( sin soportes ). Esquema No.2</v>
          </cell>
          <cell r="E1136" t="str">
            <v>m</v>
          </cell>
          <cell r="F1136">
            <v>1200</v>
          </cell>
          <cell r="G1136">
            <v>830</v>
          </cell>
          <cell r="H1136">
            <v>996000</v>
          </cell>
          <cell r="I1136">
            <v>0.44707251373560547</v>
          </cell>
          <cell r="J1136">
            <v>1200</v>
          </cell>
          <cell r="L1136">
            <v>1200</v>
          </cell>
          <cell r="M1136">
            <v>996000</v>
          </cell>
          <cell r="N1136">
            <v>0</v>
          </cell>
          <cell r="O1136">
            <v>996000</v>
          </cell>
          <cell r="R1136">
            <v>0</v>
          </cell>
          <cell r="S1136">
            <v>0</v>
          </cell>
          <cell r="T1136">
            <v>0</v>
          </cell>
          <cell r="U1136">
            <v>0</v>
          </cell>
          <cell r="V1136">
            <v>1200</v>
          </cell>
          <cell r="W1136">
            <v>996000</v>
          </cell>
        </row>
        <row r="1137">
          <cell r="C1137" t="str">
            <v>3.1.1.3.2</v>
          </cell>
          <cell r="D1137" t="str">
            <v>Valla móvil Tipo 2. Valla plegable. Esquema No. 4</v>
          </cell>
          <cell r="E1137" t="str">
            <v>un</v>
          </cell>
          <cell r="F1137">
            <v>6</v>
          </cell>
          <cell r="G1137">
            <v>162000</v>
          </cell>
          <cell r="H1137">
            <v>972000</v>
          </cell>
          <cell r="I1137">
            <v>0.43629968207932579</v>
          </cell>
          <cell r="J1137">
            <v>6</v>
          </cell>
          <cell r="L1137">
            <v>6</v>
          </cell>
          <cell r="M1137">
            <v>972000</v>
          </cell>
          <cell r="N1137">
            <v>0</v>
          </cell>
          <cell r="O1137">
            <v>972000</v>
          </cell>
          <cell r="R1137">
            <v>0</v>
          </cell>
          <cell r="S1137">
            <v>0</v>
          </cell>
          <cell r="T1137">
            <v>0</v>
          </cell>
          <cell r="U1137">
            <v>0</v>
          </cell>
          <cell r="V1137">
            <v>6</v>
          </cell>
          <cell r="W1137">
            <v>972000</v>
          </cell>
        </row>
        <row r="1138">
          <cell r="C1138" t="str">
            <v>3,7</v>
          </cell>
          <cell r="D1138" t="str">
            <v>CONSTRUCCION DE OBRAS ACCESORIAS</v>
          </cell>
          <cell r="I1138" t="str">
            <v/>
          </cell>
          <cell r="L1138" t="str">
            <v/>
          </cell>
          <cell r="M1138" t="str">
            <v/>
          </cell>
          <cell r="N1138" t="str">
            <v/>
          </cell>
          <cell r="O1138" t="str">
            <v/>
          </cell>
          <cell r="R1138" t="str">
            <v/>
          </cell>
          <cell r="S1138" t="str">
            <v/>
          </cell>
          <cell r="T1138" t="str">
            <v/>
          </cell>
          <cell r="U1138" t="str">
            <v/>
          </cell>
          <cell r="V1138" t="str">
            <v/>
          </cell>
          <cell r="W1138" t="str">
            <v/>
          </cell>
        </row>
        <row r="1139">
          <cell r="C1139" t="str">
            <v>3.7.3</v>
          </cell>
          <cell r="D1139" t="str">
            <v>ESTRUCTURAS DE CONCRETO REFORZADO</v>
          </cell>
          <cell r="I1139" t="str">
            <v/>
          </cell>
          <cell r="L1139" t="str">
            <v/>
          </cell>
          <cell r="M1139" t="str">
            <v/>
          </cell>
          <cell r="N1139" t="str">
            <v/>
          </cell>
          <cell r="O1139" t="str">
            <v/>
          </cell>
          <cell r="R1139" t="str">
            <v/>
          </cell>
          <cell r="S1139" t="str">
            <v/>
          </cell>
          <cell r="T1139" t="str">
            <v/>
          </cell>
          <cell r="U1139" t="str">
            <v/>
          </cell>
          <cell r="V1139" t="str">
            <v/>
          </cell>
          <cell r="W1139" t="str">
            <v/>
          </cell>
        </row>
        <row r="1140">
          <cell r="C1140" t="str">
            <v>3.7.3.1</v>
          </cell>
          <cell r="D1140" t="str">
            <v>CONCRETO PARA LOSA FONDO, LOSA SUPERIOR Y MUROS</v>
          </cell>
          <cell r="I1140" t="str">
            <v/>
          </cell>
          <cell r="L1140" t="str">
            <v/>
          </cell>
          <cell r="M1140" t="str">
            <v/>
          </cell>
          <cell r="N1140" t="str">
            <v/>
          </cell>
          <cell r="O1140" t="str">
            <v/>
          </cell>
          <cell r="R1140" t="str">
            <v/>
          </cell>
          <cell r="S1140" t="str">
            <v/>
          </cell>
          <cell r="T1140" t="str">
            <v/>
          </cell>
          <cell r="U1140" t="str">
            <v/>
          </cell>
          <cell r="V1140" t="str">
            <v/>
          </cell>
          <cell r="W1140" t="str">
            <v/>
          </cell>
        </row>
        <row r="1141">
          <cell r="C1141" t="str">
            <v>3.7.3.1.3</v>
          </cell>
          <cell r="D1141" t="str">
            <v>Placa de fondo en concreto impermeabilizado f¨c=28 Mpa</v>
          </cell>
          <cell r="E1141" t="str">
            <v>m3</v>
          </cell>
          <cell r="F1141">
            <v>88</v>
          </cell>
          <cell r="G1141">
            <v>308200</v>
          </cell>
          <cell r="H1141">
            <v>27121600</v>
          </cell>
          <cell r="I1141">
            <v>12.174017960373089</v>
          </cell>
          <cell r="J1141">
            <v>88</v>
          </cell>
          <cell r="L1141">
            <v>88</v>
          </cell>
          <cell r="M1141">
            <v>27121600</v>
          </cell>
          <cell r="N1141">
            <v>0</v>
          </cell>
          <cell r="O1141">
            <v>27121600</v>
          </cell>
          <cell r="R1141">
            <v>0</v>
          </cell>
          <cell r="S1141">
            <v>0</v>
          </cell>
          <cell r="T1141">
            <v>0</v>
          </cell>
          <cell r="U1141">
            <v>0</v>
          </cell>
          <cell r="V1141">
            <v>88</v>
          </cell>
          <cell r="W1141">
            <v>27121600</v>
          </cell>
        </row>
        <row r="1142">
          <cell r="C1142" t="str">
            <v>3.7.3.1.22</v>
          </cell>
          <cell r="D1142" t="str">
            <v>Muros en concreto impermeabilizado f¨c=28 Mpa</v>
          </cell>
          <cell r="E1142" t="str">
            <v>m3</v>
          </cell>
          <cell r="F1142">
            <v>112.8</v>
          </cell>
          <cell r="G1142">
            <v>336100</v>
          </cell>
          <cell r="H1142">
            <v>37912080</v>
          </cell>
          <cell r="I1142">
            <v>17.01751898247527</v>
          </cell>
          <cell r="J1142">
            <v>112.8</v>
          </cell>
          <cell r="L1142">
            <v>112.8</v>
          </cell>
          <cell r="M1142">
            <v>37912080</v>
          </cell>
          <cell r="N1142">
            <v>0</v>
          </cell>
          <cell r="O1142">
            <v>37912080</v>
          </cell>
          <cell r="R1142">
            <v>0</v>
          </cell>
          <cell r="S1142">
            <v>0</v>
          </cell>
          <cell r="T1142">
            <v>0</v>
          </cell>
          <cell r="U1142">
            <v>0</v>
          </cell>
          <cell r="V1142">
            <v>112.8</v>
          </cell>
          <cell r="W1142">
            <v>37912080</v>
          </cell>
        </row>
        <row r="1143">
          <cell r="C1143" t="str">
            <v>3.7.3.1.25</v>
          </cell>
          <cell r="D1143" t="str">
            <v>Losa superior en concreto impermeabilizado f¨c=28 Mpa</v>
          </cell>
          <cell r="E1143" t="str">
            <v>m3</v>
          </cell>
          <cell r="F1143">
            <v>26.4</v>
          </cell>
          <cell r="G1143">
            <v>330600</v>
          </cell>
          <cell r="H1143">
            <v>8727840</v>
          </cell>
          <cell r="I1143">
            <v>3.917647960122657</v>
          </cell>
          <cell r="J1143">
            <v>26.4</v>
          </cell>
          <cell r="L1143">
            <v>26.4</v>
          </cell>
          <cell r="M1143">
            <v>8727840</v>
          </cell>
          <cell r="N1143">
            <v>0</v>
          </cell>
          <cell r="O1143">
            <v>8727840</v>
          </cell>
          <cell r="R1143">
            <v>0</v>
          </cell>
          <cell r="S1143">
            <v>0</v>
          </cell>
          <cell r="T1143">
            <v>0</v>
          </cell>
          <cell r="U1143">
            <v>0</v>
          </cell>
          <cell r="V1143">
            <v>26.4</v>
          </cell>
          <cell r="W1143">
            <v>8727840</v>
          </cell>
        </row>
        <row r="1144">
          <cell r="C1144" t="str">
            <v>3.7.3.2</v>
          </cell>
          <cell r="D1144" t="str">
            <v>OTRAS ESTRUCTURAS</v>
          </cell>
          <cell r="I1144" t="str">
            <v/>
          </cell>
          <cell r="L1144" t="str">
            <v/>
          </cell>
          <cell r="M1144" t="str">
            <v/>
          </cell>
          <cell r="N1144" t="str">
            <v/>
          </cell>
          <cell r="O1144" t="str">
            <v/>
          </cell>
          <cell r="R1144" t="str">
            <v/>
          </cell>
          <cell r="S1144" t="str">
            <v/>
          </cell>
          <cell r="T1144" t="str">
            <v/>
          </cell>
          <cell r="U1144" t="str">
            <v/>
          </cell>
          <cell r="V1144" t="str">
            <v/>
          </cell>
          <cell r="W1144" t="str">
            <v/>
          </cell>
        </row>
        <row r="1145">
          <cell r="C1145" t="str">
            <v>3.7.3.2.1</v>
          </cell>
          <cell r="D1145" t="str">
            <v>VIGAS, COLUMNAS, ZAPATAS,PEDESTALES, ESCALERAS Y PISOS</v>
          </cell>
          <cell r="I1145" t="str">
            <v/>
          </cell>
          <cell r="L1145" t="str">
            <v/>
          </cell>
          <cell r="M1145" t="str">
            <v/>
          </cell>
          <cell r="N1145" t="str">
            <v/>
          </cell>
          <cell r="O1145" t="str">
            <v/>
          </cell>
          <cell r="R1145" t="str">
            <v/>
          </cell>
          <cell r="S1145" t="str">
            <v/>
          </cell>
          <cell r="T1145" t="str">
            <v/>
          </cell>
          <cell r="U1145" t="str">
            <v/>
          </cell>
          <cell r="V1145" t="str">
            <v/>
          </cell>
          <cell r="W1145" t="str">
            <v/>
          </cell>
        </row>
        <row r="1146">
          <cell r="C1146" t="str">
            <v>3.7.3.2.1.1</v>
          </cell>
          <cell r="D1146" t="str">
            <v>Concreto para vigas f´c=24.5 Mpa (3500 PSI)</v>
          </cell>
          <cell r="E1146" t="str">
            <v>m3</v>
          </cell>
          <cell r="F1146">
            <v>1.7</v>
          </cell>
          <cell r="G1146">
            <v>302600</v>
          </cell>
          <cell r="H1146">
            <v>514420</v>
          </cell>
          <cell r="I1146">
            <v>0.23090666919264069</v>
          </cell>
          <cell r="J1146">
            <v>1.7</v>
          </cell>
          <cell r="L1146">
            <v>1.7</v>
          </cell>
          <cell r="M1146">
            <v>514420</v>
          </cell>
          <cell r="N1146">
            <v>0</v>
          </cell>
          <cell r="O1146">
            <v>514420</v>
          </cell>
          <cell r="R1146">
            <v>0</v>
          </cell>
          <cell r="S1146">
            <v>0</v>
          </cell>
          <cell r="T1146">
            <v>0</v>
          </cell>
          <cell r="U1146">
            <v>0</v>
          </cell>
          <cell r="V1146">
            <v>1.7</v>
          </cell>
          <cell r="W1146">
            <v>514420</v>
          </cell>
        </row>
        <row r="1147">
          <cell r="C1147" t="str">
            <v>3.7.3.2.1.5</v>
          </cell>
          <cell r="D1147" t="str">
            <v>Concreto para columnas f´c=24.5 Mpa (3500 PSI)</v>
          </cell>
          <cell r="E1147" t="str">
            <v>m3</v>
          </cell>
          <cell r="F1147">
            <v>1.6</v>
          </cell>
          <cell r="G1147">
            <v>364100</v>
          </cell>
          <cell r="H1147">
            <v>582560</v>
          </cell>
          <cell r="I1147">
            <v>0.26149253373676135</v>
          </cell>
          <cell r="J1147">
            <v>1.6</v>
          </cell>
          <cell r="L1147">
            <v>1.6</v>
          </cell>
          <cell r="M1147">
            <v>582560</v>
          </cell>
          <cell r="N1147">
            <v>0</v>
          </cell>
          <cell r="O1147">
            <v>582560</v>
          </cell>
          <cell r="R1147">
            <v>0</v>
          </cell>
          <cell r="S1147">
            <v>0</v>
          </cell>
          <cell r="T1147">
            <v>0</v>
          </cell>
          <cell r="U1147">
            <v>0</v>
          </cell>
          <cell r="V1147">
            <v>1.6</v>
          </cell>
          <cell r="W1147">
            <v>582560</v>
          </cell>
        </row>
        <row r="1148">
          <cell r="C1148" t="str">
            <v>3.7.3.3</v>
          </cell>
          <cell r="D1148" t="str">
            <v>ACERO DE REFUERZO</v>
          </cell>
          <cell r="I1148" t="str">
            <v/>
          </cell>
          <cell r="L1148" t="str">
            <v/>
          </cell>
          <cell r="M1148" t="str">
            <v/>
          </cell>
          <cell r="N1148" t="str">
            <v/>
          </cell>
          <cell r="O1148" t="str">
            <v/>
          </cell>
          <cell r="R1148" t="str">
            <v/>
          </cell>
          <cell r="S1148" t="str">
            <v/>
          </cell>
          <cell r="T1148" t="str">
            <v/>
          </cell>
          <cell r="U1148" t="str">
            <v/>
          </cell>
          <cell r="V1148" t="str">
            <v/>
          </cell>
          <cell r="W1148" t="str">
            <v/>
          </cell>
        </row>
        <row r="1149">
          <cell r="C1149" t="str">
            <v>3.7.3.3.1</v>
          </cell>
          <cell r="D1149" t="str">
            <v>Suministro, figurado e instalación de acero de refuerzo 420 Mpa (60000 Psi) según planos y especificaciones de diseño</v>
          </cell>
          <cell r="E1149" t="str">
            <v>kg</v>
          </cell>
          <cell r="F1149">
            <v>34575</v>
          </cell>
          <cell r="G1149">
            <v>2740</v>
          </cell>
          <cell r="H1149">
            <v>94735500</v>
          </cell>
          <cell r="I1149">
            <v>42.523733057228362</v>
          </cell>
          <cell r="J1149">
            <v>34575</v>
          </cell>
          <cell r="L1149">
            <v>34575</v>
          </cell>
          <cell r="M1149">
            <v>94735500</v>
          </cell>
          <cell r="N1149">
            <v>0</v>
          </cell>
          <cell r="O1149">
            <v>94735500</v>
          </cell>
          <cell r="R1149">
            <v>0</v>
          </cell>
          <cell r="S1149">
            <v>0</v>
          </cell>
          <cell r="T1149">
            <v>0</v>
          </cell>
          <cell r="U1149">
            <v>0</v>
          </cell>
          <cell r="V1149">
            <v>34575</v>
          </cell>
          <cell r="W1149">
            <v>94735500</v>
          </cell>
        </row>
        <row r="1150">
          <cell r="C1150" t="str">
            <v>3.7.3.6</v>
          </cell>
          <cell r="D1150" t="str">
            <v>CONCRETO, MORTEROS Y ADITIVOS ESPECIALES</v>
          </cell>
          <cell r="I1150" t="str">
            <v/>
          </cell>
          <cell r="L1150" t="str">
            <v/>
          </cell>
          <cell r="M1150" t="str">
            <v/>
          </cell>
          <cell r="N1150" t="str">
            <v/>
          </cell>
          <cell r="O1150" t="str">
            <v/>
          </cell>
          <cell r="R1150" t="str">
            <v/>
          </cell>
          <cell r="S1150" t="str">
            <v/>
          </cell>
          <cell r="T1150" t="str">
            <v/>
          </cell>
          <cell r="U1150" t="str">
            <v/>
          </cell>
          <cell r="V1150" t="str">
            <v/>
          </cell>
          <cell r="W1150" t="str">
            <v/>
          </cell>
        </row>
        <row r="1151">
          <cell r="C1151" t="str">
            <v>3.7.3.6.6</v>
          </cell>
          <cell r="D1151" t="str">
            <v>Suministro y aplicación de recubrimiento protector epóxico aplicable sobre superficies absorbentes húmedas o metálicas secas Sikaguard 62 o similar según planos y especificaciones de diseño</v>
          </cell>
          <cell r="E1151" t="str">
            <v>m2</v>
          </cell>
          <cell r="F1151">
            <v>486.314998</v>
          </cell>
          <cell r="G1151">
            <v>22050</v>
          </cell>
          <cell r="H1151">
            <v>10723245.7059</v>
          </cell>
          <cell r="I1151">
            <v>4.8133216999410138</v>
          </cell>
          <cell r="J1151">
            <v>486.314998</v>
          </cell>
          <cell r="L1151">
            <v>486.314998</v>
          </cell>
          <cell r="M1151">
            <v>10723245.7059</v>
          </cell>
          <cell r="N1151">
            <v>0</v>
          </cell>
          <cell r="O1151">
            <v>10723245.7059</v>
          </cell>
          <cell r="R1151">
            <v>0</v>
          </cell>
          <cell r="S1151">
            <v>0</v>
          </cell>
          <cell r="T1151">
            <v>0</v>
          </cell>
          <cell r="U1151">
            <v>0</v>
          </cell>
          <cell r="V1151">
            <v>486.314998</v>
          </cell>
          <cell r="W1151">
            <v>10723245.7059</v>
          </cell>
        </row>
        <row r="1152">
          <cell r="C1152" t="str">
            <v>3.7.3.6.11</v>
          </cell>
          <cell r="D1152" t="str">
            <v>PISO EPOXICO MULTIUSOS</v>
          </cell>
          <cell r="I1152" t="str">
            <v/>
          </cell>
          <cell r="L1152" t="str">
            <v/>
          </cell>
          <cell r="M1152" t="str">
            <v/>
          </cell>
          <cell r="N1152" t="str">
            <v/>
          </cell>
          <cell r="O1152" t="str">
            <v/>
          </cell>
          <cell r="R1152" t="str">
            <v/>
          </cell>
          <cell r="S1152" t="str">
            <v/>
          </cell>
          <cell r="T1152" t="str">
            <v/>
          </cell>
          <cell r="U1152" t="str">
            <v/>
          </cell>
          <cell r="V1152" t="str">
            <v/>
          </cell>
          <cell r="W1152" t="str">
            <v/>
          </cell>
        </row>
        <row r="1153">
          <cell r="C1153" t="str">
            <v>3.7.3.6.11.1</v>
          </cell>
          <cell r="D1153" t="str">
            <v>Piso antideslizante SikaFloor-261 Sistema 1 o similar según planos y especificaciones de diseño-</v>
          </cell>
          <cell r="E1153" t="str">
            <v>m2</v>
          </cell>
          <cell r="F1153">
            <v>65.431399069999998</v>
          </cell>
          <cell r="G1153">
            <v>150100</v>
          </cell>
          <cell r="H1153">
            <v>9821253.0004069991</v>
          </cell>
          <cell r="I1153">
            <v>4.4084460511298333</v>
          </cell>
          <cell r="J1153">
            <v>65.431399069999998</v>
          </cell>
          <cell r="L1153">
            <v>65.431399069999998</v>
          </cell>
          <cell r="M1153">
            <v>9821253.0004069991</v>
          </cell>
          <cell r="N1153">
            <v>0</v>
          </cell>
          <cell r="O1153">
            <v>9821253.0004069991</v>
          </cell>
          <cell r="R1153">
            <v>0</v>
          </cell>
          <cell r="S1153">
            <v>0</v>
          </cell>
          <cell r="T1153">
            <v>0</v>
          </cell>
          <cell r="U1153">
            <v>0</v>
          </cell>
          <cell r="V1153">
            <v>65.431399069999998</v>
          </cell>
          <cell r="W1153">
            <v>9821253.0004069991</v>
          </cell>
        </row>
        <row r="1154">
          <cell r="C1154" t="str">
            <v>3.7.17</v>
          </cell>
          <cell r="D1154" t="str">
            <v>ESTRUCTURAS METALICAS</v>
          </cell>
          <cell r="I1154" t="str">
            <v/>
          </cell>
          <cell r="L1154" t="str">
            <v/>
          </cell>
          <cell r="M1154" t="str">
            <v/>
          </cell>
          <cell r="N1154" t="str">
            <v/>
          </cell>
          <cell r="O1154" t="str">
            <v/>
          </cell>
          <cell r="R1154" t="str">
            <v/>
          </cell>
          <cell r="S1154" t="str">
            <v/>
          </cell>
          <cell r="T1154" t="str">
            <v/>
          </cell>
          <cell r="U1154" t="str">
            <v/>
          </cell>
          <cell r="V1154" t="str">
            <v/>
          </cell>
          <cell r="W1154" t="str">
            <v/>
          </cell>
        </row>
        <row r="1155">
          <cell r="C1155" t="str">
            <v>3.7.17.1</v>
          </cell>
          <cell r="D1155" t="str">
            <v>Suministro, instalacion y montaje de estructura metalica en Acero ASTM A-36 incluye soldadura, pernos y anclaje, limpieza en sandblasting, pintura y acabados según planos y especificaciones de diseño</v>
          </cell>
          <cell r="E1155" t="str">
            <v>kg</v>
          </cell>
          <cell r="F1155">
            <v>4021.1600680000001</v>
          </cell>
          <cell r="G1155">
            <v>6062</v>
          </cell>
          <cell r="H1155">
            <v>24376272.332216002</v>
          </cell>
          <cell r="I1155">
            <v>10.941728260107929</v>
          </cell>
          <cell r="J1155">
            <v>4021.1600680000001</v>
          </cell>
          <cell r="L1155">
            <v>4021.1600680000001</v>
          </cell>
          <cell r="M1155">
            <v>24376272.332216002</v>
          </cell>
          <cell r="N1155">
            <v>0</v>
          </cell>
          <cell r="O1155">
            <v>24376272.332216002</v>
          </cell>
          <cell r="R1155">
            <v>0</v>
          </cell>
          <cell r="S1155">
            <v>0</v>
          </cell>
          <cell r="T1155">
            <v>0</v>
          </cell>
          <cell r="U1155">
            <v>0</v>
          </cell>
          <cell r="V1155">
            <v>4021.1600680000001</v>
          </cell>
          <cell r="W1155">
            <v>24376272.332216002</v>
          </cell>
        </row>
        <row r="1156">
          <cell r="C1156" t="str">
            <v>3,9</v>
          </cell>
          <cell r="D1156" t="str">
            <v>OBRAS ARQUITECTONICAS</v>
          </cell>
          <cell r="I1156" t="str">
            <v/>
          </cell>
          <cell r="L1156" t="str">
            <v/>
          </cell>
          <cell r="M1156" t="str">
            <v/>
          </cell>
          <cell r="N1156" t="str">
            <v/>
          </cell>
          <cell r="O1156" t="str">
            <v/>
          </cell>
          <cell r="R1156" t="str">
            <v/>
          </cell>
          <cell r="S1156" t="str">
            <v/>
          </cell>
          <cell r="T1156" t="str">
            <v/>
          </cell>
          <cell r="U1156" t="str">
            <v/>
          </cell>
          <cell r="V1156" t="str">
            <v/>
          </cell>
          <cell r="W1156" t="str">
            <v/>
          </cell>
        </row>
        <row r="1157">
          <cell r="C1157" t="str">
            <v>3.9.3</v>
          </cell>
          <cell r="D1157" t="str">
            <v>CUBIERTAS</v>
          </cell>
          <cell r="I1157" t="str">
            <v/>
          </cell>
          <cell r="L1157" t="str">
            <v/>
          </cell>
          <cell r="M1157" t="str">
            <v/>
          </cell>
          <cell r="N1157" t="str">
            <v/>
          </cell>
          <cell r="O1157" t="str">
            <v/>
          </cell>
          <cell r="R1157" t="str">
            <v/>
          </cell>
          <cell r="S1157" t="str">
            <v/>
          </cell>
          <cell r="T1157" t="str">
            <v/>
          </cell>
          <cell r="U1157" t="str">
            <v/>
          </cell>
          <cell r="V1157" t="str">
            <v/>
          </cell>
          <cell r="W1157" t="str">
            <v/>
          </cell>
        </row>
        <row r="1158">
          <cell r="C1158" t="str">
            <v>3.9.3.1</v>
          </cell>
          <cell r="D1158" t="str">
            <v>CANALETA 90 Y ACCESORIOS</v>
          </cell>
          <cell r="I1158" t="str">
            <v/>
          </cell>
          <cell r="L1158" t="str">
            <v/>
          </cell>
          <cell r="M1158" t="str">
            <v/>
          </cell>
          <cell r="N1158" t="str">
            <v/>
          </cell>
          <cell r="O1158" t="str">
            <v/>
          </cell>
          <cell r="R1158" t="str">
            <v/>
          </cell>
          <cell r="S1158" t="str">
            <v/>
          </cell>
          <cell r="T1158" t="str">
            <v/>
          </cell>
          <cell r="U1158" t="str">
            <v/>
          </cell>
          <cell r="V1158" t="str">
            <v/>
          </cell>
          <cell r="W1158" t="str">
            <v/>
          </cell>
        </row>
        <row r="1159">
          <cell r="C1159" t="str">
            <v>3.9.3.1.10</v>
          </cell>
          <cell r="D1159" t="str">
            <v>Canaleta 90 L=9.00 m segun planos y especificaciones de diseño</v>
          </cell>
          <cell r="E1159" t="str">
            <v>m2</v>
          </cell>
          <cell r="F1159">
            <v>123.8952031</v>
          </cell>
          <cell r="G1159">
            <v>41066</v>
          </cell>
          <cell r="H1159">
            <v>5087880.4105046</v>
          </cell>
          <cell r="I1159">
            <v>2.283786631235377</v>
          </cell>
          <cell r="J1159">
            <v>123.8952031</v>
          </cell>
          <cell r="L1159">
            <v>123.8952031</v>
          </cell>
          <cell r="M1159">
            <v>5087880.4105046</v>
          </cell>
          <cell r="N1159">
            <v>0</v>
          </cell>
          <cell r="O1159">
            <v>5087880.4105046</v>
          </cell>
          <cell r="R1159">
            <v>0</v>
          </cell>
          <cell r="S1159">
            <v>0</v>
          </cell>
          <cell r="T1159">
            <v>0</v>
          </cell>
          <cell r="U1159">
            <v>0</v>
          </cell>
          <cell r="V1159">
            <v>123.8952031</v>
          </cell>
          <cell r="W1159">
            <v>5087880.4105046</v>
          </cell>
        </row>
        <row r="1160">
          <cell r="D1160" t="str">
            <v>COSTO TOTAL DIRECTO</v>
          </cell>
          <cell r="H1160">
            <v>222782651.44902763</v>
          </cell>
          <cell r="L1160" t="str">
            <v/>
          </cell>
          <cell r="M1160">
            <v>222782651.44902763</v>
          </cell>
          <cell r="N1160">
            <v>0</v>
          </cell>
          <cell r="O1160">
            <v>222782651.44902763</v>
          </cell>
          <cell r="R1160" t="str">
            <v/>
          </cell>
          <cell r="S1160">
            <v>0</v>
          </cell>
          <cell r="T1160">
            <v>0</v>
          </cell>
          <cell r="U1160">
            <v>0</v>
          </cell>
          <cell r="V1160" t="str">
            <v/>
          </cell>
          <cell r="W1160">
            <v>222782651.44902763</v>
          </cell>
        </row>
        <row r="1161">
          <cell r="D1161" t="str">
            <v>A,I,U, 25%</v>
          </cell>
          <cell r="E1161">
            <v>0.25</v>
          </cell>
          <cell r="H1161">
            <v>55695663</v>
          </cell>
          <cell r="M1161">
            <v>55695663</v>
          </cell>
          <cell r="N1161">
            <v>0</v>
          </cell>
          <cell r="O1161">
            <v>55695663</v>
          </cell>
          <cell r="R1161">
            <v>0</v>
          </cell>
          <cell r="S1161">
            <v>0</v>
          </cell>
          <cell r="T1161">
            <v>0</v>
          </cell>
          <cell r="U1161">
            <v>0</v>
          </cell>
          <cell r="W1161">
            <v>55695663</v>
          </cell>
        </row>
        <row r="1162">
          <cell r="B1162" t="str">
            <v>TO21</v>
          </cell>
          <cell r="D1162" t="str">
            <v>COSTO TOTAL OBRA CIVIL</v>
          </cell>
          <cell r="H1162">
            <v>278478314</v>
          </cell>
          <cell r="M1162">
            <v>278478314</v>
          </cell>
          <cell r="N1162">
            <v>0</v>
          </cell>
          <cell r="O1162">
            <v>278478314</v>
          </cell>
          <cell r="R1162" t="str">
            <v/>
          </cell>
          <cell r="S1162">
            <v>0</v>
          </cell>
          <cell r="T1162">
            <v>0</v>
          </cell>
          <cell r="U1162">
            <v>0</v>
          </cell>
          <cell r="V1162" t="str">
            <v/>
          </cell>
          <cell r="W1162">
            <v>278478314</v>
          </cell>
        </row>
        <row r="1163">
          <cell r="B1163" t="str">
            <v>T22</v>
          </cell>
          <cell r="C1163" t="str">
            <v>OBRA CIVIL ESTRUCTURAL DEL TANQUE DE ALMACENAMIENTO Y ESTACION DE BOMBEO (1163)</v>
          </cell>
          <cell r="M1163" t="str">
            <v/>
          </cell>
          <cell r="N1163" t="str">
            <v/>
          </cell>
          <cell r="O1163" t="str">
            <v/>
          </cell>
          <cell r="R1163" t="str">
            <v/>
          </cell>
          <cell r="S1163" t="str">
            <v/>
          </cell>
          <cell r="T1163" t="str">
            <v/>
          </cell>
          <cell r="U1163" t="str">
            <v/>
          </cell>
          <cell r="V1163" t="str">
            <v/>
          </cell>
          <cell r="W1163" t="str">
            <v/>
          </cell>
        </row>
        <row r="1164">
          <cell r="C1164" t="str">
            <v xml:space="preserve">ITEM </v>
          </cell>
          <cell r="D1164" t="str">
            <v xml:space="preserve">DESCRIPCION </v>
          </cell>
          <cell r="E1164" t="str">
            <v xml:space="preserve">UNIDAD </v>
          </cell>
          <cell r="F1164" t="str">
            <v xml:space="preserve">CANTIDAD </v>
          </cell>
          <cell r="G1164" t="str">
            <v xml:space="preserve">V. UNITARIO </v>
          </cell>
          <cell r="H1164" t="str">
            <v>V. PARCIAL</v>
          </cell>
          <cell r="R1164">
            <v>0</v>
          </cell>
        </row>
        <row r="1165">
          <cell r="C1165">
            <v>3.1</v>
          </cell>
          <cell r="D1165" t="str">
            <v>SEÑALIZACION Y SEGURIDAD EN LA OBRA</v>
          </cell>
          <cell r="L1165" t="str">
            <v/>
          </cell>
          <cell r="M1165" t="str">
            <v/>
          </cell>
          <cell r="N1165" t="str">
            <v/>
          </cell>
          <cell r="O1165" t="str">
            <v/>
          </cell>
          <cell r="R1165" t="str">
            <v/>
          </cell>
          <cell r="S1165" t="str">
            <v/>
          </cell>
          <cell r="T1165" t="str">
            <v/>
          </cell>
          <cell r="U1165" t="str">
            <v/>
          </cell>
          <cell r="V1165" t="str">
            <v/>
          </cell>
          <cell r="W1165" t="str">
            <v/>
          </cell>
        </row>
        <row r="1166">
          <cell r="C1166" t="str">
            <v>3.1.1</v>
          </cell>
          <cell r="D1166" t="str">
            <v>Señalización de la obra</v>
          </cell>
          <cell r="L1166" t="str">
            <v/>
          </cell>
          <cell r="M1166" t="str">
            <v/>
          </cell>
          <cell r="N1166" t="str">
            <v/>
          </cell>
          <cell r="O1166" t="str">
            <v/>
          </cell>
          <cell r="R1166" t="str">
            <v/>
          </cell>
          <cell r="S1166" t="str">
            <v/>
          </cell>
          <cell r="T1166" t="str">
            <v/>
          </cell>
          <cell r="U1166" t="str">
            <v/>
          </cell>
          <cell r="V1166" t="str">
            <v/>
          </cell>
          <cell r="W1166" t="str">
            <v/>
          </cell>
        </row>
        <row r="1167">
          <cell r="C1167" t="str">
            <v>3.1.1.1</v>
          </cell>
          <cell r="D1167" t="str">
            <v>Soporte para cinta demarcadora. Esquema No.1</v>
          </cell>
          <cell r="E1167" t="str">
            <v>und</v>
          </cell>
          <cell r="F1167">
            <v>20</v>
          </cell>
          <cell r="G1167">
            <v>10100</v>
          </cell>
          <cell r="H1167">
            <v>202000</v>
          </cell>
          <cell r="I1167">
            <v>0.1108993284663935</v>
          </cell>
          <cell r="J1167">
            <v>20</v>
          </cell>
          <cell r="L1167">
            <v>20</v>
          </cell>
          <cell r="M1167">
            <v>202000</v>
          </cell>
          <cell r="N1167">
            <v>0</v>
          </cell>
          <cell r="O1167">
            <v>202000</v>
          </cell>
          <cell r="R1167">
            <v>0</v>
          </cell>
          <cell r="S1167">
            <v>0</v>
          </cell>
          <cell r="T1167">
            <v>0</v>
          </cell>
          <cell r="U1167">
            <v>0</v>
          </cell>
          <cell r="V1167">
            <v>20</v>
          </cell>
          <cell r="W1167">
            <v>202000</v>
          </cell>
        </row>
        <row r="1168">
          <cell r="C1168" t="str">
            <v>3.1.1.2</v>
          </cell>
          <cell r="D1168" t="str">
            <v>Cinta demarcadora, sin soportes. Esquema No. 2</v>
          </cell>
          <cell r="E1168" t="str">
            <v>m</v>
          </cell>
          <cell r="F1168">
            <v>800</v>
          </cell>
          <cell r="G1168">
            <v>830</v>
          </cell>
          <cell r="H1168">
            <v>664000</v>
          </cell>
          <cell r="I1168">
            <v>0.36454036684002616</v>
          </cell>
          <cell r="J1168">
            <v>800</v>
          </cell>
          <cell r="L1168">
            <v>800</v>
          </cell>
          <cell r="M1168">
            <v>664000</v>
          </cell>
          <cell r="N1168">
            <v>0</v>
          </cell>
          <cell r="O1168">
            <v>664000</v>
          </cell>
          <cell r="R1168">
            <v>0</v>
          </cell>
          <cell r="S1168">
            <v>0</v>
          </cell>
          <cell r="T1168">
            <v>0</v>
          </cell>
          <cell r="U1168">
            <v>0</v>
          </cell>
          <cell r="V1168">
            <v>800</v>
          </cell>
          <cell r="W1168">
            <v>664000</v>
          </cell>
        </row>
        <row r="1169">
          <cell r="C1169" t="str">
            <v>3,6</v>
          </cell>
          <cell r="D1169" t="str">
            <v>CONSTRUCCION DE PAVIMENTOS</v>
          </cell>
          <cell r="I1169" t="str">
            <v/>
          </cell>
          <cell r="L1169" t="str">
            <v/>
          </cell>
          <cell r="M1169" t="str">
            <v/>
          </cell>
          <cell r="N1169" t="str">
            <v/>
          </cell>
          <cell r="O1169" t="str">
            <v/>
          </cell>
          <cell r="R1169" t="str">
            <v/>
          </cell>
          <cell r="S1169" t="str">
            <v/>
          </cell>
          <cell r="T1169" t="str">
            <v/>
          </cell>
          <cell r="U1169" t="str">
            <v/>
          </cell>
          <cell r="V1169" t="str">
            <v/>
          </cell>
          <cell r="W1169" t="str">
            <v/>
          </cell>
        </row>
        <row r="1170">
          <cell r="C1170" t="str">
            <v>3.6.4</v>
          </cell>
          <cell r="D1170" t="str">
            <v>CONSTRUCCION DE ANDENES, BORDILLOS Y CUNETAS</v>
          </cell>
          <cell r="I1170" t="str">
            <v/>
          </cell>
          <cell r="L1170" t="str">
            <v/>
          </cell>
          <cell r="M1170" t="str">
            <v/>
          </cell>
          <cell r="N1170" t="str">
            <v/>
          </cell>
          <cell r="O1170" t="str">
            <v/>
          </cell>
          <cell r="R1170" t="str">
            <v/>
          </cell>
          <cell r="S1170" t="str">
            <v/>
          </cell>
          <cell r="T1170" t="str">
            <v/>
          </cell>
          <cell r="U1170" t="str">
            <v/>
          </cell>
          <cell r="V1170" t="str">
            <v/>
          </cell>
          <cell r="W1170" t="str">
            <v/>
          </cell>
        </row>
        <row r="1171">
          <cell r="C1171" t="str">
            <v>3.6.4.2</v>
          </cell>
          <cell r="D1171" t="str">
            <v>Construcción de bordillos</v>
          </cell>
          <cell r="I1171" t="str">
            <v/>
          </cell>
          <cell r="L1171" t="str">
            <v/>
          </cell>
          <cell r="M1171" t="str">
            <v/>
          </cell>
          <cell r="N1171" t="str">
            <v/>
          </cell>
          <cell r="O1171" t="str">
            <v/>
          </cell>
          <cell r="R1171" t="str">
            <v/>
          </cell>
          <cell r="S1171" t="str">
            <v/>
          </cell>
          <cell r="T1171" t="str">
            <v/>
          </cell>
          <cell r="U1171" t="str">
            <v/>
          </cell>
          <cell r="V1171" t="str">
            <v/>
          </cell>
          <cell r="W1171" t="str">
            <v/>
          </cell>
        </row>
        <row r="1172">
          <cell r="C1172" t="str">
            <v>3.6.4.2.1</v>
          </cell>
          <cell r="D1172" t="str">
            <v>Construcción de bordillos de 15 x 15 fundido en sitio f´c=21 Mpa</v>
          </cell>
          <cell r="E1172" t="str">
            <v>m</v>
          </cell>
          <cell r="F1172">
            <v>20.2</v>
          </cell>
          <cell r="G1172">
            <v>9160</v>
          </cell>
          <cell r="H1172">
            <v>185032</v>
          </cell>
          <cell r="I1172">
            <v>0.10158378487521644</v>
          </cell>
          <cell r="J1172">
            <v>20.2</v>
          </cell>
          <cell r="L1172">
            <v>20.2</v>
          </cell>
          <cell r="M1172">
            <v>185032</v>
          </cell>
          <cell r="N1172">
            <v>0</v>
          </cell>
          <cell r="O1172">
            <v>185032</v>
          </cell>
          <cell r="R1172">
            <v>0</v>
          </cell>
          <cell r="S1172">
            <v>0</v>
          </cell>
          <cell r="T1172">
            <v>0</v>
          </cell>
          <cell r="U1172">
            <v>0</v>
          </cell>
          <cell r="V1172">
            <v>20.2</v>
          </cell>
          <cell r="W1172">
            <v>185032</v>
          </cell>
        </row>
        <row r="1173">
          <cell r="C1173" t="str">
            <v>3.6.4.3</v>
          </cell>
          <cell r="D1173" t="str">
            <v>Construccion de cunetas</v>
          </cell>
          <cell r="I1173" t="str">
            <v/>
          </cell>
          <cell r="L1173" t="str">
            <v/>
          </cell>
          <cell r="M1173" t="str">
            <v/>
          </cell>
          <cell r="N1173" t="str">
            <v/>
          </cell>
          <cell r="O1173" t="str">
            <v/>
          </cell>
          <cell r="R1173" t="str">
            <v/>
          </cell>
          <cell r="S1173" t="str">
            <v/>
          </cell>
          <cell r="T1173" t="str">
            <v/>
          </cell>
          <cell r="U1173" t="str">
            <v/>
          </cell>
          <cell r="V1173" t="str">
            <v/>
          </cell>
          <cell r="W1173" t="str">
            <v/>
          </cell>
        </row>
        <row r="1174">
          <cell r="C1174" t="str">
            <v>3.6.4.3.2</v>
          </cell>
          <cell r="D1174" t="str">
            <v>Construcción de cuneta prefabricada de concreto f´c=21 Mpa (3000 Psi)</v>
          </cell>
          <cell r="E1174" t="str">
            <v>m</v>
          </cell>
          <cell r="F1174">
            <v>20.2</v>
          </cell>
          <cell r="G1174">
            <v>41650</v>
          </cell>
          <cell r="H1174">
            <v>841330</v>
          </cell>
          <cell r="I1174">
            <v>0.46189570306252886</v>
          </cell>
          <cell r="J1174">
            <v>20.2</v>
          </cell>
          <cell r="L1174">
            <v>20.2</v>
          </cell>
          <cell r="M1174">
            <v>841330</v>
          </cell>
          <cell r="N1174">
            <v>0</v>
          </cell>
          <cell r="O1174">
            <v>841330</v>
          </cell>
          <cell r="R1174">
            <v>0</v>
          </cell>
          <cell r="S1174">
            <v>0</v>
          </cell>
          <cell r="T1174">
            <v>0</v>
          </cell>
          <cell r="U1174">
            <v>0</v>
          </cell>
          <cell r="V1174">
            <v>20.2</v>
          </cell>
          <cell r="W1174">
            <v>841330</v>
          </cell>
        </row>
        <row r="1175">
          <cell r="C1175" t="str">
            <v>3,7</v>
          </cell>
          <cell r="D1175" t="str">
            <v>CONSTRUCCION DE OBRAS ACCESORIAS</v>
          </cell>
          <cell r="I1175" t="str">
            <v/>
          </cell>
          <cell r="L1175" t="str">
            <v/>
          </cell>
          <cell r="M1175" t="str">
            <v/>
          </cell>
          <cell r="N1175" t="str">
            <v/>
          </cell>
          <cell r="O1175" t="str">
            <v/>
          </cell>
          <cell r="R1175" t="str">
            <v/>
          </cell>
          <cell r="S1175" t="str">
            <v/>
          </cell>
          <cell r="T1175" t="str">
            <v/>
          </cell>
          <cell r="U1175" t="str">
            <v/>
          </cell>
          <cell r="V1175" t="str">
            <v/>
          </cell>
          <cell r="W1175" t="str">
            <v/>
          </cell>
        </row>
        <row r="1176">
          <cell r="C1176" t="str">
            <v>3.7.1</v>
          </cell>
          <cell r="D1176" t="str">
            <v>OBRAS DE MAMPOSTERIA EN LADRILLO</v>
          </cell>
          <cell r="I1176" t="str">
            <v/>
          </cell>
          <cell r="L1176" t="str">
            <v/>
          </cell>
          <cell r="M1176" t="str">
            <v/>
          </cell>
          <cell r="N1176" t="str">
            <v/>
          </cell>
          <cell r="O1176" t="str">
            <v/>
          </cell>
          <cell r="R1176" t="str">
            <v/>
          </cell>
          <cell r="S1176" t="str">
            <v/>
          </cell>
          <cell r="T1176" t="str">
            <v/>
          </cell>
          <cell r="U1176" t="str">
            <v/>
          </cell>
          <cell r="V1176" t="str">
            <v/>
          </cell>
          <cell r="W1176" t="str">
            <v/>
          </cell>
        </row>
        <row r="1177">
          <cell r="C1177" t="str">
            <v>3.7.1.4</v>
          </cell>
          <cell r="D1177" t="str">
            <v>CONCRETOS DE LIMPIEZA, ALISTADO Y MEDIACAÑAS</v>
          </cell>
          <cell r="I1177" t="str">
            <v/>
          </cell>
          <cell r="L1177" t="str">
            <v/>
          </cell>
          <cell r="M1177" t="str">
            <v/>
          </cell>
          <cell r="N1177" t="str">
            <v/>
          </cell>
          <cell r="O1177" t="str">
            <v/>
          </cell>
          <cell r="R1177" t="str">
            <v/>
          </cell>
          <cell r="S1177" t="str">
            <v/>
          </cell>
          <cell r="T1177" t="str">
            <v/>
          </cell>
          <cell r="U1177" t="str">
            <v/>
          </cell>
          <cell r="V1177" t="str">
            <v/>
          </cell>
          <cell r="W1177" t="str">
            <v/>
          </cell>
        </row>
        <row r="1178">
          <cell r="C1178" t="str">
            <v>3.7.1.4.1</v>
          </cell>
          <cell r="D1178" t="str">
            <v>ALISTADO Y PENDIENTADO</v>
          </cell>
          <cell r="I1178" t="str">
            <v/>
          </cell>
          <cell r="L1178" t="str">
            <v/>
          </cell>
          <cell r="M1178" t="str">
            <v/>
          </cell>
          <cell r="N1178" t="str">
            <v/>
          </cell>
          <cell r="O1178" t="str">
            <v/>
          </cell>
          <cell r="R1178" t="str">
            <v/>
          </cell>
          <cell r="S1178" t="str">
            <v/>
          </cell>
          <cell r="T1178" t="str">
            <v/>
          </cell>
          <cell r="U1178" t="str">
            <v/>
          </cell>
          <cell r="V1178" t="str">
            <v/>
          </cell>
          <cell r="W1178" t="str">
            <v/>
          </cell>
        </row>
        <row r="1179">
          <cell r="C1179" t="str">
            <v>3.7.1.4.1.2</v>
          </cell>
          <cell r="D1179" t="str">
            <v>Alistado y pendientado de losas y pisos en mortero impermeabilizado 1:4</v>
          </cell>
          <cell r="E1179" t="str">
            <v>m2</v>
          </cell>
          <cell r="F1179">
            <v>220.1</v>
          </cell>
          <cell r="G1179">
            <v>10490</v>
          </cell>
          <cell r="H1179">
            <v>2308849</v>
          </cell>
          <cell r="I1179">
            <v>1.2675732852985355</v>
          </cell>
          <cell r="J1179">
            <v>220.1</v>
          </cell>
          <cell r="L1179">
            <v>220.1</v>
          </cell>
          <cell r="M1179">
            <v>2308849</v>
          </cell>
          <cell r="N1179">
            <v>0</v>
          </cell>
          <cell r="O1179">
            <v>2308849</v>
          </cell>
          <cell r="R1179">
            <v>0</v>
          </cell>
          <cell r="S1179">
            <v>0</v>
          </cell>
          <cell r="T1179">
            <v>0</v>
          </cell>
          <cell r="U1179">
            <v>0</v>
          </cell>
          <cell r="V1179">
            <v>220.1</v>
          </cell>
          <cell r="W1179">
            <v>2308849</v>
          </cell>
        </row>
        <row r="1180">
          <cell r="C1180" t="str">
            <v>3.7.1.4.2</v>
          </cell>
          <cell r="D1180" t="str">
            <v>Concreto de limpieza f¨c=14 Mpa e=0.05</v>
          </cell>
          <cell r="E1180" t="str">
            <v>m2</v>
          </cell>
          <cell r="F1180">
            <v>240</v>
          </cell>
          <cell r="G1180">
            <v>10950</v>
          </cell>
          <cell r="H1180">
            <v>2628000</v>
          </cell>
          <cell r="I1180">
            <v>1.4427892832162481</v>
          </cell>
          <cell r="J1180">
            <v>240</v>
          </cell>
          <cell r="L1180">
            <v>240</v>
          </cell>
          <cell r="M1180">
            <v>2628000</v>
          </cell>
          <cell r="N1180">
            <v>0</v>
          </cell>
          <cell r="O1180">
            <v>2628000</v>
          </cell>
          <cell r="R1180">
            <v>0</v>
          </cell>
          <cell r="S1180">
            <v>0</v>
          </cell>
          <cell r="T1180">
            <v>0</v>
          </cell>
          <cell r="U1180">
            <v>0</v>
          </cell>
          <cell r="V1180">
            <v>240</v>
          </cell>
          <cell r="W1180">
            <v>2628000</v>
          </cell>
        </row>
        <row r="1181">
          <cell r="C1181" t="str">
            <v>3.7.2</v>
          </cell>
          <cell r="D1181" t="str">
            <v>Obras de mampostería en bloque</v>
          </cell>
          <cell r="I1181" t="str">
            <v/>
          </cell>
          <cell r="L1181" t="str">
            <v/>
          </cell>
          <cell r="M1181" t="str">
            <v/>
          </cell>
          <cell r="N1181" t="str">
            <v/>
          </cell>
          <cell r="O1181" t="str">
            <v/>
          </cell>
          <cell r="R1181" t="str">
            <v/>
          </cell>
          <cell r="S1181" t="str">
            <v/>
          </cell>
          <cell r="T1181" t="str">
            <v/>
          </cell>
          <cell r="U1181" t="str">
            <v/>
          </cell>
          <cell r="V1181" t="str">
            <v/>
          </cell>
          <cell r="W1181" t="str">
            <v/>
          </cell>
        </row>
        <row r="1182">
          <cell r="C1182" t="str">
            <v>3.7.2.1.9</v>
          </cell>
          <cell r="D1182" t="str">
            <v>Mampostería en bloque de concreto (sin incluir pañete, mortero de relleno, refuerzo ) e=0.15 m</v>
          </cell>
          <cell r="E1182" t="str">
            <v>m2</v>
          </cell>
          <cell r="F1182">
            <v>124.1</v>
          </cell>
          <cell r="G1182">
            <v>27150</v>
          </cell>
          <cell r="H1182">
            <v>3369315</v>
          </cell>
          <cell r="I1182">
            <v>1.8497760935234979</v>
          </cell>
          <cell r="J1182">
            <v>124.1</v>
          </cell>
          <cell r="L1182">
            <v>124.1</v>
          </cell>
          <cell r="M1182">
            <v>3369315</v>
          </cell>
          <cell r="N1182">
            <v>0</v>
          </cell>
          <cell r="O1182">
            <v>3369315</v>
          </cell>
          <cell r="R1182">
            <v>0</v>
          </cell>
          <cell r="S1182">
            <v>0</v>
          </cell>
          <cell r="T1182">
            <v>0</v>
          </cell>
          <cell r="U1182">
            <v>0</v>
          </cell>
          <cell r="V1182">
            <v>124.1</v>
          </cell>
          <cell r="W1182">
            <v>3369315</v>
          </cell>
        </row>
        <row r="1183">
          <cell r="C1183" t="str">
            <v>3.7.3</v>
          </cell>
          <cell r="D1183" t="str">
            <v>ESTRUCTURAS DE CONCRETO REFORZADO</v>
          </cell>
          <cell r="I1183" t="str">
            <v/>
          </cell>
          <cell r="L1183" t="str">
            <v/>
          </cell>
          <cell r="M1183" t="str">
            <v/>
          </cell>
          <cell r="N1183" t="str">
            <v/>
          </cell>
          <cell r="O1183" t="str">
            <v/>
          </cell>
          <cell r="R1183" t="str">
            <v/>
          </cell>
          <cell r="S1183" t="str">
            <v/>
          </cell>
          <cell r="T1183" t="str">
            <v/>
          </cell>
          <cell r="U1183" t="str">
            <v/>
          </cell>
          <cell r="V1183" t="str">
            <v/>
          </cell>
          <cell r="W1183" t="str">
            <v/>
          </cell>
        </row>
        <row r="1184">
          <cell r="C1184" t="str">
            <v>3.7.3.1</v>
          </cell>
          <cell r="D1184" t="str">
            <v>CONCRETO PARA LOSA FONDO, LOSA SUPERIOR Y MUROS</v>
          </cell>
          <cell r="I1184" t="str">
            <v/>
          </cell>
          <cell r="L1184" t="str">
            <v/>
          </cell>
          <cell r="M1184" t="str">
            <v/>
          </cell>
          <cell r="N1184" t="str">
            <v/>
          </cell>
          <cell r="O1184" t="str">
            <v/>
          </cell>
          <cell r="R1184" t="str">
            <v/>
          </cell>
          <cell r="S1184" t="str">
            <v/>
          </cell>
          <cell r="T1184" t="str">
            <v/>
          </cell>
          <cell r="U1184" t="str">
            <v/>
          </cell>
          <cell r="V1184" t="str">
            <v/>
          </cell>
          <cell r="W1184" t="str">
            <v/>
          </cell>
        </row>
        <row r="1185">
          <cell r="C1185" t="str">
            <v>3.7.3.1.3</v>
          </cell>
          <cell r="D1185" t="str">
            <v>Placa de fondo en concreto impermeabilizado f¨c=28 Mpa</v>
          </cell>
          <cell r="E1185" t="str">
            <v>m3</v>
          </cell>
          <cell r="F1185">
            <v>96</v>
          </cell>
          <cell r="G1185">
            <v>308200</v>
          </cell>
          <cell r="H1185">
            <v>29587200</v>
          </cell>
          <cell r="I1185">
            <v>16.243567382182562</v>
          </cell>
          <cell r="J1185">
            <v>96</v>
          </cell>
          <cell r="L1185">
            <v>96</v>
          </cell>
          <cell r="M1185">
            <v>29587200</v>
          </cell>
          <cell r="N1185">
            <v>0</v>
          </cell>
          <cell r="O1185">
            <v>29587200</v>
          </cell>
          <cell r="R1185">
            <v>0</v>
          </cell>
          <cell r="S1185">
            <v>0</v>
          </cell>
          <cell r="T1185">
            <v>0</v>
          </cell>
          <cell r="U1185">
            <v>0</v>
          </cell>
          <cell r="V1185">
            <v>96</v>
          </cell>
          <cell r="W1185">
            <v>29587200</v>
          </cell>
        </row>
        <row r="1186">
          <cell r="C1186" t="str">
            <v>3.7.3.1.22</v>
          </cell>
          <cell r="D1186" t="str">
            <v>Muros en concreto impermeabilizado f¨c=28 Mpa</v>
          </cell>
          <cell r="E1186" t="str">
            <v>m3</v>
          </cell>
          <cell r="F1186">
            <v>80.211000560000002</v>
          </cell>
          <cell r="G1186">
            <v>336100</v>
          </cell>
          <cell r="H1186">
            <v>26958917.288216002</v>
          </cell>
          <cell r="I1186">
            <v>14.800622888337628</v>
          </cell>
          <cell r="J1186">
            <v>80.211000560000002</v>
          </cell>
          <cell r="L1186">
            <v>80.211000560000002</v>
          </cell>
          <cell r="M1186">
            <v>26958917.288216002</v>
          </cell>
          <cell r="N1186">
            <v>0</v>
          </cell>
          <cell r="O1186">
            <v>26958917.288216002</v>
          </cell>
          <cell r="R1186">
            <v>0</v>
          </cell>
          <cell r="S1186">
            <v>0</v>
          </cell>
          <cell r="T1186">
            <v>0</v>
          </cell>
          <cell r="U1186">
            <v>0</v>
          </cell>
          <cell r="V1186">
            <v>80.211000560000002</v>
          </cell>
          <cell r="W1186">
            <v>26958917.288216002</v>
          </cell>
        </row>
        <row r="1187">
          <cell r="C1187" t="str">
            <v>3.7.3.1.25</v>
          </cell>
          <cell r="D1187" t="str">
            <v>Losa superior en concreto impermeabilizado f¨c=28 Mpa</v>
          </cell>
          <cell r="E1187" t="str">
            <v>m3</v>
          </cell>
          <cell r="F1187">
            <v>48</v>
          </cell>
          <cell r="G1187">
            <v>330600</v>
          </cell>
          <cell r="H1187">
            <v>15868800</v>
          </cell>
          <cell r="I1187">
            <v>8.7120755622153716</v>
          </cell>
          <cell r="J1187">
            <v>48</v>
          </cell>
          <cell r="L1187">
            <v>48</v>
          </cell>
          <cell r="M1187">
            <v>15868800</v>
          </cell>
          <cell r="N1187">
            <v>0</v>
          </cell>
          <cell r="O1187">
            <v>15868800</v>
          </cell>
          <cell r="R1187">
            <v>0</v>
          </cell>
          <cell r="S1187">
            <v>0</v>
          </cell>
          <cell r="T1187">
            <v>0</v>
          </cell>
          <cell r="U1187">
            <v>0</v>
          </cell>
          <cell r="V1187">
            <v>48</v>
          </cell>
          <cell r="W1187">
            <v>15868800</v>
          </cell>
        </row>
        <row r="1188">
          <cell r="C1188" t="str">
            <v>3.7.3.2</v>
          </cell>
          <cell r="D1188" t="str">
            <v>CONCRETO PARA ESTRUCTURAS TIPO EDIFICACIONES</v>
          </cell>
          <cell r="I1188" t="str">
            <v/>
          </cell>
          <cell r="L1188" t="str">
            <v/>
          </cell>
          <cell r="M1188" t="str">
            <v/>
          </cell>
          <cell r="N1188" t="str">
            <v/>
          </cell>
          <cell r="O1188" t="str">
            <v/>
          </cell>
          <cell r="R1188" t="str">
            <v/>
          </cell>
          <cell r="S1188" t="str">
            <v/>
          </cell>
          <cell r="T1188" t="str">
            <v/>
          </cell>
          <cell r="U1188" t="str">
            <v/>
          </cell>
          <cell r="V1188" t="str">
            <v/>
          </cell>
          <cell r="W1188" t="str">
            <v/>
          </cell>
        </row>
        <row r="1189">
          <cell r="C1189" t="str">
            <v>3.7.3.2.1</v>
          </cell>
          <cell r="D1189" t="str">
            <v>VIGAS, COLUMNAS, ZAPATAS, MUROS, ESCALERAS</v>
          </cell>
          <cell r="I1189" t="str">
            <v/>
          </cell>
          <cell r="L1189" t="str">
            <v/>
          </cell>
          <cell r="M1189" t="str">
            <v/>
          </cell>
          <cell r="N1189" t="str">
            <v/>
          </cell>
          <cell r="O1189" t="str">
            <v/>
          </cell>
          <cell r="R1189" t="str">
            <v/>
          </cell>
          <cell r="S1189" t="str">
            <v/>
          </cell>
          <cell r="T1189" t="str">
            <v/>
          </cell>
          <cell r="U1189" t="str">
            <v/>
          </cell>
          <cell r="V1189" t="str">
            <v/>
          </cell>
          <cell r="W1189" t="str">
            <v/>
          </cell>
        </row>
        <row r="1190">
          <cell r="C1190" t="str">
            <v>3.7.3.2.1.3</v>
          </cell>
          <cell r="D1190" t="str">
            <v>Concreto para vigas f´c=28 Mpa (4000 PSI)</v>
          </cell>
          <cell r="E1190" t="str">
            <v>m3</v>
          </cell>
          <cell r="F1190">
            <v>6</v>
          </cell>
          <cell r="G1190">
            <v>302600</v>
          </cell>
          <cell r="H1190">
            <v>1815600</v>
          </cell>
          <cell r="I1190">
            <v>0.99677634041378227</v>
          </cell>
          <cell r="J1190">
            <v>6</v>
          </cell>
          <cell r="L1190">
            <v>6</v>
          </cell>
          <cell r="M1190">
            <v>1815600</v>
          </cell>
          <cell r="N1190">
            <v>0</v>
          </cell>
          <cell r="O1190">
            <v>1815600</v>
          </cell>
          <cell r="R1190">
            <v>0</v>
          </cell>
          <cell r="S1190">
            <v>0</v>
          </cell>
          <cell r="T1190">
            <v>0</v>
          </cell>
          <cell r="U1190">
            <v>0</v>
          </cell>
          <cell r="V1190">
            <v>6</v>
          </cell>
          <cell r="W1190">
            <v>1815600</v>
          </cell>
        </row>
        <row r="1191">
          <cell r="C1191" t="str">
            <v>3.7.3.2.1.6</v>
          </cell>
          <cell r="D1191" t="str">
            <v>Concreto para columnas f´c=28 Mpa (4000 PSI)</v>
          </cell>
          <cell r="E1191" t="str">
            <v>m3</v>
          </cell>
          <cell r="F1191">
            <v>2</v>
          </cell>
          <cell r="G1191">
            <v>314600</v>
          </cell>
          <cell r="H1191">
            <v>629200</v>
          </cell>
          <cell r="I1191">
            <v>0.34543493797551877</v>
          </cell>
          <cell r="J1191">
            <v>2</v>
          </cell>
          <cell r="L1191">
            <v>2</v>
          </cell>
          <cell r="M1191">
            <v>629200</v>
          </cell>
          <cell r="N1191">
            <v>0</v>
          </cell>
          <cell r="O1191">
            <v>629200</v>
          </cell>
          <cell r="R1191">
            <v>0</v>
          </cell>
          <cell r="S1191">
            <v>0</v>
          </cell>
          <cell r="T1191">
            <v>0</v>
          </cell>
          <cell r="U1191">
            <v>0</v>
          </cell>
          <cell r="V1191">
            <v>2</v>
          </cell>
          <cell r="W1191">
            <v>629200</v>
          </cell>
        </row>
        <row r="1192">
          <cell r="C1192" t="str">
            <v>3.7.3.3</v>
          </cell>
          <cell r="D1192" t="str">
            <v>ACERO DE REFUERZO</v>
          </cell>
          <cell r="I1192" t="str">
            <v/>
          </cell>
          <cell r="L1192" t="str">
            <v/>
          </cell>
          <cell r="M1192" t="str">
            <v/>
          </cell>
          <cell r="N1192" t="str">
            <v/>
          </cell>
          <cell r="O1192" t="str">
            <v/>
          </cell>
          <cell r="R1192" t="str">
            <v/>
          </cell>
          <cell r="S1192" t="str">
            <v/>
          </cell>
          <cell r="T1192" t="str">
            <v/>
          </cell>
          <cell r="U1192" t="str">
            <v/>
          </cell>
          <cell r="V1192" t="str">
            <v/>
          </cell>
          <cell r="W1192" t="str">
            <v/>
          </cell>
        </row>
        <row r="1193">
          <cell r="C1193" t="str">
            <v>3.7.3.3.1</v>
          </cell>
          <cell r="D1193" t="str">
            <v>Suministro, figurado e instalación de acero de refuerzo 420 Mpa (60000 Psi) según planos y especificaciones de diseño</v>
          </cell>
          <cell r="E1193" t="str">
            <v>kg</v>
          </cell>
          <cell r="F1193">
            <v>34567.959567999998</v>
          </cell>
          <cell r="G1193">
            <v>2740</v>
          </cell>
          <cell r="H1193">
            <v>94716209.216319993</v>
          </cell>
          <cell r="I1193">
            <v>51.999821767189694</v>
          </cell>
          <cell r="J1193">
            <v>34567.959567999998</v>
          </cell>
          <cell r="L1193">
            <v>34567.959567999998</v>
          </cell>
          <cell r="M1193">
            <v>94716209.216319993</v>
          </cell>
          <cell r="N1193">
            <v>0</v>
          </cell>
          <cell r="O1193">
            <v>94716209.216319993</v>
          </cell>
          <cell r="R1193">
            <v>0</v>
          </cell>
          <cell r="S1193">
            <v>0</v>
          </cell>
          <cell r="T1193">
            <v>0</v>
          </cell>
          <cell r="U1193">
            <v>0</v>
          </cell>
          <cell r="V1193">
            <v>34567.959567999998</v>
          </cell>
          <cell r="W1193">
            <v>94716209.216319993</v>
          </cell>
        </row>
        <row r="1194">
          <cell r="C1194" t="str">
            <v>3.7.3.5</v>
          </cell>
          <cell r="D1194" t="str">
            <v>SELLOS Y JUNTAS</v>
          </cell>
          <cell r="I1194" t="str">
            <v/>
          </cell>
          <cell r="L1194" t="str">
            <v/>
          </cell>
          <cell r="M1194" t="str">
            <v/>
          </cell>
          <cell r="N1194" t="str">
            <v/>
          </cell>
          <cell r="O1194" t="str">
            <v/>
          </cell>
          <cell r="R1194" t="str">
            <v/>
          </cell>
          <cell r="S1194" t="str">
            <v/>
          </cell>
          <cell r="T1194" t="str">
            <v/>
          </cell>
          <cell r="U1194" t="str">
            <v/>
          </cell>
          <cell r="V1194" t="str">
            <v/>
          </cell>
          <cell r="W1194" t="str">
            <v/>
          </cell>
        </row>
        <row r="1195">
          <cell r="C1195" t="str">
            <v>3.7.3.5.2</v>
          </cell>
          <cell r="D1195" t="str">
            <v xml:space="preserve">Suministro e instalación de cinta flexible para sellar juntas de construcción y dilatación SIKA PVC O-22 o similar según planos y especificaciones de diseño </v>
          </cell>
          <cell r="E1195" t="str">
            <v>m</v>
          </cell>
          <cell r="F1195">
            <v>59.2</v>
          </cell>
          <cell r="G1195">
            <v>28940</v>
          </cell>
          <cell r="H1195">
            <v>1713248</v>
          </cell>
          <cell r="I1195">
            <v>0.94058441928906789</v>
          </cell>
          <cell r="J1195">
            <v>59.2</v>
          </cell>
          <cell r="L1195">
            <v>59.2</v>
          </cell>
          <cell r="M1195">
            <v>1713248</v>
          </cell>
          <cell r="N1195">
            <v>0</v>
          </cell>
          <cell r="O1195">
            <v>1713248</v>
          </cell>
          <cell r="R1195">
            <v>0</v>
          </cell>
          <cell r="S1195">
            <v>0</v>
          </cell>
          <cell r="T1195">
            <v>0</v>
          </cell>
          <cell r="U1195">
            <v>0</v>
          </cell>
          <cell r="V1195">
            <v>59.2</v>
          </cell>
          <cell r="W1195">
            <v>1713248</v>
          </cell>
        </row>
        <row r="1196">
          <cell r="C1196" t="str">
            <v>3.7.3.5.3</v>
          </cell>
          <cell r="D1196" t="str">
            <v>Suministro y aplicación de sello expandible contra el paso de agua en juntas de construcción y pases de tuberia SikaSwell S o similar según planos y especificaciones de diseño</v>
          </cell>
          <cell r="E1196" t="str">
            <v>m</v>
          </cell>
          <cell r="F1196">
            <v>20</v>
          </cell>
          <cell r="G1196">
            <v>22310</v>
          </cell>
          <cell r="H1196">
            <v>446200</v>
          </cell>
          <cell r="I1196">
            <v>0.24496673446388503</v>
          </cell>
          <cell r="J1196">
            <v>20</v>
          </cell>
          <cell r="L1196">
            <v>20</v>
          </cell>
          <cell r="M1196">
            <v>446200</v>
          </cell>
          <cell r="N1196">
            <v>0</v>
          </cell>
          <cell r="O1196">
            <v>446200</v>
          </cell>
          <cell r="R1196">
            <v>0</v>
          </cell>
          <cell r="S1196">
            <v>0</v>
          </cell>
          <cell r="T1196">
            <v>0</v>
          </cell>
          <cell r="U1196">
            <v>0</v>
          </cell>
          <cell r="V1196">
            <v>20</v>
          </cell>
          <cell r="W1196">
            <v>446200</v>
          </cell>
        </row>
        <row r="1197">
          <cell r="C1197" t="str">
            <v>3.7.3.5.6</v>
          </cell>
          <cell r="D1197" t="str">
            <v>Fondo de junta Sikarod f=6 mm o similar según planos y especificaciones de diseño</v>
          </cell>
          <cell r="E1197" t="str">
            <v>m</v>
          </cell>
          <cell r="F1197">
            <v>124</v>
          </cell>
          <cell r="G1197">
            <v>1720</v>
          </cell>
          <cell r="H1197">
            <v>213280</v>
          </cell>
          <cell r="I1197">
            <v>0.11709212265006141</v>
          </cell>
          <cell r="J1197">
            <v>124</v>
          </cell>
          <cell r="L1197">
            <v>124</v>
          </cell>
          <cell r="M1197">
            <v>213280</v>
          </cell>
          <cell r="N1197">
            <v>0</v>
          </cell>
          <cell r="O1197">
            <v>213280</v>
          </cell>
          <cell r="R1197">
            <v>0</v>
          </cell>
          <cell r="S1197">
            <v>0</v>
          </cell>
          <cell r="T1197">
            <v>0</v>
          </cell>
          <cell r="U1197">
            <v>0</v>
          </cell>
          <cell r="V1197">
            <v>124</v>
          </cell>
          <cell r="W1197">
            <v>213280</v>
          </cell>
        </row>
        <row r="1198">
          <cell r="D1198" t="str">
            <v>Estudio de suelos cimentacion planta y linea de aducción</v>
          </cell>
          <cell r="E1198" t="str">
            <v>GL</v>
          </cell>
          <cell r="G1198">
            <v>10000000</v>
          </cell>
          <cell r="K1198">
            <v>1</v>
          </cell>
          <cell r="L1198">
            <v>1</v>
          </cell>
          <cell r="M1198">
            <v>0</v>
          </cell>
          <cell r="N1198">
            <v>10000000</v>
          </cell>
          <cell r="R1198">
            <v>0</v>
          </cell>
          <cell r="S1198">
            <v>0</v>
          </cell>
          <cell r="T1198">
            <v>0</v>
          </cell>
          <cell r="U1198">
            <v>0</v>
          </cell>
        </row>
        <row r="1199">
          <cell r="D1199" t="str">
            <v>COSTO TOTAL DIRECTO</v>
          </cell>
          <cell r="H1199">
            <v>182147180.50453597</v>
          </cell>
          <cell r="L1199" t="str">
            <v/>
          </cell>
          <cell r="M1199">
            <v>182147180.50453597</v>
          </cell>
          <cell r="N1199">
            <v>10000000</v>
          </cell>
          <cell r="O1199">
            <v>182147180.50453597</v>
          </cell>
          <cell r="R1199" t="str">
            <v/>
          </cell>
          <cell r="S1199">
            <v>0</v>
          </cell>
          <cell r="T1199">
            <v>0</v>
          </cell>
          <cell r="U1199">
            <v>0</v>
          </cell>
          <cell r="V1199" t="str">
            <v/>
          </cell>
          <cell r="W1199">
            <v>182147180.50453597</v>
          </cell>
        </row>
        <row r="1200">
          <cell r="D1200" t="str">
            <v>A,I,U, 25%</v>
          </cell>
          <cell r="E1200">
            <v>0.25</v>
          </cell>
          <cell r="H1200">
            <v>45536795</v>
          </cell>
          <cell r="L1200">
            <v>0</v>
          </cell>
          <cell r="M1200">
            <v>45536795</v>
          </cell>
          <cell r="N1200">
            <v>2500000</v>
          </cell>
          <cell r="O1200">
            <v>45536795</v>
          </cell>
          <cell r="R1200">
            <v>0</v>
          </cell>
          <cell r="S1200">
            <v>0</v>
          </cell>
          <cell r="T1200">
            <v>0</v>
          </cell>
          <cell r="U1200">
            <v>0</v>
          </cell>
          <cell r="W1200">
            <v>45536795</v>
          </cell>
        </row>
        <row r="1201">
          <cell r="B1201" t="str">
            <v>TO22</v>
          </cell>
          <cell r="D1201" t="str">
            <v>COSTO TOTAL OBRA CIVIL</v>
          </cell>
          <cell r="H1201">
            <v>227683976</v>
          </cell>
          <cell r="L1201" t="str">
            <v/>
          </cell>
          <cell r="M1201">
            <v>227683976</v>
          </cell>
          <cell r="N1201">
            <v>12500000</v>
          </cell>
          <cell r="O1201">
            <v>227683976</v>
          </cell>
          <cell r="R1201" t="str">
            <v/>
          </cell>
          <cell r="S1201">
            <v>0</v>
          </cell>
          <cell r="T1201">
            <v>0</v>
          </cell>
          <cell r="U1201">
            <v>0</v>
          </cell>
          <cell r="V1201" t="str">
            <v/>
          </cell>
          <cell r="W1201">
            <v>227683976</v>
          </cell>
        </row>
        <row r="1202">
          <cell r="B1202" t="str">
            <v>T23</v>
          </cell>
          <cell r="C1202" t="str">
            <v>OBRA CIVIL ESTRUCTURAL DEL CUARTO DOSIFICADOR DEL FLOCULANTE (1202)</v>
          </cell>
          <cell r="L1202" t="str">
            <v/>
          </cell>
          <cell r="M1202" t="str">
            <v/>
          </cell>
          <cell r="N1202" t="str">
            <v/>
          </cell>
          <cell r="O1202" t="str">
            <v/>
          </cell>
          <cell r="R1202" t="str">
            <v/>
          </cell>
          <cell r="S1202" t="str">
            <v/>
          </cell>
          <cell r="T1202" t="str">
            <v/>
          </cell>
          <cell r="U1202" t="str">
            <v/>
          </cell>
          <cell r="V1202" t="str">
            <v/>
          </cell>
          <cell r="W1202" t="str">
            <v/>
          </cell>
        </row>
        <row r="1203">
          <cell r="C1203" t="str">
            <v xml:space="preserve">ITEM </v>
          </cell>
          <cell r="D1203" t="str">
            <v xml:space="preserve">DESCRIPCION </v>
          </cell>
          <cell r="E1203" t="str">
            <v xml:space="preserve">UNIDAD </v>
          </cell>
          <cell r="F1203" t="str">
            <v xml:space="preserve">CANTIDAD </v>
          </cell>
          <cell r="G1203" t="str">
            <v xml:space="preserve">V. UNITARIO </v>
          </cell>
          <cell r="H1203" t="str">
            <v>V. PARCIAL</v>
          </cell>
          <cell r="L1203">
            <v>0</v>
          </cell>
          <cell r="R1203">
            <v>0</v>
          </cell>
        </row>
        <row r="1204">
          <cell r="C1204">
            <v>3.1</v>
          </cell>
          <cell r="D1204" t="str">
            <v>SEÑALIZACION Y SEGURIDAD EN LA OBRA</v>
          </cell>
          <cell r="L1204" t="str">
            <v/>
          </cell>
          <cell r="M1204" t="str">
            <v/>
          </cell>
          <cell r="N1204" t="str">
            <v/>
          </cell>
          <cell r="O1204" t="str">
            <v/>
          </cell>
          <cell r="R1204" t="str">
            <v/>
          </cell>
          <cell r="S1204" t="str">
            <v/>
          </cell>
          <cell r="T1204" t="str">
            <v/>
          </cell>
          <cell r="U1204" t="str">
            <v/>
          </cell>
          <cell r="V1204" t="str">
            <v/>
          </cell>
          <cell r="W1204" t="str">
            <v/>
          </cell>
        </row>
        <row r="1205">
          <cell r="C1205" t="str">
            <v>3.1.1</v>
          </cell>
          <cell r="D1205" t="str">
            <v>Señalización de la obra</v>
          </cell>
          <cell r="L1205" t="str">
            <v/>
          </cell>
          <cell r="M1205" t="str">
            <v/>
          </cell>
          <cell r="N1205" t="str">
            <v/>
          </cell>
          <cell r="O1205" t="str">
            <v/>
          </cell>
          <cell r="R1205" t="str">
            <v/>
          </cell>
          <cell r="S1205" t="str">
            <v/>
          </cell>
          <cell r="T1205" t="str">
            <v/>
          </cell>
          <cell r="U1205" t="str">
            <v/>
          </cell>
          <cell r="V1205" t="str">
            <v/>
          </cell>
          <cell r="W1205" t="str">
            <v/>
          </cell>
        </row>
        <row r="1206">
          <cell r="C1206" t="str">
            <v>3.1.1.1</v>
          </cell>
          <cell r="D1206" t="str">
            <v>Soporte para cinta demarcadora. Esquema No.1</v>
          </cell>
          <cell r="E1206" t="str">
            <v>un</v>
          </cell>
          <cell r="F1206">
            <v>4</v>
          </cell>
          <cell r="G1206">
            <v>10100</v>
          </cell>
          <cell r="H1206">
            <v>40400</v>
          </cell>
          <cell r="I1206">
            <v>0.29323001572119339</v>
          </cell>
          <cell r="J1206">
            <v>4</v>
          </cell>
          <cell r="L1206">
            <v>4</v>
          </cell>
          <cell r="M1206">
            <v>40400</v>
          </cell>
          <cell r="N1206">
            <v>0</v>
          </cell>
          <cell r="O1206">
            <v>40400</v>
          </cell>
          <cell r="R1206">
            <v>0</v>
          </cell>
          <cell r="S1206">
            <v>0</v>
          </cell>
          <cell r="T1206">
            <v>0</v>
          </cell>
          <cell r="U1206">
            <v>0</v>
          </cell>
          <cell r="V1206">
            <v>4</v>
          </cell>
          <cell r="W1206">
            <v>40400</v>
          </cell>
        </row>
        <row r="1207">
          <cell r="C1207" t="str">
            <v>3.1.1.2</v>
          </cell>
          <cell r="D1207" t="str">
            <v>Cinta demarcadora, sin soportes. Esquema No. 2</v>
          </cell>
          <cell r="E1207" t="str">
            <v>m</v>
          </cell>
          <cell r="F1207">
            <v>24</v>
          </cell>
          <cell r="G1207">
            <v>830</v>
          </cell>
          <cell r="H1207">
            <v>19920</v>
          </cell>
          <cell r="I1207">
            <v>0.14458272062292507</v>
          </cell>
          <cell r="J1207">
            <v>24</v>
          </cell>
          <cell r="L1207">
            <v>24</v>
          </cell>
          <cell r="M1207">
            <v>19920</v>
          </cell>
          <cell r="N1207">
            <v>0</v>
          </cell>
          <cell r="O1207">
            <v>19920</v>
          </cell>
          <cell r="R1207">
            <v>0</v>
          </cell>
          <cell r="S1207">
            <v>0</v>
          </cell>
          <cell r="T1207">
            <v>0</v>
          </cell>
          <cell r="U1207">
            <v>0</v>
          </cell>
          <cell r="V1207">
            <v>24</v>
          </cell>
          <cell r="W1207">
            <v>19920</v>
          </cell>
        </row>
        <row r="1208">
          <cell r="C1208" t="str">
            <v>3.1.1.3</v>
          </cell>
          <cell r="D1208" t="str">
            <v>Vallas móviles. Barreras</v>
          </cell>
          <cell r="I1208" t="str">
            <v/>
          </cell>
          <cell r="L1208" t="str">
            <v/>
          </cell>
          <cell r="M1208" t="str">
            <v/>
          </cell>
          <cell r="N1208" t="str">
            <v/>
          </cell>
          <cell r="O1208" t="str">
            <v/>
          </cell>
          <cell r="R1208" t="str">
            <v/>
          </cell>
          <cell r="S1208" t="str">
            <v/>
          </cell>
          <cell r="T1208" t="str">
            <v/>
          </cell>
          <cell r="U1208" t="str">
            <v/>
          </cell>
          <cell r="V1208" t="str">
            <v/>
          </cell>
          <cell r="W1208" t="str">
            <v/>
          </cell>
        </row>
        <row r="1209">
          <cell r="C1209" t="str">
            <v>3.1.1.3.4</v>
          </cell>
          <cell r="D1209" t="str">
            <v>Valla móvil Tipo 4. Valla doble cara. Esquema No. 6</v>
          </cell>
          <cell r="E1209" t="str">
            <v>un</v>
          </cell>
          <cell r="F1209">
            <v>1</v>
          </cell>
          <cell r="G1209">
            <v>155000</v>
          </cell>
          <cell r="H1209">
            <v>155000</v>
          </cell>
          <cell r="I1209">
            <v>1.1250161494253708</v>
          </cell>
          <cell r="J1209">
            <v>1</v>
          </cell>
          <cell r="L1209">
            <v>1</v>
          </cell>
          <cell r="M1209">
            <v>155000</v>
          </cell>
          <cell r="N1209">
            <v>0</v>
          </cell>
          <cell r="O1209">
            <v>155000</v>
          </cell>
          <cell r="R1209">
            <v>0</v>
          </cell>
          <cell r="S1209">
            <v>0</v>
          </cell>
          <cell r="T1209">
            <v>0</v>
          </cell>
          <cell r="U1209">
            <v>0</v>
          </cell>
          <cell r="V1209">
            <v>1</v>
          </cell>
          <cell r="W1209">
            <v>155000</v>
          </cell>
        </row>
        <row r="1210">
          <cell r="C1210">
            <v>3.3</v>
          </cell>
          <cell r="D1210" t="str">
            <v>EXCAVACIONES Y ENTIBADOS</v>
          </cell>
          <cell r="I1210" t="str">
            <v/>
          </cell>
          <cell r="L1210" t="str">
            <v/>
          </cell>
          <cell r="M1210" t="str">
            <v/>
          </cell>
          <cell r="N1210" t="str">
            <v/>
          </cell>
          <cell r="O1210" t="str">
            <v/>
          </cell>
          <cell r="R1210" t="str">
            <v/>
          </cell>
          <cell r="S1210" t="str">
            <v/>
          </cell>
          <cell r="T1210" t="str">
            <v/>
          </cell>
          <cell r="U1210" t="str">
            <v/>
          </cell>
          <cell r="V1210" t="str">
            <v/>
          </cell>
          <cell r="W1210" t="str">
            <v/>
          </cell>
        </row>
        <row r="1211">
          <cell r="C1211" t="str">
            <v>3.3.4</v>
          </cell>
          <cell r="D1211" t="str">
            <v>EXCAVACIONES PARA ESTRUCTURAS</v>
          </cell>
          <cell r="I1211" t="str">
            <v/>
          </cell>
          <cell r="L1211" t="str">
            <v/>
          </cell>
          <cell r="M1211" t="str">
            <v/>
          </cell>
          <cell r="N1211" t="str">
            <v/>
          </cell>
          <cell r="O1211" t="str">
            <v/>
          </cell>
          <cell r="R1211" t="str">
            <v/>
          </cell>
          <cell r="S1211" t="str">
            <v/>
          </cell>
          <cell r="T1211" t="str">
            <v/>
          </cell>
          <cell r="U1211" t="str">
            <v/>
          </cell>
          <cell r="V1211" t="str">
            <v/>
          </cell>
          <cell r="W1211" t="str">
            <v/>
          </cell>
        </row>
        <row r="1212">
          <cell r="C1212" t="str">
            <v>3.3.4.2</v>
          </cell>
          <cell r="D1212" t="str">
            <v>Excavación para estructuras a máquina en material común, roca descompuesta a cualquier profundidad y bajo cualquier condición de humedad. Incluye retiro a lugar autorizado.</v>
          </cell>
          <cell r="E1212" t="str">
            <v>m3</v>
          </cell>
          <cell r="F1212">
            <v>4.8</v>
          </cell>
          <cell r="G1212">
            <v>8200</v>
          </cell>
          <cell r="H1212">
            <v>39360</v>
          </cell>
          <cell r="I1212">
            <v>0.28568152026698446</v>
          </cell>
          <cell r="J1212">
            <v>4.8</v>
          </cell>
          <cell r="L1212">
            <v>4.8</v>
          </cell>
          <cell r="M1212">
            <v>39360</v>
          </cell>
          <cell r="N1212">
            <v>0</v>
          </cell>
          <cell r="O1212">
            <v>39360</v>
          </cell>
          <cell r="R1212">
            <v>0</v>
          </cell>
          <cell r="S1212">
            <v>0</v>
          </cell>
          <cell r="T1212">
            <v>0</v>
          </cell>
          <cell r="U1212">
            <v>0</v>
          </cell>
          <cell r="V1212">
            <v>4.8</v>
          </cell>
          <cell r="W1212">
            <v>39360</v>
          </cell>
        </row>
        <row r="1213">
          <cell r="C1213">
            <v>3.4</v>
          </cell>
          <cell r="D1213" t="str">
            <v>INSTALACION Y CIMENTACION DE TUBERIA</v>
          </cell>
          <cell r="I1213" t="str">
            <v/>
          </cell>
          <cell r="L1213" t="str">
            <v/>
          </cell>
          <cell r="M1213" t="str">
            <v/>
          </cell>
          <cell r="N1213" t="str">
            <v/>
          </cell>
          <cell r="O1213" t="str">
            <v/>
          </cell>
          <cell r="R1213" t="str">
            <v/>
          </cell>
          <cell r="S1213" t="str">
            <v/>
          </cell>
          <cell r="T1213" t="str">
            <v/>
          </cell>
          <cell r="U1213" t="str">
            <v/>
          </cell>
          <cell r="V1213" t="str">
            <v/>
          </cell>
          <cell r="W1213" t="str">
            <v/>
          </cell>
        </row>
        <row r="1214">
          <cell r="C1214">
            <v>3.5</v>
          </cell>
          <cell r="D1214" t="str">
            <v>RELLENOS</v>
          </cell>
          <cell r="I1214" t="str">
            <v/>
          </cell>
          <cell r="L1214" t="str">
            <v/>
          </cell>
          <cell r="M1214" t="str">
            <v/>
          </cell>
          <cell r="N1214" t="str">
            <v/>
          </cell>
          <cell r="O1214" t="str">
            <v/>
          </cell>
          <cell r="R1214" t="str">
            <v/>
          </cell>
          <cell r="S1214" t="str">
            <v/>
          </cell>
          <cell r="T1214" t="str">
            <v/>
          </cell>
          <cell r="U1214" t="str">
            <v/>
          </cell>
          <cell r="V1214" t="str">
            <v/>
          </cell>
          <cell r="W1214" t="str">
            <v/>
          </cell>
        </row>
        <row r="1215">
          <cell r="C1215" t="str">
            <v>3.5.1</v>
          </cell>
          <cell r="D1215" t="str">
            <v>Relleno de Zanjas y obras de mampostería</v>
          </cell>
          <cell r="I1215" t="str">
            <v/>
          </cell>
          <cell r="L1215" t="str">
            <v/>
          </cell>
          <cell r="M1215" t="str">
            <v/>
          </cell>
          <cell r="N1215" t="str">
            <v/>
          </cell>
          <cell r="O1215" t="str">
            <v/>
          </cell>
          <cell r="R1215" t="str">
            <v/>
          </cell>
          <cell r="S1215" t="str">
            <v/>
          </cell>
          <cell r="T1215" t="str">
            <v/>
          </cell>
          <cell r="U1215" t="str">
            <v/>
          </cell>
          <cell r="V1215" t="str">
            <v/>
          </cell>
          <cell r="W1215" t="str">
            <v/>
          </cell>
        </row>
        <row r="1216">
          <cell r="C1216" t="str">
            <v>3.5.1.1</v>
          </cell>
          <cell r="D1216" t="str">
            <v>Rellenos de Zanjas y obras de mampostería con material seleccionado de sitio, compactado al 90% del Proctor Modificado</v>
          </cell>
          <cell r="E1216" t="str">
            <v>m3</v>
          </cell>
          <cell r="F1216">
            <v>1</v>
          </cell>
          <cell r="G1216">
            <v>9800</v>
          </cell>
          <cell r="H1216">
            <v>9800</v>
          </cell>
          <cell r="I1216">
            <v>7.1130053318507316E-2</v>
          </cell>
          <cell r="J1216">
            <v>1</v>
          </cell>
          <cell r="L1216">
            <v>1</v>
          </cell>
          <cell r="M1216">
            <v>9800</v>
          </cell>
          <cell r="N1216">
            <v>0</v>
          </cell>
          <cell r="O1216">
            <v>9800</v>
          </cell>
          <cell r="R1216">
            <v>0</v>
          </cell>
          <cell r="S1216">
            <v>0</v>
          </cell>
          <cell r="T1216">
            <v>0</v>
          </cell>
          <cell r="U1216">
            <v>0</v>
          </cell>
          <cell r="V1216">
            <v>1</v>
          </cell>
          <cell r="W1216">
            <v>9800</v>
          </cell>
        </row>
        <row r="1217">
          <cell r="C1217" t="str">
            <v>3.5.1.2</v>
          </cell>
          <cell r="D1217" t="str">
            <v>Rellenos de Zanjas y obras de mampostería con material seleccionado de cantera, compactado al 95% del Proctor Modifiicado</v>
          </cell>
          <cell r="E1217" t="str">
            <v>m3</v>
          </cell>
          <cell r="F1217">
            <v>3.8</v>
          </cell>
          <cell r="G1217">
            <v>27000</v>
          </cell>
          <cell r="H1217">
            <v>102600</v>
          </cell>
          <cell r="I1217">
            <v>0.7446881092325357</v>
          </cell>
          <cell r="J1217">
            <v>3.8</v>
          </cell>
          <cell r="L1217">
            <v>3.8</v>
          </cell>
          <cell r="M1217">
            <v>102600</v>
          </cell>
          <cell r="N1217">
            <v>0</v>
          </cell>
          <cell r="O1217">
            <v>102600</v>
          </cell>
          <cell r="R1217">
            <v>0</v>
          </cell>
          <cell r="S1217">
            <v>0</v>
          </cell>
          <cell r="T1217">
            <v>0</v>
          </cell>
          <cell r="U1217">
            <v>0</v>
          </cell>
          <cell r="V1217">
            <v>3.8</v>
          </cell>
          <cell r="W1217">
            <v>102600</v>
          </cell>
        </row>
        <row r="1218">
          <cell r="C1218">
            <v>3.7</v>
          </cell>
          <cell r="D1218" t="str">
            <v>CONSTRUCCIÓN DE OBRAS ACCESORIAS</v>
          </cell>
          <cell r="I1218" t="str">
            <v/>
          </cell>
          <cell r="L1218" t="str">
            <v/>
          </cell>
          <cell r="M1218" t="str">
            <v/>
          </cell>
          <cell r="N1218" t="str">
            <v/>
          </cell>
          <cell r="O1218" t="str">
            <v/>
          </cell>
          <cell r="R1218" t="str">
            <v/>
          </cell>
          <cell r="S1218" t="str">
            <v/>
          </cell>
          <cell r="T1218" t="str">
            <v/>
          </cell>
          <cell r="U1218" t="str">
            <v/>
          </cell>
          <cell r="V1218" t="str">
            <v/>
          </cell>
          <cell r="W1218" t="str">
            <v/>
          </cell>
        </row>
        <row r="1219">
          <cell r="C1219" t="str">
            <v>3.7.1</v>
          </cell>
          <cell r="D1219" t="str">
            <v>Obra de mampostería en ladrillo.</v>
          </cell>
          <cell r="I1219" t="str">
            <v/>
          </cell>
          <cell r="L1219" t="str">
            <v/>
          </cell>
          <cell r="M1219" t="str">
            <v/>
          </cell>
          <cell r="N1219" t="str">
            <v/>
          </cell>
          <cell r="O1219" t="str">
            <v/>
          </cell>
          <cell r="R1219" t="str">
            <v/>
          </cell>
          <cell r="S1219" t="str">
            <v/>
          </cell>
          <cell r="T1219" t="str">
            <v/>
          </cell>
          <cell r="U1219" t="str">
            <v/>
          </cell>
          <cell r="V1219" t="str">
            <v/>
          </cell>
          <cell r="W1219" t="str">
            <v/>
          </cell>
        </row>
        <row r="1220">
          <cell r="C1220" t="str">
            <v>3.7.1.4</v>
          </cell>
          <cell r="D1220" t="str">
            <v>CONCRETOS DE LIMPIEZA, ALISTADO Y MEDIACAÑAS</v>
          </cell>
          <cell r="I1220" t="str">
            <v/>
          </cell>
          <cell r="L1220" t="str">
            <v/>
          </cell>
          <cell r="M1220" t="str">
            <v/>
          </cell>
          <cell r="N1220" t="str">
            <v/>
          </cell>
          <cell r="O1220" t="str">
            <v/>
          </cell>
          <cell r="R1220" t="str">
            <v/>
          </cell>
          <cell r="S1220" t="str">
            <v/>
          </cell>
          <cell r="T1220" t="str">
            <v/>
          </cell>
          <cell r="U1220" t="str">
            <v/>
          </cell>
          <cell r="V1220" t="str">
            <v/>
          </cell>
          <cell r="W1220" t="str">
            <v/>
          </cell>
        </row>
        <row r="1221">
          <cell r="C1221" t="str">
            <v>3.7.1.4.1</v>
          </cell>
          <cell r="D1221" t="str">
            <v>ALISTADO Y PENDIENTADO</v>
          </cell>
          <cell r="I1221" t="str">
            <v/>
          </cell>
          <cell r="L1221" t="str">
            <v/>
          </cell>
          <cell r="M1221" t="str">
            <v/>
          </cell>
          <cell r="N1221" t="str">
            <v/>
          </cell>
          <cell r="O1221" t="str">
            <v/>
          </cell>
          <cell r="R1221" t="str">
            <v/>
          </cell>
          <cell r="S1221" t="str">
            <v/>
          </cell>
          <cell r="T1221" t="str">
            <v/>
          </cell>
          <cell r="U1221" t="str">
            <v/>
          </cell>
          <cell r="V1221" t="str">
            <v/>
          </cell>
          <cell r="W1221" t="str">
            <v/>
          </cell>
        </row>
        <row r="1222">
          <cell r="C1222" t="str">
            <v>3.7.1.4.1.2</v>
          </cell>
          <cell r="D1222" t="str">
            <v>Alistado y pendientado de losas y pisos en mortero impermeabilizado 1:4 e=0.04</v>
          </cell>
          <cell r="E1222" t="str">
            <v>m2</v>
          </cell>
          <cell r="F1222">
            <v>12</v>
          </cell>
          <cell r="G1222">
            <v>10490</v>
          </cell>
          <cell r="H1222">
            <v>125880</v>
          </cell>
          <cell r="I1222">
            <v>0.91365827670752042</v>
          </cell>
          <cell r="J1222">
            <v>12</v>
          </cell>
          <cell r="L1222">
            <v>12</v>
          </cell>
          <cell r="M1222">
            <v>125880</v>
          </cell>
          <cell r="N1222">
            <v>0</v>
          </cell>
          <cell r="O1222">
            <v>125880</v>
          </cell>
          <cell r="R1222">
            <v>0</v>
          </cell>
          <cell r="S1222">
            <v>0</v>
          </cell>
          <cell r="T1222">
            <v>0</v>
          </cell>
          <cell r="U1222">
            <v>0</v>
          </cell>
          <cell r="V1222">
            <v>12</v>
          </cell>
          <cell r="W1222">
            <v>125880</v>
          </cell>
        </row>
        <row r="1223">
          <cell r="C1223" t="str">
            <v>3.7.2</v>
          </cell>
          <cell r="D1223" t="str">
            <v>Obras de mampostería en bloque</v>
          </cell>
          <cell r="I1223" t="str">
            <v/>
          </cell>
          <cell r="L1223" t="str">
            <v/>
          </cell>
          <cell r="M1223" t="str">
            <v/>
          </cell>
          <cell r="N1223" t="str">
            <v/>
          </cell>
          <cell r="O1223" t="str">
            <v/>
          </cell>
          <cell r="R1223" t="str">
            <v/>
          </cell>
          <cell r="S1223" t="str">
            <v/>
          </cell>
          <cell r="T1223" t="str">
            <v/>
          </cell>
          <cell r="U1223" t="str">
            <v/>
          </cell>
          <cell r="V1223" t="str">
            <v/>
          </cell>
          <cell r="W1223" t="str">
            <v/>
          </cell>
        </row>
        <row r="1224">
          <cell r="C1224" t="str">
            <v>3.7.2.1.8</v>
          </cell>
          <cell r="D1224" t="str">
            <v>Mampostería en bloque de concreto (sin incluir pañete, mortero de relleno, refuerzo ) e=0.10 m</v>
          </cell>
          <cell r="E1224" t="str">
            <v>m2</v>
          </cell>
          <cell r="F1224">
            <v>15.9</v>
          </cell>
          <cell r="G1224">
            <v>21300</v>
          </cell>
          <cell r="H1224">
            <v>338670</v>
          </cell>
          <cell r="I1224">
            <v>2.4581239956509053</v>
          </cell>
          <cell r="J1224">
            <v>15.9</v>
          </cell>
          <cell r="L1224">
            <v>15.9</v>
          </cell>
          <cell r="M1224">
            <v>338670</v>
          </cell>
          <cell r="N1224">
            <v>0</v>
          </cell>
          <cell r="O1224">
            <v>338670</v>
          </cell>
          <cell r="R1224">
            <v>0</v>
          </cell>
          <cell r="S1224">
            <v>0</v>
          </cell>
          <cell r="T1224">
            <v>0</v>
          </cell>
          <cell r="U1224">
            <v>0</v>
          </cell>
          <cell r="V1224">
            <v>15.9</v>
          </cell>
          <cell r="W1224">
            <v>338670</v>
          </cell>
        </row>
        <row r="1225">
          <cell r="C1225" t="str">
            <v>3.7.2.1.9</v>
          </cell>
          <cell r="D1225" t="str">
            <v>Mampostería en bloque de concreto (sin incluir pañete, mortero de relleno, refuerzo ) e=0.15 m</v>
          </cell>
          <cell r="E1225" t="str">
            <v>m2</v>
          </cell>
          <cell r="F1225">
            <v>36</v>
          </cell>
          <cell r="G1225">
            <v>27150</v>
          </cell>
          <cell r="H1225">
            <v>977400</v>
          </cell>
          <cell r="I1225">
            <v>7.0941340932152102</v>
          </cell>
          <cell r="J1225">
            <v>36</v>
          </cell>
          <cell r="L1225">
            <v>36</v>
          </cell>
          <cell r="M1225">
            <v>977400</v>
          </cell>
          <cell r="N1225">
            <v>0</v>
          </cell>
          <cell r="O1225">
            <v>977400</v>
          </cell>
          <cell r="R1225">
            <v>0</v>
          </cell>
          <cell r="S1225">
            <v>0</v>
          </cell>
          <cell r="T1225">
            <v>0</v>
          </cell>
          <cell r="U1225">
            <v>0</v>
          </cell>
          <cell r="V1225">
            <v>36</v>
          </cell>
          <cell r="W1225">
            <v>977400</v>
          </cell>
        </row>
        <row r="1226">
          <cell r="C1226" t="str">
            <v>3.7.3</v>
          </cell>
          <cell r="D1226" t="str">
            <v>Estructuras de concreto reforzado</v>
          </cell>
          <cell r="I1226" t="str">
            <v/>
          </cell>
          <cell r="L1226" t="str">
            <v/>
          </cell>
          <cell r="M1226" t="str">
            <v/>
          </cell>
          <cell r="N1226" t="str">
            <v/>
          </cell>
          <cell r="O1226" t="str">
            <v/>
          </cell>
          <cell r="R1226" t="str">
            <v/>
          </cell>
          <cell r="S1226" t="str">
            <v/>
          </cell>
          <cell r="T1226" t="str">
            <v/>
          </cell>
          <cell r="U1226" t="str">
            <v/>
          </cell>
          <cell r="V1226" t="str">
            <v/>
          </cell>
          <cell r="W1226" t="str">
            <v/>
          </cell>
        </row>
        <row r="1227">
          <cell r="C1227" t="str">
            <v>3.7.3.2</v>
          </cell>
          <cell r="D1227" t="str">
            <v>Concreto para estructuras tipo edificaciones</v>
          </cell>
          <cell r="I1227" t="str">
            <v/>
          </cell>
          <cell r="L1227" t="str">
            <v/>
          </cell>
          <cell r="M1227" t="str">
            <v/>
          </cell>
          <cell r="N1227" t="str">
            <v/>
          </cell>
          <cell r="O1227" t="str">
            <v/>
          </cell>
          <cell r="R1227" t="str">
            <v/>
          </cell>
          <cell r="S1227" t="str">
            <v/>
          </cell>
          <cell r="T1227" t="str">
            <v/>
          </cell>
          <cell r="U1227" t="str">
            <v/>
          </cell>
          <cell r="V1227" t="str">
            <v/>
          </cell>
          <cell r="W1227" t="str">
            <v/>
          </cell>
        </row>
        <row r="1228">
          <cell r="C1228" t="str">
            <v>3.7.3.2.1</v>
          </cell>
          <cell r="D1228" t="str">
            <v>VIGAS, COLUMNAS, ZAPATAS, MUROS, ESCALERAS</v>
          </cell>
          <cell r="I1228" t="str">
            <v/>
          </cell>
          <cell r="L1228" t="str">
            <v/>
          </cell>
          <cell r="M1228" t="str">
            <v/>
          </cell>
          <cell r="N1228" t="str">
            <v/>
          </cell>
          <cell r="O1228" t="str">
            <v/>
          </cell>
          <cell r="R1228" t="str">
            <v/>
          </cell>
          <cell r="S1228" t="str">
            <v/>
          </cell>
          <cell r="T1228" t="str">
            <v/>
          </cell>
          <cell r="U1228" t="str">
            <v/>
          </cell>
          <cell r="V1228" t="str">
            <v/>
          </cell>
          <cell r="W1228" t="str">
            <v/>
          </cell>
        </row>
        <row r="1229">
          <cell r="C1229" t="str">
            <v>3.7.3.2.1.2</v>
          </cell>
          <cell r="D1229" t="str">
            <v>Concreto para vigas f´c=21 Mpa (3000 PSI)</v>
          </cell>
          <cell r="E1229" t="str">
            <v>m3</v>
          </cell>
          <cell r="F1229">
            <v>1.4</v>
          </cell>
          <cell r="G1229">
            <v>314100</v>
          </cell>
          <cell r="H1229">
            <v>439740</v>
          </cell>
          <cell r="I1229">
            <v>3.1917071067633072</v>
          </cell>
          <cell r="J1229">
            <v>1.4</v>
          </cell>
          <cell r="L1229">
            <v>1.4</v>
          </cell>
          <cell r="M1229">
            <v>439740</v>
          </cell>
          <cell r="N1229">
            <v>0</v>
          </cell>
          <cell r="O1229">
            <v>439740</v>
          </cell>
          <cell r="R1229">
            <v>0</v>
          </cell>
          <cell r="S1229">
            <v>0</v>
          </cell>
          <cell r="T1229">
            <v>0</v>
          </cell>
          <cell r="U1229">
            <v>0</v>
          </cell>
          <cell r="V1229">
            <v>1.4</v>
          </cell>
          <cell r="W1229">
            <v>439740</v>
          </cell>
        </row>
        <row r="1230">
          <cell r="C1230" t="str">
            <v>3.7.3.2.1.5</v>
          </cell>
          <cell r="D1230" t="str">
            <v>Concreto para columnas f´c=21 Mpa (3000 PSI)</v>
          </cell>
          <cell r="E1230" t="str">
            <v>m3</v>
          </cell>
          <cell r="F1230">
            <v>1.3</v>
          </cell>
          <cell r="G1230">
            <v>355100</v>
          </cell>
          <cell r="H1230">
            <v>461630</v>
          </cell>
          <cell r="I1230">
            <v>3.3505884197369933</v>
          </cell>
          <cell r="J1230">
            <v>1.3</v>
          </cell>
          <cell r="L1230">
            <v>1.3</v>
          </cell>
          <cell r="M1230">
            <v>461630</v>
          </cell>
          <cell r="N1230">
            <v>0</v>
          </cell>
          <cell r="O1230">
            <v>461630</v>
          </cell>
          <cell r="R1230">
            <v>0</v>
          </cell>
          <cell r="S1230">
            <v>0</v>
          </cell>
          <cell r="T1230">
            <v>0</v>
          </cell>
          <cell r="U1230">
            <v>0</v>
          </cell>
          <cell r="V1230">
            <v>1.3</v>
          </cell>
          <cell r="W1230">
            <v>461630</v>
          </cell>
        </row>
        <row r="1231">
          <cell r="C1231" t="str">
            <v>3.7.3.2.1.11</v>
          </cell>
          <cell r="D1231" t="str">
            <v>Concreto para zapatas f´c=24.5 Mpa (3500 PSI)</v>
          </cell>
          <cell r="E1231" t="str">
            <v>m3</v>
          </cell>
          <cell r="F1231">
            <v>1.5</v>
          </cell>
          <cell r="G1231">
            <v>293700</v>
          </cell>
          <cell r="H1231">
            <v>440550</v>
          </cell>
          <cell r="I1231">
            <v>3.1975862234151426</v>
          </cell>
          <cell r="J1231">
            <v>1.5</v>
          </cell>
          <cell r="L1231">
            <v>1.5</v>
          </cell>
          <cell r="M1231">
            <v>440550</v>
          </cell>
          <cell r="N1231">
            <v>0</v>
          </cell>
          <cell r="O1231">
            <v>440550</v>
          </cell>
          <cell r="R1231">
            <v>0</v>
          </cell>
          <cell r="S1231">
            <v>0</v>
          </cell>
          <cell r="T1231">
            <v>0</v>
          </cell>
          <cell r="U1231">
            <v>0</v>
          </cell>
          <cell r="V1231">
            <v>1.5</v>
          </cell>
          <cell r="W1231">
            <v>440550</v>
          </cell>
        </row>
        <row r="1232">
          <cell r="C1232" t="str">
            <v>3.7.3.2.1.14</v>
          </cell>
          <cell r="D1232" t="str">
            <v>Concreto para vigas de amarre f´c=21 Mpa (3000 PSI)</v>
          </cell>
          <cell r="E1232" t="str">
            <v>m3</v>
          </cell>
          <cell r="F1232">
            <v>1.4</v>
          </cell>
          <cell r="G1232">
            <v>338850</v>
          </cell>
          <cell r="H1232">
            <v>474390</v>
          </cell>
          <cell r="I1232">
            <v>3.4432026524251715</v>
          </cell>
          <cell r="J1232">
            <v>1.4</v>
          </cell>
          <cell r="L1232">
            <v>1.4</v>
          </cell>
          <cell r="M1232">
            <v>474389.99999999994</v>
          </cell>
          <cell r="N1232">
            <v>0</v>
          </cell>
          <cell r="O1232">
            <v>474389.99999999994</v>
          </cell>
          <cell r="R1232">
            <v>0</v>
          </cell>
          <cell r="S1232">
            <v>0</v>
          </cell>
          <cell r="T1232">
            <v>0</v>
          </cell>
          <cell r="U1232">
            <v>0</v>
          </cell>
          <cell r="V1232">
            <v>1.4</v>
          </cell>
          <cell r="W1232">
            <v>474389.99999999994</v>
          </cell>
        </row>
        <row r="1233">
          <cell r="C1233" t="str">
            <v>3.7.3.2.1.20</v>
          </cell>
          <cell r="D1233" t="str">
            <v>Piso en concreto e=0.15 f´c=24.5 Mpa</v>
          </cell>
          <cell r="E1233" t="str">
            <v>m2</v>
          </cell>
          <cell r="F1233">
            <v>15</v>
          </cell>
          <cell r="G1233">
            <v>47100</v>
          </cell>
          <cell r="H1233">
            <v>706500</v>
          </cell>
          <cell r="I1233">
            <v>5.1278961907678999</v>
          </cell>
          <cell r="J1233">
            <v>15</v>
          </cell>
          <cell r="L1233">
            <v>15</v>
          </cell>
          <cell r="M1233">
            <v>706500</v>
          </cell>
          <cell r="N1233">
            <v>0</v>
          </cell>
          <cell r="O1233">
            <v>706500</v>
          </cell>
          <cell r="R1233">
            <v>0</v>
          </cell>
          <cell r="S1233">
            <v>0</v>
          </cell>
          <cell r="T1233">
            <v>0</v>
          </cell>
          <cell r="U1233">
            <v>0</v>
          </cell>
          <cell r="V1233">
            <v>15</v>
          </cell>
          <cell r="W1233">
            <v>706500</v>
          </cell>
        </row>
        <row r="1234">
          <cell r="C1234" t="str">
            <v>3.7.3.2.3</v>
          </cell>
          <cell r="D1234" t="str">
            <v>LOSAS ALIGERADAS</v>
          </cell>
          <cell r="I1234" t="str">
            <v/>
          </cell>
          <cell r="L1234" t="str">
            <v/>
          </cell>
          <cell r="M1234" t="str">
            <v/>
          </cell>
          <cell r="N1234" t="str">
            <v/>
          </cell>
          <cell r="O1234" t="str">
            <v/>
          </cell>
          <cell r="R1234" t="str">
            <v/>
          </cell>
          <cell r="S1234" t="str">
            <v/>
          </cell>
          <cell r="T1234" t="str">
            <v/>
          </cell>
          <cell r="U1234" t="str">
            <v/>
          </cell>
          <cell r="V1234" t="str">
            <v/>
          </cell>
          <cell r="W1234" t="str">
            <v/>
          </cell>
        </row>
        <row r="1235">
          <cell r="C1235" t="str">
            <v>3.7.3.2.3.4</v>
          </cell>
          <cell r="D1235" t="str">
            <v>Losa aligerada para edificaciones con casetón de icopor f¨c=24.5 MPa e=0.30 m</v>
          </cell>
          <cell r="E1235" t="str">
            <v>m2</v>
          </cell>
          <cell r="F1235">
            <v>15</v>
          </cell>
          <cell r="G1235">
            <v>77660</v>
          </cell>
          <cell r="H1235">
            <v>1164900</v>
          </cell>
          <cell r="I1235">
            <v>8.4550407255846096</v>
          </cell>
          <cell r="J1235">
            <v>15</v>
          </cell>
          <cell r="L1235">
            <v>15</v>
          </cell>
          <cell r="M1235">
            <v>1164900</v>
          </cell>
          <cell r="N1235">
            <v>0</v>
          </cell>
          <cell r="O1235">
            <v>1164900</v>
          </cell>
          <cell r="R1235">
            <v>0</v>
          </cell>
          <cell r="S1235">
            <v>0</v>
          </cell>
          <cell r="T1235">
            <v>0</v>
          </cell>
          <cell r="U1235">
            <v>0</v>
          </cell>
          <cell r="V1235">
            <v>15</v>
          </cell>
          <cell r="W1235">
            <v>1164900</v>
          </cell>
        </row>
        <row r="1236">
          <cell r="C1236" t="str">
            <v>3.7.3.3</v>
          </cell>
          <cell r="D1236" t="str">
            <v>ACERO DE REFUERZO</v>
          </cell>
          <cell r="I1236" t="str">
            <v/>
          </cell>
          <cell r="L1236" t="str">
            <v/>
          </cell>
          <cell r="M1236" t="str">
            <v/>
          </cell>
          <cell r="N1236" t="str">
            <v/>
          </cell>
          <cell r="O1236" t="str">
            <v/>
          </cell>
          <cell r="R1236" t="str">
            <v/>
          </cell>
          <cell r="S1236" t="str">
            <v/>
          </cell>
          <cell r="T1236" t="str">
            <v/>
          </cell>
          <cell r="U1236" t="str">
            <v/>
          </cell>
          <cell r="V1236" t="str">
            <v/>
          </cell>
          <cell r="W1236" t="str">
            <v/>
          </cell>
        </row>
        <row r="1237">
          <cell r="C1237" t="str">
            <v>3.7.3.3.1</v>
          </cell>
          <cell r="D1237" t="str">
            <v>Suministro, figurado e instalación de acero de refuerzo 420 Mpa (60000 Psi) según planos y especificaciones de diseño</v>
          </cell>
          <cell r="E1237" t="str">
            <v>kg</v>
          </cell>
          <cell r="F1237">
            <v>2336</v>
          </cell>
          <cell r="G1237">
            <v>2740</v>
          </cell>
          <cell r="H1237">
            <v>6400640</v>
          </cell>
          <cell r="I1237">
            <v>46.456924946180678</v>
          </cell>
          <cell r="J1237">
            <v>2336</v>
          </cell>
          <cell r="L1237">
            <v>2336</v>
          </cell>
          <cell r="M1237">
            <v>6400640</v>
          </cell>
          <cell r="N1237">
            <v>0</v>
          </cell>
          <cell r="O1237">
            <v>6400640</v>
          </cell>
          <cell r="R1237">
            <v>0</v>
          </cell>
          <cell r="S1237">
            <v>0</v>
          </cell>
          <cell r="T1237">
            <v>0</v>
          </cell>
          <cell r="U1237">
            <v>0</v>
          </cell>
          <cell r="V1237">
            <v>2336</v>
          </cell>
          <cell r="W1237">
            <v>6400640</v>
          </cell>
        </row>
        <row r="1238">
          <cell r="C1238" t="str">
            <v>3,9</v>
          </cell>
          <cell r="D1238" t="str">
            <v>OBRAS ARQUITECTONICAS</v>
          </cell>
          <cell r="I1238" t="str">
            <v/>
          </cell>
          <cell r="L1238" t="str">
            <v/>
          </cell>
          <cell r="M1238" t="str">
            <v/>
          </cell>
          <cell r="N1238" t="str">
            <v/>
          </cell>
          <cell r="O1238" t="str">
            <v/>
          </cell>
          <cell r="R1238" t="str">
            <v/>
          </cell>
          <cell r="S1238" t="str">
            <v/>
          </cell>
          <cell r="T1238" t="str">
            <v/>
          </cell>
          <cell r="U1238" t="str">
            <v/>
          </cell>
          <cell r="V1238" t="str">
            <v/>
          </cell>
          <cell r="W1238" t="str">
            <v/>
          </cell>
        </row>
        <row r="1239">
          <cell r="C1239" t="str">
            <v>3.9.3</v>
          </cell>
          <cell r="D1239" t="str">
            <v>CUBIERTAS</v>
          </cell>
          <cell r="I1239" t="str">
            <v/>
          </cell>
          <cell r="L1239" t="str">
            <v/>
          </cell>
          <cell r="M1239" t="str">
            <v/>
          </cell>
          <cell r="N1239" t="str">
            <v/>
          </cell>
          <cell r="O1239" t="str">
            <v/>
          </cell>
          <cell r="R1239" t="str">
            <v/>
          </cell>
          <cell r="S1239" t="str">
            <v/>
          </cell>
          <cell r="T1239" t="str">
            <v/>
          </cell>
          <cell r="U1239" t="str">
            <v/>
          </cell>
          <cell r="V1239" t="str">
            <v/>
          </cell>
          <cell r="W1239" t="str">
            <v/>
          </cell>
        </row>
        <row r="1240">
          <cell r="C1240" t="str">
            <v>3.9.3.3</v>
          </cell>
          <cell r="D1240" t="str">
            <v>PLACA ONDULADA PERFIL 7 Y ACCESORIOS</v>
          </cell>
          <cell r="I1240" t="str">
            <v/>
          </cell>
          <cell r="L1240" t="str">
            <v/>
          </cell>
          <cell r="M1240" t="str">
            <v/>
          </cell>
          <cell r="N1240" t="str">
            <v/>
          </cell>
          <cell r="O1240" t="str">
            <v/>
          </cell>
          <cell r="R1240" t="str">
            <v/>
          </cell>
          <cell r="S1240" t="str">
            <v/>
          </cell>
          <cell r="T1240" t="str">
            <v/>
          </cell>
          <cell r="U1240" t="str">
            <v/>
          </cell>
          <cell r="V1240" t="str">
            <v/>
          </cell>
          <cell r="W1240" t="str">
            <v/>
          </cell>
        </row>
        <row r="1241">
          <cell r="C1241" t="str">
            <v>3.9.3.3.3</v>
          </cell>
          <cell r="D1241" t="str">
            <v>Placa ondulada perfil 7 No.4 segun planos y especificaciones de diseño</v>
          </cell>
          <cell r="E1241" t="str">
            <v>m2</v>
          </cell>
          <cell r="F1241">
            <v>20</v>
          </cell>
          <cell r="G1241">
            <v>30000</v>
          </cell>
          <cell r="H1241">
            <v>600000</v>
          </cell>
          <cell r="I1241">
            <v>4.3549012235820808</v>
          </cell>
          <cell r="J1241">
            <v>20</v>
          </cell>
          <cell r="L1241">
            <v>20</v>
          </cell>
          <cell r="M1241">
            <v>600000</v>
          </cell>
          <cell r="N1241">
            <v>0</v>
          </cell>
          <cell r="O1241">
            <v>600000</v>
          </cell>
          <cell r="R1241">
            <v>0</v>
          </cell>
          <cell r="S1241">
            <v>0</v>
          </cell>
          <cell r="T1241">
            <v>0</v>
          </cell>
          <cell r="U1241">
            <v>0</v>
          </cell>
          <cell r="V1241">
            <v>20</v>
          </cell>
          <cell r="W1241">
            <v>600000</v>
          </cell>
        </row>
        <row r="1242">
          <cell r="C1242" t="str">
            <v>3.9.9</v>
          </cell>
          <cell r="D1242" t="str">
            <v>CARPINTERIA EN MADERA</v>
          </cell>
          <cell r="I1242" t="str">
            <v/>
          </cell>
          <cell r="L1242" t="str">
            <v/>
          </cell>
          <cell r="M1242" t="str">
            <v/>
          </cell>
          <cell r="N1242" t="str">
            <v/>
          </cell>
          <cell r="O1242" t="str">
            <v/>
          </cell>
          <cell r="R1242" t="str">
            <v/>
          </cell>
          <cell r="S1242" t="str">
            <v/>
          </cell>
          <cell r="T1242" t="str">
            <v/>
          </cell>
          <cell r="U1242" t="str">
            <v/>
          </cell>
          <cell r="V1242" t="str">
            <v/>
          </cell>
          <cell r="W1242" t="str">
            <v/>
          </cell>
        </row>
        <row r="1243">
          <cell r="C1243" t="str">
            <v>3.9.9.1</v>
          </cell>
          <cell r="D1243" t="str">
            <v>PUERTAS DE ENTRADA PRINCIPAL</v>
          </cell>
          <cell r="I1243" t="str">
            <v/>
          </cell>
          <cell r="L1243" t="str">
            <v/>
          </cell>
          <cell r="M1243" t="str">
            <v/>
          </cell>
          <cell r="N1243" t="str">
            <v/>
          </cell>
          <cell r="O1243" t="str">
            <v/>
          </cell>
          <cell r="R1243" t="str">
            <v/>
          </cell>
          <cell r="S1243" t="str">
            <v/>
          </cell>
          <cell r="T1243" t="str">
            <v/>
          </cell>
          <cell r="U1243" t="str">
            <v/>
          </cell>
          <cell r="V1243" t="str">
            <v/>
          </cell>
          <cell r="W1243" t="str">
            <v/>
          </cell>
        </row>
        <row r="1244">
          <cell r="C1244" t="str">
            <v>3.9.9.1.9</v>
          </cell>
          <cell r="D1244" t="str">
            <v>Puerta Madecor en cedro 1.00 x 2 m e=36 mm. Incluye marco para puerta y cerradura segun planos y especificaciones de diseño</v>
          </cell>
          <cell r="E1244" t="str">
            <v>un</v>
          </cell>
          <cell r="F1244">
            <v>1</v>
          </cell>
          <cell r="G1244">
            <v>482050</v>
          </cell>
          <cell r="H1244">
            <v>482050</v>
          </cell>
          <cell r="I1244">
            <v>3.4988002247129031</v>
          </cell>
          <cell r="J1244">
            <v>1</v>
          </cell>
          <cell r="L1244">
            <v>1</v>
          </cell>
          <cell r="M1244">
            <v>482050</v>
          </cell>
          <cell r="N1244">
            <v>0</v>
          </cell>
          <cell r="O1244">
            <v>482050</v>
          </cell>
          <cell r="R1244">
            <v>0</v>
          </cell>
          <cell r="S1244">
            <v>0</v>
          </cell>
          <cell r="T1244">
            <v>0</v>
          </cell>
          <cell r="U1244">
            <v>0</v>
          </cell>
          <cell r="V1244">
            <v>1</v>
          </cell>
          <cell r="W1244">
            <v>482050</v>
          </cell>
        </row>
        <row r="1245">
          <cell r="C1245" t="str">
            <v>3.9.10.4</v>
          </cell>
          <cell r="D1245" t="str">
            <v>VENTANAS EN ALUMINIO</v>
          </cell>
          <cell r="I1245" t="str">
            <v/>
          </cell>
          <cell r="L1245" t="str">
            <v/>
          </cell>
          <cell r="M1245" t="str">
            <v/>
          </cell>
          <cell r="N1245" t="str">
            <v/>
          </cell>
          <cell r="O1245" t="str">
            <v/>
          </cell>
          <cell r="R1245" t="str">
            <v/>
          </cell>
          <cell r="S1245" t="str">
            <v/>
          </cell>
          <cell r="T1245" t="str">
            <v/>
          </cell>
          <cell r="U1245" t="str">
            <v/>
          </cell>
          <cell r="V1245" t="str">
            <v/>
          </cell>
          <cell r="W1245" t="str">
            <v/>
          </cell>
        </row>
        <row r="1246">
          <cell r="C1246" t="str">
            <v>3.9.10.4.1</v>
          </cell>
          <cell r="D1246" t="str">
            <v>Ventaneria en aluminio, incluye vidrio 4 mm segun planos y especificaciones de diseño</v>
          </cell>
          <cell r="E1246" t="str">
            <v>m2</v>
          </cell>
          <cell r="F1246">
            <v>1.5</v>
          </cell>
          <cell r="G1246">
            <v>83050</v>
          </cell>
          <cell r="H1246">
            <v>124575</v>
          </cell>
          <cell r="I1246">
            <v>0.90418636654622953</v>
          </cell>
          <cell r="J1246">
            <v>1.5</v>
          </cell>
          <cell r="L1246">
            <v>1.5</v>
          </cell>
          <cell r="M1246">
            <v>124575</v>
          </cell>
          <cell r="N1246">
            <v>0</v>
          </cell>
          <cell r="O1246">
            <v>124575</v>
          </cell>
          <cell r="R1246">
            <v>0</v>
          </cell>
          <cell r="S1246">
            <v>0</v>
          </cell>
          <cell r="T1246">
            <v>0</v>
          </cell>
          <cell r="U1246">
            <v>0</v>
          </cell>
          <cell r="V1246">
            <v>1.5</v>
          </cell>
          <cell r="W1246">
            <v>124575</v>
          </cell>
        </row>
        <row r="1247">
          <cell r="C1247" t="str">
            <v>3.9.12</v>
          </cell>
          <cell r="D1247" t="str">
            <v>PINTURA</v>
          </cell>
          <cell r="I1247" t="str">
            <v/>
          </cell>
          <cell r="L1247" t="str">
            <v/>
          </cell>
          <cell r="M1247" t="str">
            <v/>
          </cell>
          <cell r="N1247" t="str">
            <v/>
          </cell>
          <cell r="O1247" t="str">
            <v/>
          </cell>
          <cell r="R1247" t="str">
            <v/>
          </cell>
          <cell r="S1247" t="str">
            <v/>
          </cell>
          <cell r="T1247" t="str">
            <v/>
          </cell>
          <cell r="U1247" t="str">
            <v/>
          </cell>
          <cell r="V1247" t="str">
            <v/>
          </cell>
          <cell r="W1247" t="str">
            <v/>
          </cell>
        </row>
        <row r="1248">
          <cell r="C1248" t="str">
            <v>3.9.12.2</v>
          </cell>
          <cell r="D1248" t="str">
            <v>Estuco y pintura a 3 manos segun planos y especificaciones de diseño</v>
          </cell>
          <cell r="E1248" t="str">
            <v>m2</v>
          </cell>
          <cell r="F1248">
            <v>105</v>
          </cell>
          <cell r="G1248">
            <v>6415</v>
          </cell>
          <cell r="H1248">
            <v>673575</v>
          </cell>
          <cell r="I1248">
            <v>4.888920986123833</v>
          </cell>
          <cell r="J1248">
            <v>105</v>
          </cell>
          <cell r="L1248">
            <v>105</v>
          </cell>
          <cell r="M1248">
            <v>673575</v>
          </cell>
          <cell r="N1248">
            <v>0</v>
          </cell>
          <cell r="O1248">
            <v>673575</v>
          </cell>
          <cell r="R1248">
            <v>0</v>
          </cell>
          <cell r="S1248">
            <v>0</v>
          </cell>
          <cell r="T1248">
            <v>0</v>
          </cell>
          <cell r="U1248">
            <v>0</v>
          </cell>
          <cell r="V1248">
            <v>105</v>
          </cell>
          <cell r="W1248">
            <v>673575</v>
          </cell>
        </row>
        <row r="1249">
          <cell r="D1249" t="str">
            <v>COSTO TOTAL DIRECTO</v>
          </cell>
          <cell r="H1249">
            <v>13777580</v>
          </cell>
          <cell r="L1249" t="str">
            <v/>
          </cell>
          <cell r="M1249">
            <v>13777580</v>
          </cell>
          <cell r="N1249">
            <v>0</v>
          </cell>
          <cell r="O1249">
            <v>13777580</v>
          </cell>
          <cell r="R1249" t="str">
            <v/>
          </cell>
          <cell r="S1249">
            <v>0</v>
          </cell>
          <cell r="T1249">
            <v>0</v>
          </cell>
          <cell r="U1249">
            <v>0</v>
          </cell>
          <cell r="V1249" t="str">
            <v/>
          </cell>
          <cell r="W1249">
            <v>13777580</v>
          </cell>
        </row>
        <row r="1250">
          <cell r="D1250" t="str">
            <v>A,I,U, 25%</v>
          </cell>
          <cell r="E1250">
            <v>0.25</v>
          </cell>
          <cell r="H1250">
            <v>3444395</v>
          </cell>
          <cell r="L1250">
            <v>0</v>
          </cell>
          <cell r="M1250">
            <v>3444395</v>
          </cell>
          <cell r="N1250">
            <v>0</v>
          </cell>
          <cell r="O1250">
            <v>3444395</v>
          </cell>
          <cell r="R1250">
            <v>0</v>
          </cell>
          <cell r="S1250">
            <v>0</v>
          </cell>
          <cell r="T1250">
            <v>0</v>
          </cell>
          <cell r="U1250">
            <v>0</v>
          </cell>
          <cell r="W1250">
            <v>3444395</v>
          </cell>
        </row>
        <row r="1251">
          <cell r="B1251" t="str">
            <v>TO23</v>
          </cell>
          <cell r="D1251" t="str">
            <v>COSTO TOTAL OBRA CIVIL</v>
          </cell>
          <cell r="H1251">
            <v>17221975</v>
          </cell>
          <cell r="L1251" t="str">
            <v/>
          </cell>
          <cell r="M1251">
            <v>17221975</v>
          </cell>
          <cell r="N1251">
            <v>0</v>
          </cell>
          <cell r="O1251">
            <v>17221975</v>
          </cell>
          <cell r="R1251" t="str">
            <v/>
          </cell>
          <cell r="S1251">
            <v>0</v>
          </cell>
          <cell r="T1251">
            <v>0</v>
          </cell>
          <cell r="U1251">
            <v>0</v>
          </cell>
          <cell r="V1251" t="str">
            <v/>
          </cell>
          <cell r="W1251">
            <v>17221975</v>
          </cell>
        </row>
        <row r="1252">
          <cell r="B1252" t="str">
            <v>T24</v>
          </cell>
          <cell r="C1252" t="str">
            <v>OBRA CIVIL ESTRUCTURAL DE LA CAMARA DE BOMBEO DE LODOS (1252)</v>
          </cell>
          <cell r="L1252" t="str">
            <v/>
          </cell>
          <cell r="M1252" t="str">
            <v/>
          </cell>
          <cell r="N1252" t="str">
            <v/>
          </cell>
          <cell r="O1252" t="str">
            <v/>
          </cell>
          <cell r="R1252" t="str">
            <v/>
          </cell>
          <cell r="S1252" t="str">
            <v/>
          </cell>
          <cell r="T1252" t="str">
            <v/>
          </cell>
          <cell r="U1252" t="str">
            <v/>
          </cell>
          <cell r="V1252" t="str">
            <v/>
          </cell>
          <cell r="W1252" t="str">
            <v/>
          </cell>
        </row>
        <row r="1253">
          <cell r="C1253" t="str">
            <v xml:space="preserve">ITEM </v>
          </cell>
          <cell r="D1253" t="str">
            <v xml:space="preserve">DESCRIPCION </v>
          </cell>
          <cell r="E1253" t="str">
            <v xml:space="preserve">UNIDAD </v>
          </cell>
          <cell r="F1253" t="str">
            <v xml:space="preserve">CANTIDAD </v>
          </cell>
          <cell r="G1253" t="str">
            <v xml:space="preserve">V. UNITARIO </v>
          </cell>
          <cell r="H1253" t="str">
            <v>V. PARCIAL</v>
          </cell>
          <cell r="L1253">
            <v>0</v>
          </cell>
          <cell r="R1253">
            <v>0</v>
          </cell>
        </row>
        <row r="1254">
          <cell r="C1254">
            <v>3.1</v>
          </cell>
          <cell r="D1254" t="str">
            <v>SEÑALIZACION Y SEGURIDAD EN LA OBRA</v>
          </cell>
          <cell r="L1254" t="str">
            <v/>
          </cell>
          <cell r="M1254" t="str">
            <v/>
          </cell>
          <cell r="N1254" t="str">
            <v/>
          </cell>
          <cell r="O1254" t="str">
            <v/>
          </cell>
          <cell r="R1254" t="str">
            <v/>
          </cell>
          <cell r="S1254" t="str">
            <v/>
          </cell>
          <cell r="T1254" t="str">
            <v/>
          </cell>
          <cell r="U1254" t="str">
            <v/>
          </cell>
          <cell r="V1254" t="str">
            <v/>
          </cell>
          <cell r="W1254" t="str">
            <v/>
          </cell>
        </row>
        <row r="1255">
          <cell r="C1255" t="str">
            <v>3.1.1</v>
          </cell>
          <cell r="D1255" t="str">
            <v>Señalización de la obra</v>
          </cell>
          <cell r="L1255" t="str">
            <v/>
          </cell>
          <cell r="M1255" t="str">
            <v/>
          </cell>
          <cell r="N1255" t="str">
            <v/>
          </cell>
          <cell r="O1255" t="str">
            <v/>
          </cell>
          <cell r="R1255" t="str">
            <v/>
          </cell>
          <cell r="S1255" t="str">
            <v/>
          </cell>
          <cell r="T1255" t="str">
            <v/>
          </cell>
          <cell r="U1255" t="str">
            <v/>
          </cell>
          <cell r="V1255" t="str">
            <v/>
          </cell>
          <cell r="W1255" t="str">
            <v/>
          </cell>
        </row>
        <row r="1256">
          <cell r="C1256" t="str">
            <v>3.1.1.1</v>
          </cell>
          <cell r="D1256" t="str">
            <v>Soporte para cinta demarcadora. Esquema No.1</v>
          </cell>
          <cell r="E1256" t="str">
            <v>un</v>
          </cell>
          <cell r="F1256">
            <v>4</v>
          </cell>
          <cell r="G1256">
            <v>10100</v>
          </cell>
          <cell r="H1256">
            <v>40400</v>
          </cell>
          <cell r="I1256">
            <v>0.77927017875763505</v>
          </cell>
          <cell r="J1256">
            <v>4</v>
          </cell>
          <cell r="L1256">
            <v>4</v>
          </cell>
          <cell r="M1256">
            <v>40400</v>
          </cell>
          <cell r="N1256">
            <v>0</v>
          </cell>
          <cell r="O1256">
            <v>40400</v>
          </cell>
          <cell r="R1256">
            <v>0</v>
          </cell>
          <cell r="S1256">
            <v>0</v>
          </cell>
          <cell r="T1256">
            <v>0</v>
          </cell>
          <cell r="U1256">
            <v>0</v>
          </cell>
          <cell r="V1256">
            <v>4</v>
          </cell>
          <cell r="W1256">
            <v>40400</v>
          </cell>
        </row>
        <row r="1257">
          <cell r="C1257" t="str">
            <v>3.1.1.2</v>
          </cell>
          <cell r="D1257" t="str">
            <v>Cinta demarcadora, sin soportes. Esquema No. 2</v>
          </cell>
          <cell r="E1257" t="str">
            <v>m</v>
          </cell>
          <cell r="F1257">
            <v>16</v>
          </cell>
          <cell r="G1257">
            <v>830</v>
          </cell>
          <cell r="H1257">
            <v>13280</v>
          </cell>
          <cell r="I1257">
            <v>0.25615613796785625</v>
          </cell>
          <cell r="J1257">
            <v>16</v>
          </cell>
          <cell r="L1257">
            <v>16</v>
          </cell>
          <cell r="M1257">
            <v>13280</v>
          </cell>
          <cell r="N1257">
            <v>0</v>
          </cell>
          <cell r="O1257">
            <v>13280</v>
          </cell>
          <cell r="R1257">
            <v>0</v>
          </cell>
          <cell r="S1257">
            <v>0</v>
          </cell>
          <cell r="T1257">
            <v>0</v>
          </cell>
          <cell r="U1257">
            <v>0</v>
          </cell>
          <cell r="V1257">
            <v>16</v>
          </cell>
          <cell r="W1257">
            <v>13280</v>
          </cell>
        </row>
        <row r="1258">
          <cell r="C1258" t="str">
            <v>3,7</v>
          </cell>
          <cell r="D1258" t="str">
            <v>CONSTRUCCION DE OBRAS ACCESORIAS</v>
          </cell>
          <cell r="I1258" t="str">
            <v/>
          </cell>
          <cell r="L1258" t="str">
            <v/>
          </cell>
          <cell r="M1258" t="str">
            <v/>
          </cell>
          <cell r="N1258" t="str">
            <v/>
          </cell>
          <cell r="O1258" t="str">
            <v/>
          </cell>
          <cell r="R1258" t="str">
            <v/>
          </cell>
          <cell r="S1258" t="str">
            <v/>
          </cell>
          <cell r="T1258" t="str">
            <v/>
          </cell>
          <cell r="U1258" t="str">
            <v/>
          </cell>
          <cell r="V1258" t="str">
            <v/>
          </cell>
          <cell r="W1258" t="str">
            <v/>
          </cell>
        </row>
        <row r="1259">
          <cell r="C1259" t="str">
            <v>3.7.1</v>
          </cell>
          <cell r="D1259" t="str">
            <v>OBRAS DE MAMPOSTERIA EN LADRILLO</v>
          </cell>
          <cell r="I1259" t="str">
            <v/>
          </cell>
          <cell r="L1259" t="str">
            <v/>
          </cell>
          <cell r="M1259" t="str">
            <v/>
          </cell>
          <cell r="N1259" t="str">
            <v/>
          </cell>
          <cell r="O1259" t="str">
            <v/>
          </cell>
          <cell r="R1259" t="str">
            <v/>
          </cell>
          <cell r="S1259" t="str">
            <v/>
          </cell>
          <cell r="T1259" t="str">
            <v/>
          </cell>
          <cell r="U1259" t="str">
            <v/>
          </cell>
          <cell r="V1259" t="str">
            <v/>
          </cell>
          <cell r="W1259" t="str">
            <v/>
          </cell>
        </row>
        <row r="1260">
          <cell r="C1260" t="str">
            <v>3.7.1.4</v>
          </cell>
          <cell r="D1260" t="str">
            <v>CONCRETOS DE LIMPIEZA, ALISTADO Y MEDIACAÑAS</v>
          </cell>
          <cell r="I1260" t="str">
            <v/>
          </cell>
          <cell r="L1260" t="str">
            <v/>
          </cell>
          <cell r="M1260" t="str">
            <v/>
          </cell>
          <cell r="N1260" t="str">
            <v/>
          </cell>
          <cell r="O1260" t="str">
            <v/>
          </cell>
          <cell r="R1260" t="str">
            <v/>
          </cell>
          <cell r="S1260" t="str">
            <v/>
          </cell>
          <cell r="T1260" t="str">
            <v/>
          </cell>
          <cell r="U1260" t="str">
            <v/>
          </cell>
          <cell r="V1260" t="str">
            <v/>
          </cell>
          <cell r="W1260" t="str">
            <v/>
          </cell>
        </row>
        <row r="1261">
          <cell r="C1261" t="str">
            <v>3.7.1.4.1</v>
          </cell>
          <cell r="D1261" t="str">
            <v>ALISTADO Y PENDIENTADO</v>
          </cell>
          <cell r="I1261" t="str">
            <v/>
          </cell>
          <cell r="L1261" t="str">
            <v/>
          </cell>
          <cell r="M1261" t="str">
            <v/>
          </cell>
          <cell r="N1261" t="str">
            <v/>
          </cell>
          <cell r="O1261" t="str">
            <v/>
          </cell>
          <cell r="R1261" t="str">
            <v/>
          </cell>
          <cell r="S1261" t="str">
            <v/>
          </cell>
          <cell r="T1261" t="str">
            <v/>
          </cell>
          <cell r="U1261" t="str">
            <v/>
          </cell>
          <cell r="V1261" t="str">
            <v/>
          </cell>
          <cell r="W1261" t="str">
            <v/>
          </cell>
        </row>
        <row r="1262">
          <cell r="C1262" t="str">
            <v>3.7.1.4.2</v>
          </cell>
          <cell r="D1262" t="str">
            <v>Concreto de limpieza f¨c=14 Mpa e=0.05</v>
          </cell>
          <cell r="E1262" t="str">
            <v>m2</v>
          </cell>
          <cell r="F1262">
            <v>5.25</v>
          </cell>
          <cell r="G1262">
            <v>10950</v>
          </cell>
          <cell r="H1262">
            <v>57488</v>
          </cell>
          <cell r="I1262">
            <v>1.1088783177331416</v>
          </cell>
          <cell r="J1262">
            <v>5.25</v>
          </cell>
          <cell r="L1262">
            <v>5.25</v>
          </cell>
          <cell r="M1262">
            <v>57487.5</v>
          </cell>
          <cell r="N1262">
            <v>0</v>
          </cell>
          <cell r="O1262">
            <v>57487.5</v>
          </cell>
          <cell r="R1262">
            <v>0</v>
          </cell>
          <cell r="S1262">
            <v>0</v>
          </cell>
          <cell r="T1262">
            <v>0</v>
          </cell>
          <cell r="U1262">
            <v>0</v>
          </cell>
          <cell r="V1262">
            <v>5.25</v>
          </cell>
          <cell r="W1262">
            <v>57487.5</v>
          </cell>
        </row>
        <row r="1263">
          <cell r="C1263" t="str">
            <v>3.7.3</v>
          </cell>
          <cell r="D1263" t="str">
            <v>ESTRUCTURAS DE CONCRETO REFORZADO</v>
          </cell>
          <cell r="I1263" t="str">
            <v/>
          </cell>
          <cell r="L1263" t="str">
            <v/>
          </cell>
          <cell r="M1263" t="str">
            <v/>
          </cell>
          <cell r="N1263" t="str">
            <v/>
          </cell>
          <cell r="O1263" t="str">
            <v/>
          </cell>
          <cell r="R1263" t="str">
            <v/>
          </cell>
          <cell r="S1263" t="str">
            <v/>
          </cell>
          <cell r="T1263" t="str">
            <v/>
          </cell>
          <cell r="U1263" t="str">
            <v/>
          </cell>
          <cell r="V1263" t="str">
            <v/>
          </cell>
          <cell r="W1263" t="str">
            <v/>
          </cell>
        </row>
        <row r="1264">
          <cell r="C1264" t="str">
            <v>3.7.3.1</v>
          </cell>
          <cell r="D1264" t="str">
            <v>CONCRETO PARA LOSA FONDO, LOSA CUBIERTA, MUROS</v>
          </cell>
          <cell r="I1264" t="str">
            <v/>
          </cell>
          <cell r="L1264" t="str">
            <v/>
          </cell>
          <cell r="M1264" t="str">
            <v/>
          </cell>
          <cell r="N1264" t="str">
            <v/>
          </cell>
          <cell r="O1264" t="str">
            <v/>
          </cell>
          <cell r="R1264" t="str">
            <v/>
          </cell>
          <cell r="S1264" t="str">
            <v/>
          </cell>
          <cell r="T1264" t="str">
            <v/>
          </cell>
          <cell r="U1264" t="str">
            <v/>
          </cell>
          <cell r="V1264" t="str">
            <v/>
          </cell>
          <cell r="W1264" t="str">
            <v/>
          </cell>
        </row>
        <row r="1265">
          <cell r="C1265" t="str">
            <v>3.7.3.1.3</v>
          </cell>
          <cell r="D1265" t="str">
            <v>Placa de fondo en concreto impermeabilizado f¨c=28 Mpa</v>
          </cell>
          <cell r="E1265" t="str">
            <v>m3</v>
          </cell>
          <cell r="F1265">
            <v>1.2</v>
          </cell>
          <cell r="G1265">
            <v>308200</v>
          </cell>
          <cell r="H1265">
            <v>369840</v>
          </cell>
          <cell r="I1265">
            <v>7.1337941314783109</v>
          </cell>
          <cell r="J1265">
            <v>1.2</v>
          </cell>
          <cell r="L1265">
            <v>1.2</v>
          </cell>
          <cell r="M1265">
            <v>369840</v>
          </cell>
          <cell r="N1265">
            <v>0</v>
          </cell>
          <cell r="O1265">
            <v>369840</v>
          </cell>
          <cell r="R1265">
            <v>0</v>
          </cell>
          <cell r="S1265">
            <v>0</v>
          </cell>
          <cell r="T1265">
            <v>0</v>
          </cell>
          <cell r="U1265">
            <v>0</v>
          </cell>
          <cell r="V1265">
            <v>1.2</v>
          </cell>
          <cell r="W1265">
            <v>369840</v>
          </cell>
        </row>
        <row r="1266">
          <cell r="C1266" t="str">
            <v>3.7.3.1.22</v>
          </cell>
          <cell r="D1266" t="str">
            <v>Muros en concreto impermeabilizado f¨c=28 Mpa</v>
          </cell>
          <cell r="E1266" t="str">
            <v>m3</v>
          </cell>
          <cell r="F1266">
            <v>4.3</v>
          </cell>
          <cell r="G1266">
            <v>336100</v>
          </cell>
          <cell r="H1266">
            <v>1445230</v>
          </cell>
          <cell r="I1266">
            <v>27.87684753578953</v>
          </cell>
          <cell r="J1266">
            <v>4.3</v>
          </cell>
          <cell r="L1266">
            <v>4.3</v>
          </cell>
          <cell r="M1266">
            <v>1445230</v>
          </cell>
          <cell r="N1266">
            <v>0</v>
          </cell>
          <cell r="O1266">
            <v>1445230</v>
          </cell>
          <cell r="R1266">
            <v>0</v>
          </cell>
          <cell r="S1266">
            <v>0</v>
          </cell>
          <cell r="T1266">
            <v>0</v>
          </cell>
          <cell r="U1266">
            <v>0</v>
          </cell>
          <cell r="V1266">
            <v>4.3</v>
          </cell>
          <cell r="W1266">
            <v>1445230</v>
          </cell>
        </row>
        <row r="1267">
          <cell r="C1267" t="str">
            <v>3.7.3.1.25</v>
          </cell>
          <cell r="D1267" t="str">
            <v>Losa superior en concreto f¨c=28 Mpa</v>
          </cell>
          <cell r="E1267" t="str">
            <v>m3</v>
          </cell>
          <cell r="F1267">
            <v>0.7</v>
          </cell>
          <cell r="G1267">
            <v>330600</v>
          </cell>
          <cell r="H1267">
            <v>231420</v>
          </cell>
          <cell r="I1267">
            <v>4.4638293259428687</v>
          </cell>
          <cell r="J1267">
            <v>0.7</v>
          </cell>
          <cell r="L1267">
            <v>0.7</v>
          </cell>
          <cell r="M1267">
            <v>231419.99999999997</v>
          </cell>
          <cell r="N1267">
            <v>0</v>
          </cell>
          <cell r="O1267">
            <v>231419.99999999997</v>
          </cell>
          <cell r="R1267">
            <v>0</v>
          </cell>
          <cell r="S1267">
            <v>0</v>
          </cell>
          <cell r="T1267">
            <v>0</v>
          </cell>
          <cell r="U1267">
            <v>0</v>
          </cell>
          <cell r="V1267">
            <v>0.7</v>
          </cell>
          <cell r="W1267">
            <v>231419.99999999997</v>
          </cell>
        </row>
        <row r="1268">
          <cell r="C1268" t="str">
            <v>3.7.3.2</v>
          </cell>
          <cell r="D1268" t="str">
            <v>CONCRETO PARA ESTRUCTURAS TIPO EDIFICACIONES</v>
          </cell>
          <cell r="I1268" t="str">
            <v/>
          </cell>
          <cell r="L1268" t="str">
            <v/>
          </cell>
          <cell r="M1268" t="str">
            <v/>
          </cell>
          <cell r="N1268" t="str">
            <v/>
          </cell>
          <cell r="O1268" t="str">
            <v/>
          </cell>
          <cell r="R1268" t="str">
            <v/>
          </cell>
          <cell r="S1268" t="str">
            <v/>
          </cell>
          <cell r="T1268" t="str">
            <v/>
          </cell>
          <cell r="U1268" t="str">
            <v/>
          </cell>
          <cell r="V1268" t="str">
            <v/>
          </cell>
          <cell r="W1268" t="str">
            <v/>
          </cell>
        </row>
        <row r="1269">
          <cell r="C1269" t="str">
            <v>3.7.3.3</v>
          </cell>
          <cell r="D1269" t="str">
            <v>ACERO DE REFUERZO</v>
          </cell>
          <cell r="I1269" t="str">
            <v/>
          </cell>
          <cell r="L1269" t="str">
            <v/>
          </cell>
          <cell r="M1269" t="str">
            <v/>
          </cell>
          <cell r="N1269" t="str">
            <v/>
          </cell>
          <cell r="O1269" t="str">
            <v/>
          </cell>
          <cell r="R1269" t="str">
            <v/>
          </cell>
          <cell r="S1269" t="str">
            <v/>
          </cell>
          <cell r="T1269" t="str">
            <v/>
          </cell>
          <cell r="U1269" t="str">
            <v/>
          </cell>
          <cell r="V1269" t="str">
            <v/>
          </cell>
          <cell r="W1269" t="str">
            <v/>
          </cell>
        </row>
        <row r="1270">
          <cell r="C1270" t="str">
            <v>3.7.3.3.1</v>
          </cell>
          <cell r="D1270" t="str">
            <v>Suministro, figurado e instalación de acero de refuerzo 420 Mpa (60000 Psi) según planos y especificaciones de diseño</v>
          </cell>
          <cell r="E1270" t="str">
            <v>kg</v>
          </cell>
          <cell r="F1270">
            <v>992</v>
          </cell>
          <cell r="G1270">
            <v>2740</v>
          </cell>
          <cell r="H1270">
            <v>2718080</v>
          </cell>
          <cell r="I1270">
            <v>52.428680383107739</v>
          </cell>
          <cell r="J1270">
            <v>992</v>
          </cell>
          <cell r="L1270">
            <v>992</v>
          </cell>
          <cell r="M1270">
            <v>2718080</v>
          </cell>
          <cell r="N1270">
            <v>0</v>
          </cell>
          <cell r="O1270">
            <v>2718080</v>
          </cell>
          <cell r="R1270">
            <v>0</v>
          </cell>
          <cell r="S1270">
            <v>0</v>
          </cell>
          <cell r="T1270">
            <v>0</v>
          </cell>
          <cell r="U1270">
            <v>0</v>
          </cell>
          <cell r="V1270">
            <v>992</v>
          </cell>
          <cell r="W1270">
            <v>2718080</v>
          </cell>
        </row>
        <row r="1271">
          <cell r="C1271" t="str">
            <v>3.7.3.5</v>
          </cell>
          <cell r="D1271" t="str">
            <v>SELLOS Y JUNTAS</v>
          </cell>
          <cell r="I1271" t="str">
            <v/>
          </cell>
          <cell r="L1271" t="str">
            <v/>
          </cell>
          <cell r="M1271" t="str">
            <v/>
          </cell>
          <cell r="N1271" t="str">
            <v/>
          </cell>
          <cell r="O1271" t="str">
            <v/>
          </cell>
          <cell r="R1271" t="str">
            <v/>
          </cell>
          <cell r="S1271" t="str">
            <v/>
          </cell>
          <cell r="T1271" t="str">
            <v/>
          </cell>
          <cell r="U1271" t="str">
            <v/>
          </cell>
          <cell r="V1271" t="str">
            <v/>
          </cell>
          <cell r="W1271" t="str">
            <v/>
          </cell>
        </row>
        <row r="1272">
          <cell r="C1272" t="str">
            <v>3.7.3.5.2</v>
          </cell>
          <cell r="D1272" t="str">
            <v xml:space="preserve">Suministro e instalación de cinta flexible para sellar juntas de construcción y dilatación SIKA PVC O-22 o similar según planos y especificaciones de diseño </v>
          </cell>
          <cell r="E1272" t="str">
            <v>m</v>
          </cell>
          <cell r="F1272">
            <v>4</v>
          </cell>
          <cell r="G1272">
            <v>28940</v>
          </cell>
          <cell r="H1272">
            <v>115760</v>
          </cell>
          <cell r="I1272">
            <v>2.2328791062619762</v>
          </cell>
          <cell r="J1272">
            <v>4</v>
          </cell>
          <cell r="L1272">
            <v>4</v>
          </cell>
          <cell r="M1272">
            <v>115760</v>
          </cell>
          <cell r="N1272">
            <v>0</v>
          </cell>
          <cell r="O1272">
            <v>115760</v>
          </cell>
          <cell r="R1272">
            <v>0</v>
          </cell>
          <cell r="S1272">
            <v>0</v>
          </cell>
          <cell r="T1272">
            <v>0</v>
          </cell>
          <cell r="U1272">
            <v>0</v>
          </cell>
          <cell r="V1272">
            <v>4</v>
          </cell>
          <cell r="W1272">
            <v>115760</v>
          </cell>
        </row>
        <row r="1273">
          <cell r="C1273" t="str">
            <v>3.7.3.5.3</v>
          </cell>
          <cell r="D1273" t="str">
            <v>Suministro y aplicación de sello expandible contra el paso de agua en juntas de construcción y pases de tuberia SikaSwell S o similar según planos y especificaciones de diseño</v>
          </cell>
          <cell r="E1273" t="str">
            <v>m</v>
          </cell>
          <cell r="F1273">
            <v>4</v>
          </cell>
          <cell r="G1273">
            <v>22310</v>
          </cell>
          <cell r="H1273">
            <v>89240</v>
          </cell>
          <cell r="I1273">
            <v>1.721338384958697</v>
          </cell>
          <cell r="J1273">
            <v>4</v>
          </cell>
          <cell r="L1273">
            <v>4</v>
          </cell>
          <cell r="M1273">
            <v>89240</v>
          </cell>
          <cell r="N1273">
            <v>0</v>
          </cell>
          <cell r="O1273">
            <v>89240</v>
          </cell>
          <cell r="R1273">
            <v>0</v>
          </cell>
          <cell r="S1273">
            <v>0</v>
          </cell>
          <cell r="T1273">
            <v>0</v>
          </cell>
          <cell r="U1273">
            <v>0</v>
          </cell>
          <cell r="V1273">
            <v>4</v>
          </cell>
          <cell r="W1273">
            <v>89240</v>
          </cell>
        </row>
        <row r="1274">
          <cell r="C1274" t="str">
            <v>3.7.3.8</v>
          </cell>
          <cell r="D1274" t="str">
            <v>IMPERMEABILIZACION</v>
          </cell>
          <cell r="I1274" t="str">
            <v/>
          </cell>
          <cell r="L1274" t="str">
            <v/>
          </cell>
          <cell r="M1274" t="str">
            <v/>
          </cell>
          <cell r="N1274" t="str">
            <v/>
          </cell>
          <cell r="O1274" t="str">
            <v/>
          </cell>
          <cell r="R1274" t="str">
            <v/>
          </cell>
          <cell r="S1274" t="str">
            <v/>
          </cell>
          <cell r="T1274" t="str">
            <v/>
          </cell>
          <cell r="U1274" t="str">
            <v/>
          </cell>
          <cell r="V1274" t="str">
            <v/>
          </cell>
          <cell r="W1274" t="str">
            <v/>
          </cell>
        </row>
        <row r="1275">
          <cell r="C1275" t="str">
            <v>3.7.3.8.4</v>
          </cell>
          <cell r="D1275" t="str">
            <v>Suministro e instalación de protección impermeable para estructuras enterradas IGOL  DENSO a 2 capas o similar según planos y especificaciones de diseño</v>
          </cell>
          <cell r="E1275" t="str">
            <v>m2</v>
          </cell>
          <cell r="F1275">
            <v>8</v>
          </cell>
          <cell r="G1275">
            <v>12950</v>
          </cell>
          <cell r="H1275">
            <v>103600</v>
          </cell>
          <cell r="I1275">
            <v>1.9983264980022521</v>
          </cell>
          <cell r="J1275">
            <v>8</v>
          </cell>
          <cell r="L1275">
            <v>8</v>
          </cell>
          <cell r="M1275">
            <v>103600</v>
          </cell>
          <cell r="N1275">
            <v>0</v>
          </cell>
          <cell r="O1275">
            <v>103600</v>
          </cell>
          <cell r="R1275">
            <v>0</v>
          </cell>
          <cell r="S1275">
            <v>0</v>
          </cell>
          <cell r="T1275">
            <v>0</v>
          </cell>
          <cell r="U1275">
            <v>0</v>
          </cell>
          <cell r="V1275">
            <v>8</v>
          </cell>
          <cell r="W1275">
            <v>103600</v>
          </cell>
        </row>
        <row r="1276">
          <cell r="D1276" t="str">
            <v>COSTO TOTAL DIRECTO</v>
          </cell>
          <cell r="H1276">
            <v>5184338</v>
          </cell>
          <cell r="L1276" t="str">
            <v/>
          </cell>
          <cell r="M1276">
            <v>5184337.5</v>
          </cell>
          <cell r="N1276">
            <v>0</v>
          </cell>
          <cell r="O1276">
            <v>5184337.5</v>
          </cell>
          <cell r="R1276" t="str">
            <v/>
          </cell>
          <cell r="S1276">
            <v>0</v>
          </cell>
          <cell r="T1276">
            <v>0</v>
          </cell>
          <cell r="U1276">
            <v>0</v>
          </cell>
          <cell r="V1276" t="str">
            <v/>
          </cell>
          <cell r="W1276">
            <v>5184337.5</v>
          </cell>
        </row>
        <row r="1277">
          <cell r="D1277" t="str">
            <v>A,I,U, 25%</v>
          </cell>
          <cell r="E1277">
            <v>0.25</v>
          </cell>
          <cell r="H1277">
            <v>1296085</v>
          </cell>
          <cell r="M1277">
            <v>1296084</v>
          </cell>
          <cell r="N1277">
            <v>0</v>
          </cell>
          <cell r="O1277">
            <v>1296084</v>
          </cell>
          <cell r="R1277">
            <v>0</v>
          </cell>
          <cell r="S1277">
            <v>0</v>
          </cell>
          <cell r="T1277">
            <v>0</v>
          </cell>
          <cell r="U1277">
            <v>0</v>
          </cell>
          <cell r="W1277">
            <v>1296084</v>
          </cell>
        </row>
        <row r="1278">
          <cell r="B1278" t="str">
            <v>TO24</v>
          </cell>
          <cell r="D1278" t="str">
            <v>COSTO TOTAL OBRA CIVIL</v>
          </cell>
          <cell r="H1278">
            <v>6480423</v>
          </cell>
          <cell r="M1278">
            <v>6480422</v>
          </cell>
          <cell r="N1278">
            <v>0</v>
          </cell>
          <cell r="O1278">
            <v>6480422</v>
          </cell>
          <cell r="R1278" t="str">
            <v/>
          </cell>
          <cell r="S1278">
            <v>0</v>
          </cell>
          <cell r="T1278">
            <v>0</v>
          </cell>
          <cell r="U1278">
            <v>0</v>
          </cell>
          <cell r="V1278" t="str">
            <v/>
          </cell>
          <cell r="W1278">
            <v>6480422</v>
          </cell>
        </row>
        <row r="1279">
          <cell r="B1279" t="str">
            <v>T25</v>
          </cell>
          <cell r="C1279" t="str">
            <v>OBRA CIVIL ESTRUCTURAL DE OBRAS VIALES Y RELLENOS (1279)</v>
          </cell>
          <cell r="M1279" t="str">
            <v/>
          </cell>
          <cell r="N1279" t="str">
            <v/>
          </cell>
          <cell r="O1279" t="str">
            <v/>
          </cell>
          <cell r="R1279" t="str">
            <v/>
          </cell>
          <cell r="S1279" t="str">
            <v/>
          </cell>
          <cell r="T1279" t="str">
            <v/>
          </cell>
          <cell r="U1279" t="str">
            <v/>
          </cell>
          <cell r="V1279" t="str">
            <v/>
          </cell>
          <cell r="W1279" t="str">
            <v/>
          </cell>
        </row>
        <row r="1280">
          <cell r="C1280" t="str">
            <v xml:space="preserve">ITEM </v>
          </cell>
          <cell r="D1280" t="str">
            <v xml:space="preserve">DESCRIPCION </v>
          </cell>
          <cell r="E1280" t="str">
            <v xml:space="preserve">UNIDAD </v>
          </cell>
          <cell r="F1280" t="str">
            <v xml:space="preserve">CANTIDAD </v>
          </cell>
          <cell r="G1280" t="str">
            <v xml:space="preserve">V. UNITARIO </v>
          </cell>
          <cell r="H1280" t="str">
            <v>V. PARCIAL</v>
          </cell>
          <cell r="R1280">
            <v>0</v>
          </cell>
        </row>
        <row r="1281">
          <cell r="C1281">
            <v>3</v>
          </cell>
          <cell r="D1281" t="str">
            <v>CONDICIONES DE LAS UNIDADES DE OBRA</v>
          </cell>
          <cell r="L1281" t="str">
            <v/>
          </cell>
          <cell r="M1281" t="str">
            <v/>
          </cell>
          <cell r="N1281" t="str">
            <v/>
          </cell>
          <cell r="O1281" t="str">
            <v/>
          </cell>
          <cell r="R1281" t="str">
            <v/>
          </cell>
          <cell r="S1281" t="str">
            <v/>
          </cell>
          <cell r="T1281" t="str">
            <v/>
          </cell>
          <cell r="U1281" t="str">
            <v/>
          </cell>
          <cell r="V1281" t="str">
            <v/>
          </cell>
          <cell r="W1281" t="str">
            <v/>
          </cell>
        </row>
        <row r="1282">
          <cell r="C1282" t="str">
            <v>3,1</v>
          </cell>
          <cell r="D1282" t="str">
            <v>SEÑALIZACIÓN Y SEGURIDAD EN LAS OBRAS</v>
          </cell>
          <cell r="L1282" t="str">
            <v/>
          </cell>
          <cell r="M1282" t="str">
            <v/>
          </cell>
          <cell r="N1282" t="str">
            <v/>
          </cell>
          <cell r="O1282" t="str">
            <v/>
          </cell>
          <cell r="R1282" t="str">
            <v/>
          </cell>
          <cell r="S1282" t="str">
            <v/>
          </cell>
          <cell r="T1282" t="str">
            <v/>
          </cell>
          <cell r="U1282" t="str">
            <v/>
          </cell>
          <cell r="V1282" t="str">
            <v/>
          </cell>
          <cell r="W1282" t="str">
            <v/>
          </cell>
        </row>
        <row r="1283">
          <cell r="C1283" t="str">
            <v>3.1.1.1</v>
          </cell>
          <cell r="D1283" t="str">
            <v>Soporte para cinta demarcadora. Esquema No.1</v>
          </cell>
          <cell r="E1283" t="str">
            <v>un</v>
          </cell>
          <cell r="F1283">
            <v>25</v>
          </cell>
          <cell r="G1283">
            <v>10100</v>
          </cell>
          <cell r="H1283">
            <v>252500</v>
          </cell>
          <cell r="I1283">
            <v>0.28340443136780857</v>
          </cell>
          <cell r="J1283">
            <v>25</v>
          </cell>
          <cell r="L1283">
            <v>25</v>
          </cell>
          <cell r="M1283">
            <v>252500</v>
          </cell>
          <cell r="N1283">
            <v>0</v>
          </cell>
          <cell r="O1283">
            <v>252500</v>
          </cell>
          <cell r="R1283">
            <v>0</v>
          </cell>
          <cell r="S1283">
            <v>0</v>
          </cell>
          <cell r="T1283">
            <v>0</v>
          </cell>
          <cell r="U1283">
            <v>0</v>
          </cell>
          <cell r="V1283">
            <v>25</v>
          </cell>
          <cell r="W1283">
            <v>252500</v>
          </cell>
        </row>
        <row r="1284">
          <cell r="C1284" t="str">
            <v>3.1.1.2</v>
          </cell>
          <cell r="D1284" t="str">
            <v>Cinta demarcadora ( sin soportes ). Esquema No.2</v>
          </cell>
          <cell r="E1284" t="str">
            <v>m</v>
          </cell>
          <cell r="F1284">
            <v>1000</v>
          </cell>
          <cell r="G1284">
            <v>830</v>
          </cell>
          <cell r="H1284">
            <v>830000</v>
          </cell>
          <cell r="I1284">
            <v>0.93158684370408351</v>
          </cell>
          <cell r="J1284">
            <v>1000</v>
          </cell>
          <cell r="L1284">
            <v>1000</v>
          </cell>
          <cell r="M1284">
            <v>830000</v>
          </cell>
          <cell r="N1284">
            <v>0</v>
          </cell>
          <cell r="O1284">
            <v>830000</v>
          </cell>
          <cell r="R1284">
            <v>0</v>
          </cell>
          <cell r="S1284">
            <v>0</v>
          </cell>
          <cell r="T1284">
            <v>0</v>
          </cell>
          <cell r="U1284">
            <v>0</v>
          </cell>
          <cell r="V1284">
            <v>1000</v>
          </cell>
          <cell r="W1284">
            <v>830000</v>
          </cell>
        </row>
        <row r="1285">
          <cell r="C1285" t="str">
            <v>3.1.1.3.2</v>
          </cell>
          <cell r="D1285" t="str">
            <v>Valla móvil Tipo 2 Plegable. Esquema 4</v>
          </cell>
          <cell r="E1285" t="str">
            <v>un</v>
          </cell>
          <cell r="F1285">
            <v>3</v>
          </cell>
          <cell r="G1285">
            <v>162000</v>
          </cell>
          <cell r="H1285">
            <v>486000</v>
          </cell>
          <cell r="I1285">
            <v>0.54548338077130676</v>
          </cell>
          <cell r="J1285">
            <v>3</v>
          </cell>
          <cell r="L1285">
            <v>3</v>
          </cell>
          <cell r="M1285">
            <v>486000</v>
          </cell>
          <cell r="N1285">
            <v>0</v>
          </cell>
          <cell r="O1285">
            <v>486000</v>
          </cell>
          <cell r="R1285">
            <v>0</v>
          </cell>
          <cell r="S1285">
            <v>0</v>
          </cell>
          <cell r="T1285">
            <v>0</v>
          </cell>
          <cell r="U1285">
            <v>0</v>
          </cell>
          <cell r="V1285">
            <v>3</v>
          </cell>
          <cell r="W1285">
            <v>486000</v>
          </cell>
        </row>
        <row r="1286">
          <cell r="C1286" t="str">
            <v>3.1.1.5</v>
          </cell>
          <cell r="D1286" t="str">
            <v>Caneca Reflectiva</v>
          </cell>
          <cell r="E1286" t="str">
            <v>un</v>
          </cell>
          <cell r="F1286">
            <v>2</v>
          </cell>
          <cell r="G1286">
            <v>129000</v>
          </cell>
          <cell r="H1286">
            <v>258000</v>
          </cell>
          <cell r="I1286">
            <v>0.28957759719958259</v>
          </cell>
          <cell r="J1286">
            <v>2</v>
          </cell>
          <cell r="L1286">
            <v>2</v>
          </cell>
          <cell r="M1286">
            <v>258000</v>
          </cell>
          <cell r="N1286">
            <v>0</v>
          </cell>
          <cell r="O1286">
            <v>258000</v>
          </cell>
          <cell r="R1286">
            <v>0</v>
          </cell>
          <cell r="S1286">
            <v>0</v>
          </cell>
          <cell r="T1286">
            <v>0</v>
          </cell>
          <cell r="U1286">
            <v>0</v>
          </cell>
          <cell r="V1286">
            <v>2</v>
          </cell>
          <cell r="W1286">
            <v>258000</v>
          </cell>
        </row>
        <row r="1287">
          <cell r="C1287" t="str">
            <v>3,3</v>
          </cell>
          <cell r="D1287" t="str">
            <v>EXCAVACIONES Y ENTIBADOS</v>
          </cell>
          <cell r="I1287" t="str">
            <v/>
          </cell>
          <cell r="L1287" t="str">
            <v/>
          </cell>
          <cell r="M1287" t="str">
            <v/>
          </cell>
          <cell r="N1287" t="str">
            <v/>
          </cell>
          <cell r="O1287" t="str">
            <v/>
          </cell>
          <cell r="R1287" t="str">
            <v/>
          </cell>
          <cell r="S1287" t="str">
            <v/>
          </cell>
          <cell r="T1287" t="str">
            <v/>
          </cell>
          <cell r="U1287" t="str">
            <v/>
          </cell>
          <cell r="V1287" t="str">
            <v/>
          </cell>
          <cell r="W1287" t="str">
            <v/>
          </cell>
        </row>
        <row r="1288">
          <cell r="C1288" t="str">
            <v>3.3.1</v>
          </cell>
          <cell r="D1288" t="str">
            <v>DESPEJE, DESCAPOTE Y LIMPIEZA</v>
          </cell>
          <cell r="I1288" t="str">
            <v/>
          </cell>
          <cell r="L1288" t="str">
            <v/>
          </cell>
          <cell r="M1288" t="str">
            <v/>
          </cell>
          <cell r="N1288" t="str">
            <v/>
          </cell>
          <cell r="O1288" t="str">
            <v/>
          </cell>
          <cell r="R1288" t="str">
            <v/>
          </cell>
          <cell r="S1288" t="str">
            <v/>
          </cell>
          <cell r="T1288" t="str">
            <v/>
          </cell>
          <cell r="U1288" t="str">
            <v/>
          </cell>
          <cell r="V1288" t="str">
            <v/>
          </cell>
          <cell r="W1288" t="str">
            <v/>
          </cell>
        </row>
        <row r="1289">
          <cell r="C1289" t="str">
            <v>3.3.1.1</v>
          </cell>
          <cell r="D1289" t="str">
            <v>Despeje, desmonte y limpieza</v>
          </cell>
          <cell r="E1289" t="str">
            <v>m2</v>
          </cell>
          <cell r="F1289">
            <v>1900</v>
          </cell>
          <cell r="G1289">
            <v>2030</v>
          </cell>
          <cell r="H1289">
            <v>3857000</v>
          </cell>
          <cell r="I1289">
            <v>4.3290728387550006</v>
          </cell>
          <cell r="J1289">
            <v>1900</v>
          </cell>
          <cell r="L1289">
            <v>1900</v>
          </cell>
          <cell r="M1289">
            <v>3857000</v>
          </cell>
          <cell r="N1289">
            <v>0</v>
          </cell>
          <cell r="O1289">
            <v>3857000</v>
          </cell>
          <cell r="R1289">
            <v>0</v>
          </cell>
          <cell r="S1289">
            <v>0</v>
          </cell>
          <cell r="T1289">
            <v>0</v>
          </cell>
          <cell r="U1289">
            <v>0</v>
          </cell>
          <cell r="V1289">
            <v>1900</v>
          </cell>
          <cell r="W1289">
            <v>3857000</v>
          </cell>
        </row>
        <row r="1290">
          <cell r="C1290" t="str">
            <v>3.3.4</v>
          </cell>
          <cell r="D1290" t="str">
            <v>Excavaciones para estructuras</v>
          </cell>
        </row>
        <row r="1291">
          <cell r="C1291" t="str">
            <v>3.3.4.1</v>
          </cell>
          <cell r="D1291" t="str">
            <v>Excavación para estructuras a mano en material común, roca descompuesta, a cualquier prorfundidad y bajo cualquier condición de humedad. Incluye retiro a lugar autorizado.</v>
          </cell>
          <cell r="E1291" t="str">
            <v>m3</v>
          </cell>
          <cell r="G1291">
            <v>10800</v>
          </cell>
          <cell r="K1291">
            <v>28.16</v>
          </cell>
          <cell r="L1291">
            <v>28.16</v>
          </cell>
          <cell r="M1291">
            <v>0</v>
          </cell>
          <cell r="N1291">
            <v>304128</v>
          </cell>
        </row>
        <row r="1292">
          <cell r="C1292" t="str">
            <v>3.5.3</v>
          </cell>
          <cell r="D1292" t="str">
            <v>CONFORMACIÓN DE SUB-BASE GRANULAR</v>
          </cell>
          <cell r="I1292" t="str">
            <v/>
          </cell>
          <cell r="L1292" t="str">
            <v/>
          </cell>
          <cell r="M1292" t="str">
            <v/>
          </cell>
          <cell r="N1292" t="str">
            <v/>
          </cell>
          <cell r="O1292" t="str">
            <v/>
          </cell>
          <cell r="R1292" t="str">
            <v/>
          </cell>
          <cell r="S1292" t="str">
            <v/>
          </cell>
          <cell r="T1292" t="str">
            <v/>
          </cell>
          <cell r="U1292" t="str">
            <v/>
          </cell>
          <cell r="V1292" t="str">
            <v/>
          </cell>
          <cell r="W1292" t="str">
            <v/>
          </cell>
        </row>
        <row r="1293">
          <cell r="C1293" t="str">
            <v>3.5.3</v>
          </cell>
          <cell r="D1293" t="str">
            <v>Conformación de sub-base granular compactado al 95% del PM</v>
          </cell>
          <cell r="E1293" t="str">
            <v>m3</v>
          </cell>
          <cell r="F1293">
            <v>172.9</v>
          </cell>
          <cell r="G1293">
            <v>39230</v>
          </cell>
          <cell r="H1293">
            <v>6782867</v>
          </cell>
          <cell r="I1293">
            <v>7.6130477828850438</v>
          </cell>
          <cell r="J1293">
            <v>172.9</v>
          </cell>
          <cell r="L1293">
            <v>172.9</v>
          </cell>
          <cell r="M1293">
            <v>6782867</v>
          </cell>
          <cell r="N1293">
            <v>0</v>
          </cell>
          <cell r="O1293">
            <v>6782867</v>
          </cell>
          <cell r="R1293">
            <v>0</v>
          </cell>
          <cell r="S1293">
            <v>0</v>
          </cell>
          <cell r="T1293">
            <v>0</v>
          </cell>
          <cell r="U1293">
            <v>0</v>
          </cell>
          <cell r="V1293">
            <v>172.9</v>
          </cell>
          <cell r="W1293">
            <v>6782867</v>
          </cell>
        </row>
        <row r="1294">
          <cell r="C1294" t="str">
            <v>3.5.4</v>
          </cell>
          <cell r="D1294" t="str">
            <v>CONFORMACIÓN DE BASE</v>
          </cell>
          <cell r="I1294" t="str">
            <v/>
          </cell>
          <cell r="L1294" t="str">
            <v/>
          </cell>
          <cell r="M1294" t="str">
            <v/>
          </cell>
          <cell r="N1294" t="str">
            <v/>
          </cell>
          <cell r="O1294" t="str">
            <v/>
          </cell>
          <cell r="R1294" t="str">
            <v/>
          </cell>
          <cell r="S1294" t="str">
            <v/>
          </cell>
          <cell r="T1294" t="str">
            <v/>
          </cell>
          <cell r="U1294" t="str">
            <v/>
          </cell>
          <cell r="V1294" t="str">
            <v/>
          </cell>
          <cell r="W1294" t="str">
            <v/>
          </cell>
        </row>
        <row r="1295">
          <cell r="C1295" t="str">
            <v>3.5.4.1</v>
          </cell>
          <cell r="D1295" t="str">
            <v>Conformación de base suelo cemento</v>
          </cell>
          <cell r="I1295" t="str">
            <v/>
          </cell>
          <cell r="L1295" t="str">
            <v/>
          </cell>
          <cell r="M1295" t="str">
            <v/>
          </cell>
          <cell r="N1295" t="str">
            <v/>
          </cell>
          <cell r="O1295" t="str">
            <v/>
          </cell>
          <cell r="R1295" t="str">
            <v/>
          </cell>
          <cell r="S1295" t="str">
            <v/>
          </cell>
          <cell r="T1295" t="str">
            <v/>
          </cell>
          <cell r="U1295" t="str">
            <v/>
          </cell>
          <cell r="V1295" t="str">
            <v/>
          </cell>
          <cell r="W1295" t="str">
            <v/>
          </cell>
        </row>
        <row r="1296">
          <cell r="C1296" t="str">
            <v>3.5.4.1.1</v>
          </cell>
          <cell r="D1296" t="str">
            <v>Base de suelo cemento procedente de central de mezclas f'c=3.5 Mpa, con proporción de cemento del 6%</v>
          </cell>
          <cell r="E1296" t="str">
            <v>m3</v>
          </cell>
          <cell r="F1296">
            <v>2.94</v>
          </cell>
          <cell r="G1296">
            <v>92400</v>
          </cell>
          <cell r="H1296">
            <v>271656</v>
          </cell>
          <cell r="I1296">
            <v>0.30490500676298377</v>
          </cell>
          <cell r="J1296">
            <v>2.94</v>
          </cell>
          <cell r="L1296">
            <v>2.94</v>
          </cell>
          <cell r="M1296">
            <v>271656</v>
          </cell>
          <cell r="N1296">
            <v>0</v>
          </cell>
          <cell r="O1296">
            <v>271656</v>
          </cell>
          <cell r="R1296">
            <v>0</v>
          </cell>
          <cell r="S1296">
            <v>0</v>
          </cell>
          <cell r="T1296">
            <v>0</v>
          </cell>
          <cell r="U1296">
            <v>0</v>
          </cell>
          <cell r="V1296">
            <v>2.94</v>
          </cell>
          <cell r="W1296">
            <v>271656</v>
          </cell>
        </row>
        <row r="1297">
          <cell r="C1297" t="str">
            <v>3,5</v>
          </cell>
          <cell r="D1297" t="str">
            <v>RELLENOS</v>
          </cell>
          <cell r="I1297" t="str">
            <v/>
          </cell>
          <cell r="L1297" t="str">
            <v/>
          </cell>
          <cell r="M1297" t="str">
            <v/>
          </cell>
          <cell r="N1297" t="str">
            <v/>
          </cell>
          <cell r="O1297" t="str">
            <v/>
          </cell>
          <cell r="R1297" t="str">
            <v/>
          </cell>
          <cell r="S1297" t="str">
            <v/>
          </cell>
          <cell r="T1297" t="str">
            <v/>
          </cell>
          <cell r="U1297" t="str">
            <v/>
          </cell>
          <cell r="V1297" t="str">
            <v/>
          </cell>
          <cell r="W1297" t="str">
            <v/>
          </cell>
        </row>
        <row r="1298">
          <cell r="C1298" t="str">
            <v>3.5.1.2</v>
          </cell>
          <cell r="D1298" t="str">
            <v>Relleno de zanjas y obras de mampostería con material seleccionado de cantera al 95% del Proctor Modificado</v>
          </cell>
          <cell r="E1298" t="str">
            <v>m3</v>
          </cell>
          <cell r="G1298">
            <v>27000</v>
          </cell>
          <cell r="K1298">
            <v>45</v>
          </cell>
          <cell r="L1298">
            <v>45</v>
          </cell>
          <cell r="M1298">
            <v>0</v>
          </cell>
          <cell r="N1298">
            <v>1215000</v>
          </cell>
        </row>
        <row r="1299">
          <cell r="C1299" t="str">
            <v>3.5.5</v>
          </cell>
          <cell r="D1299" t="str">
            <v>EXPLANEACIÓN Y RELLENOS PARA ESTRUCTURAS Y OBRAS ARQUITECTÓNICAS</v>
          </cell>
          <cell r="I1299" t="str">
            <v/>
          </cell>
          <cell r="L1299" t="str">
            <v/>
          </cell>
          <cell r="M1299" t="str">
            <v/>
          </cell>
          <cell r="N1299" t="str">
            <v/>
          </cell>
          <cell r="O1299" t="str">
            <v/>
          </cell>
          <cell r="R1299" t="str">
            <v/>
          </cell>
          <cell r="S1299" t="str">
            <v/>
          </cell>
          <cell r="T1299" t="str">
            <v/>
          </cell>
          <cell r="U1299" t="str">
            <v/>
          </cell>
          <cell r="V1299" t="str">
            <v/>
          </cell>
          <cell r="W1299" t="str">
            <v/>
          </cell>
        </row>
        <row r="1300">
          <cell r="C1300" t="str">
            <v>3.5.5.1</v>
          </cell>
          <cell r="D1300" t="str">
            <v>Explanación y relleno de explanada compactado al 95% del proctor modificado, con material seleccionado de cantera</v>
          </cell>
          <cell r="E1300" t="str">
            <v>m3</v>
          </cell>
          <cell r="F1300">
            <v>800</v>
          </cell>
          <cell r="G1300">
            <v>20448</v>
          </cell>
          <cell r="H1300">
            <v>16358400</v>
          </cell>
          <cell r="I1300">
            <v>18.36056653499865</v>
          </cell>
          <cell r="J1300">
            <v>800</v>
          </cell>
          <cell r="L1300">
            <v>800</v>
          </cell>
          <cell r="M1300">
            <v>16358400</v>
          </cell>
          <cell r="N1300">
            <v>0</v>
          </cell>
          <cell r="O1300">
            <v>16358400</v>
          </cell>
          <cell r="R1300">
            <v>0</v>
          </cell>
          <cell r="S1300">
            <v>0</v>
          </cell>
          <cell r="T1300">
            <v>0</v>
          </cell>
          <cell r="U1300">
            <v>0</v>
          </cell>
          <cell r="V1300">
            <v>800</v>
          </cell>
          <cell r="W1300">
            <v>16358400</v>
          </cell>
        </row>
        <row r="1301">
          <cell r="C1301" t="str">
            <v>3.5.5.2</v>
          </cell>
          <cell r="D1301" t="str">
            <v>Relleno para zonas verdes compactado al 90% del proctor modificado, con arena negra</v>
          </cell>
          <cell r="E1301" t="str">
            <v>m3</v>
          </cell>
          <cell r="F1301">
            <v>180</v>
          </cell>
          <cell r="G1301">
            <v>13280</v>
          </cell>
          <cell r="H1301">
            <v>2390400</v>
          </cell>
          <cell r="I1301">
            <v>2.6829701098677603</v>
          </cell>
          <cell r="J1301">
            <v>180</v>
          </cell>
          <cell r="L1301">
            <v>180</v>
          </cell>
          <cell r="M1301">
            <v>2390400</v>
          </cell>
          <cell r="N1301">
            <v>0</v>
          </cell>
          <cell r="O1301">
            <v>2390400</v>
          </cell>
          <cell r="R1301">
            <v>0</v>
          </cell>
          <cell r="S1301">
            <v>0</v>
          </cell>
          <cell r="T1301">
            <v>0</v>
          </cell>
          <cell r="U1301">
            <v>0</v>
          </cell>
          <cell r="V1301">
            <v>180</v>
          </cell>
          <cell r="W1301">
            <v>2390400</v>
          </cell>
        </row>
        <row r="1302">
          <cell r="C1302" t="str">
            <v>3,6</v>
          </cell>
          <cell r="D1302" t="str">
            <v>CONSTRUCCION DE PAVIMENTOS</v>
          </cell>
          <cell r="I1302" t="str">
            <v/>
          </cell>
          <cell r="L1302" t="str">
            <v/>
          </cell>
          <cell r="M1302" t="str">
            <v/>
          </cell>
          <cell r="N1302" t="str">
            <v/>
          </cell>
          <cell r="O1302" t="str">
            <v/>
          </cell>
          <cell r="R1302" t="str">
            <v/>
          </cell>
          <cell r="S1302" t="str">
            <v/>
          </cell>
          <cell r="T1302" t="str">
            <v/>
          </cell>
          <cell r="U1302" t="str">
            <v/>
          </cell>
          <cell r="V1302" t="str">
            <v/>
          </cell>
          <cell r="W1302" t="str">
            <v/>
          </cell>
        </row>
        <row r="1303">
          <cell r="C1303" t="str">
            <v>3.6.4</v>
          </cell>
          <cell r="D1303" t="str">
            <v>Construcción de bordillo, anden y cuneta</v>
          </cell>
          <cell r="I1303" t="str">
            <v/>
          </cell>
          <cell r="L1303" t="str">
            <v/>
          </cell>
          <cell r="M1303" t="str">
            <v/>
          </cell>
          <cell r="N1303" t="str">
            <v/>
          </cell>
          <cell r="O1303" t="str">
            <v/>
          </cell>
          <cell r="R1303" t="str">
            <v/>
          </cell>
          <cell r="S1303" t="str">
            <v/>
          </cell>
          <cell r="T1303" t="str">
            <v/>
          </cell>
          <cell r="U1303" t="str">
            <v/>
          </cell>
          <cell r="V1303" t="str">
            <v/>
          </cell>
          <cell r="W1303" t="str">
            <v/>
          </cell>
        </row>
        <row r="1304">
          <cell r="C1304" t="str">
            <v>3.6.4.1.3</v>
          </cell>
          <cell r="D1304" t="str">
            <v>Construcción de anden en concreto 21 MPa (3000psi) e=0.1m, tamaño máximo del agregado 25mm (1") de central de mezcla</v>
          </cell>
          <cell r="E1304" t="str">
            <v>m2</v>
          </cell>
          <cell r="F1304">
            <v>256</v>
          </cell>
          <cell r="G1304">
            <v>33000</v>
          </cell>
          <cell r="H1304">
            <v>8448000</v>
          </cell>
          <cell r="I1304">
            <v>9.4819827176049376</v>
          </cell>
          <cell r="J1304">
            <v>256</v>
          </cell>
          <cell r="L1304">
            <v>256</v>
          </cell>
          <cell r="M1304">
            <v>8448000</v>
          </cell>
          <cell r="N1304">
            <v>0</v>
          </cell>
          <cell r="O1304">
            <v>8448000</v>
          </cell>
          <cell r="R1304">
            <v>0</v>
          </cell>
          <cell r="S1304">
            <v>0</v>
          </cell>
          <cell r="T1304">
            <v>0</v>
          </cell>
          <cell r="U1304">
            <v>0</v>
          </cell>
          <cell r="V1304">
            <v>256</v>
          </cell>
          <cell r="W1304">
            <v>8448000</v>
          </cell>
        </row>
        <row r="1305">
          <cell r="C1305" t="str">
            <v>3.6.4.2.3</v>
          </cell>
          <cell r="D1305" t="str">
            <v>Construcción de bordillo prefabricado de concreto h=0.5m, f'c=21.0Mpa (3000 psi)</v>
          </cell>
          <cell r="E1305" t="str">
            <v>m</v>
          </cell>
          <cell r="F1305">
            <v>400</v>
          </cell>
          <cell r="G1305">
            <v>34010</v>
          </cell>
          <cell r="H1305">
            <v>13604000</v>
          </cell>
          <cell r="I1305">
            <v>15.269045086446209</v>
          </cell>
          <cell r="J1305">
            <v>400</v>
          </cell>
          <cell r="L1305">
            <v>400</v>
          </cell>
          <cell r="M1305">
            <v>13604000</v>
          </cell>
          <cell r="N1305">
            <v>0</v>
          </cell>
          <cell r="O1305">
            <v>13604000</v>
          </cell>
          <cell r="R1305">
            <v>0</v>
          </cell>
          <cell r="S1305">
            <v>0</v>
          </cell>
          <cell r="T1305">
            <v>0</v>
          </cell>
          <cell r="U1305">
            <v>0</v>
          </cell>
          <cell r="V1305">
            <v>400</v>
          </cell>
          <cell r="W1305">
            <v>13604000</v>
          </cell>
        </row>
        <row r="1306">
          <cell r="C1306" t="str">
            <v>3.6.4.3</v>
          </cell>
          <cell r="D1306" t="str">
            <v>Construcción de cunetas</v>
          </cell>
          <cell r="I1306" t="str">
            <v/>
          </cell>
          <cell r="L1306" t="str">
            <v/>
          </cell>
          <cell r="M1306" t="str">
            <v/>
          </cell>
          <cell r="N1306" t="str">
            <v/>
          </cell>
          <cell r="O1306" t="str">
            <v/>
          </cell>
          <cell r="R1306" t="str">
            <v/>
          </cell>
          <cell r="S1306" t="str">
            <v/>
          </cell>
          <cell r="T1306" t="str">
            <v/>
          </cell>
          <cell r="U1306" t="str">
            <v/>
          </cell>
          <cell r="V1306" t="str">
            <v/>
          </cell>
          <cell r="W1306" t="str">
            <v/>
          </cell>
        </row>
        <row r="1307">
          <cell r="C1307" t="str">
            <v>3.6.4.3.1</v>
          </cell>
          <cell r="D1307" t="str">
            <v>Construcción en sitio de cunetas de concreto, f´c=21,0 Mpa (3000 psi), e=0.15m</v>
          </cell>
          <cell r="E1307" t="str">
            <v>m2</v>
          </cell>
          <cell r="F1307">
            <v>30</v>
          </cell>
          <cell r="G1307">
            <v>36010</v>
          </cell>
          <cell r="H1307">
            <v>1080300</v>
          </cell>
          <cell r="I1307">
            <v>1.2125220087391826</v>
          </cell>
          <cell r="J1307">
            <v>30</v>
          </cell>
          <cell r="L1307">
            <v>30</v>
          </cell>
          <cell r="M1307">
            <v>1080300</v>
          </cell>
          <cell r="N1307">
            <v>0</v>
          </cell>
          <cell r="O1307">
            <v>1080300</v>
          </cell>
          <cell r="R1307">
            <v>0</v>
          </cell>
          <cell r="S1307">
            <v>0</v>
          </cell>
          <cell r="T1307">
            <v>0</v>
          </cell>
          <cell r="U1307">
            <v>0</v>
          </cell>
          <cell r="V1307">
            <v>30</v>
          </cell>
          <cell r="W1307">
            <v>1080300</v>
          </cell>
        </row>
        <row r="1308">
          <cell r="C1308" t="str">
            <v>3.6.4.4.1</v>
          </cell>
          <cell r="D1308" t="str">
            <v>Construcción de pavimento en adoquin de concreto e=0.08m para trafico vehicular</v>
          </cell>
          <cell r="E1308" t="str">
            <v>m2</v>
          </cell>
          <cell r="F1308">
            <v>914</v>
          </cell>
          <cell r="G1308">
            <v>35605</v>
          </cell>
          <cell r="H1308">
            <v>32542970</v>
          </cell>
          <cell r="I1308">
            <v>36.526027357899615</v>
          </cell>
          <cell r="J1308">
            <v>914</v>
          </cell>
          <cell r="L1308">
            <v>914</v>
          </cell>
          <cell r="M1308">
            <v>32542970</v>
          </cell>
          <cell r="N1308">
            <v>0</v>
          </cell>
          <cell r="O1308">
            <v>32542970</v>
          </cell>
          <cell r="R1308">
            <v>0</v>
          </cell>
          <cell r="S1308">
            <v>0</v>
          </cell>
          <cell r="T1308">
            <v>0</v>
          </cell>
          <cell r="U1308">
            <v>0</v>
          </cell>
          <cell r="V1308">
            <v>914</v>
          </cell>
          <cell r="W1308">
            <v>32542970</v>
          </cell>
        </row>
        <row r="1309">
          <cell r="C1309" t="str">
            <v>3.6.5</v>
          </cell>
          <cell r="D1309" t="str">
            <v>Construcción de pavimentos en concreto</v>
          </cell>
          <cell r="I1309" t="str">
            <v/>
          </cell>
          <cell r="L1309" t="str">
            <v/>
          </cell>
          <cell r="M1309" t="str">
            <v/>
          </cell>
          <cell r="N1309" t="str">
            <v/>
          </cell>
          <cell r="O1309" t="str">
            <v/>
          </cell>
          <cell r="R1309" t="str">
            <v/>
          </cell>
          <cell r="S1309" t="str">
            <v/>
          </cell>
          <cell r="T1309" t="str">
            <v/>
          </cell>
          <cell r="U1309" t="str">
            <v/>
          </cell>
          <cell r="V1309" t="str">
            <v/>
          </cell>
          <cell r="W1309" t="str">
            <v/>
          </cell>
        </row>
        <row r="1310">
          <cell r="C1310" t="str">
            <v>3.6.5.1</v>
          </cell>
          <cell r="D1310" t="str">
            <v>Construcción de paviemnto de concreto MR 35 Kg/cm2, e=0.20m</v>
          </cell>
          <cell r="E1310" t="str">
            <v>m2</v>
          </cell>
          <cell r="F1310">
            <v>29.4</v>
          </cell>
          <cell r="G1310">
            <v>65755</v>
          </cell>
          <cell r="H1310">
            <v>1933197</v>
          </cell>
          <cell r="I1310">
            <v>2.1698083029978354</v>
          </cell>
          <cell r="J1310">
            <v>29.4</v>
          </cell>
          <cell r="L1310">
            <v>29.4</v>
          </cell>
          <cell r="M1310">
            <v>1933197</v>
          </cell>
          <cell r="N1310">
            <v>0</v>
          </cell>
          <cell r="O1310">
            <v>1933197</v>
          </cell>
          <cell r="R1310">
            <v>0</v>
          </cell>
          <cell r="S1310">
            <v>0</v>
          </cell>
          <cell r="T1310">
            <v>0</v>
          </cell>
          <cell r="U1310">
            <v>0</v>
          </cell>
          <cell r="V1310">
            <v>29.4</v>
          </cell>
          <cell r="W1310">
            <v>1933197</v>
          </cell>
        </row>
        <row r="1311">
          <cell r="C1311">
            <v>3.7</v>
          </cell>
          <cell r="D1311" t="str">
            <v>CONSTRUCCIÓN DE OBRAS ACCESORIAS</v>
          </cell>
        </row>
        <row r="1312">
          <cell r="C1312" t="str">
            <v>3.7.1</v>
          </cell>
          <cell r="D1312" t="str">
            <v xml:space="preserve">Obras de mampostería en ladrillo </v>
          </cell>
        </row>
        <row r="1313">
          <cell r="C1313" t="str">
            <v>3.7.1.3</v>
          </cell>
          <cell r="D1313" t="str">
            <v>Pañetes</v>
          </cell>
        </row>
        <row r="1314">
          <cell r="B1314" t="str">
            <v>N</v>
          </cell>
          <cell r="C1314" t="str">
            <v>3.7.1.3.4</v>
          </cell>
          <cell r="D1314" t="str">
            <v>Pañete simple en mortero 1:4</v>
          </cell>
          <cell r="E1314" t="str">
            <v>m2</v>
          </cell>
          <cell r="G1314">
            <v>6500</v>
          </cell>
          <cell r="K1314">
            <v>250</v>
          </cell>
          <cell r="L1314">
            <v>250</v>
          </cell>
          <cell r="M1314">
            <v>0</v>
          </cell>
          <cell r="N1314">
            <v>1625000</v>
          </cell>
          <cell r="O1314">
            <v>1625000</v>
          </cell>
        </row>
        <row r="1315">
          <cell r="C1315" t="str">
            <v>3.7.1.4</v>
          </cell>
          <cell r="D1315" t="str">
            <v>Concretos de limpieza, alistados y medias cañas</v>
          </cell>
        </row>
        <row r="1316">
          <cell r="C1316" t="str">
            <v>3.7.1.4.1</v>
          </cell>
          <cell r="D1316" t="str">
            <v>Alistado y pendientado</v>
          </cell>
        </row>
        <row r="1317">
          <cell r="C1317" t="str">
            <v>3.7.1.4.2</v>
          </cell>
          <cell r="D1317" t="str">
            <v>Concreto de limpieza f¨c=14 Mpa e=0.05</v>
          </cell>
          <cell r="E1317" t="str">
            <v>m2</v>
          </cell>
          <cell r="G1317">
            <v>10950</v>
          </cell>
          <cell r="K1317">
            <v>100</v>
          </cell>
          <cell r="L1317">
            <v>100</v>
          </cell>
          <cell r="M1317">
            <v>0</v>
          </cell>
          <cell r="N1317">
            <v>1095000</v>
          </cell>
          <cell r="O1317">
            <v>1095000</v>
          </cell>
        </row>
        <row r="1318">
          <cell r="C1318" t="str">
            <v>3.7.2</v>
          </cell>
          <cell r="D1318" t="str">
            <v>Obras en mampostería en bloque</v>
          </cell>
        </row>
        <row r="1319">
          <cell r="B1319" t="str">
            <v>N</v>
          </cell>
          <cell r="C1319" t="str">
            <v>3.7.2.1.15</v>
          </cell>
          <cell r="D1319" t="str">
            <v>Mampostería en bloque abusardado de concreto e=0.15 m</v>
          </cell>
          <cell r="E1319" t="str">
            <v>m2</v>
          </cell>
          <cell r="G1319">
            <v>32500</v>
          </cell>
          <cell r="K1319">
            <v>965</v>
          </cell>
          <cell r="L1319">
            <v>965</v>
          </cell>
          <cell r="M1319">
            <v>0</v>
          </cell>
          <cell r="N1319">
            <v>31362500</v>
          </cell>
          <cell r="O1319">
            <v>31362500</v>
          </cell>
        </row>
        <row r="1320">
          <cell r="C1320" t="str">
            <v>3.7.3</v>
          </cell>
          <cell r="D1320" t="str">
            <v>Estructuras de concreto reforzado</v>
          </cell>
        </row>
        <row r="1321">
          <cell r="C1321" t="str">
            <v>3.7.3.2.1</v>
          </cell>
          <cell r="D1321" t="str">
            <v>VIGAS, COLUMNAS, ZAPATAS, MUROS, ESCALERAS</v>
          </cell>
        </row>
        <row r="1322">
          <cell r="C1322" t="str">
            <v>3.7.3.2.1.1</v>
          </cell>
          <cell r="D1322" t="str">
            <v>Concreto para vigas f´c = 21 Mpa (3000 psi)</v>
          </cell>
          <cell r="E1322" t="str">
            <v>m3</v>
          </cell>
          <cell r="G1322">
            <v>314100</v>
          </cell>
          <cell r="K1322">
            <v>15</v>
          </cell>
          <cell r="L1322">
            <v>15</v>
          </cell>
          <cell r="M1322">
            <v>0</v>
          </cell>
          <cell r="N1322">
            <v>4711500</v>
          </cell>
          <cell r="O1322">
            <v>4711500</v>
          </cell>
        </row>
        <row r="1323">
          <cell r="C1323" t="str">
            <v>3.7.3.2.1.4</v>
          </cell>
          <cell r="D1323" t="str">
            <v>Concreto para columnas f´c = 21 Mpa (3000 ps)</v>
          </cell>
          <cell r="E1323" t="str">
            <v>m3</v>
          </cell>
          <cell r="G1323">
            <v>355100</v>
          </cell>
          <cell r="K1323">
            <v>17</v>
          </cell>
          <cell r="L1323">
            <v>17</v>
          </cell>
          <cell r="M1323">
            <v>0</v>
          </cell>
          <cell r="N1323">
            <v>6036700</v>
          </cell>
          <cell r="O1323">
            <v>6036700</v>
          </cell>
        </row>
        <row r="1324">
          <cell r="C1324" t="str">
            <v>3.7.3.2.1.10</v>
          </cell>
          <cell r="D1324" t="str">
            <v>Concreto para zapatas f´c=21 Mpa (3500 PSI)</v>
          </cell>
          <cell r="E1324" t="str">
            <v>m3</v>
          </cell>
          <cell r="G1324">
            <v>293700</v>
          </cell>
          <cell r="K1324">
            <v>20</v>
          </cell>
          <cell r="L1324">
            <v>20</v>
          </cell>
          <cell r="M1324">
            <v>0</v>
          </cell>
          <cell r="N1324">
            <v>5874000</v>
          </cell>
          <cell r="O1324">
            <v>5874000</v>
          </cell>
        </row>
        <row r="1325">
          <cell r="C1325" t="str">
            <v>3.7.3.2.1.13</v>
          </cell>
          <cell r="D1325" t="str">
            <v>Concreto para vigas de amarre f´c=21 Mpa (3000 PSI)</v>
          </cell>
          <cell r="E1325" t="str">
            <v>m3</v>
          </cell>
          <cell r="G1325">
            <v>338000</v>
          </cell>
          <cell r="K1325">
            <v>22</v>
          </cell>
          <cell r="L1325">
            <v>22</v>
          </cell>
          <cell r="M1325">
            <v>0</v>
          </cell>
          <cell r="N1325">
            <v>7436000</v>
          </cell>
          <cell r="O1325">
            <v>7436000</v>
          </cell>
        </row>
        <row r="1326">
          <cell r="C1326" t="str">
            <v>3.7.3.3</v>
          </cell>
          <cell r="D1326" t="str">
            <v>Acero de refuerzo</v>
          </cell>
        </row>
        <row r="1327">
          <cell r="C1327" t="str">
            <v>3.7.3.3.1</v>
          </cell>
          <cell r="D1327" t="str">
            <v>Suministro y figurado e instalación de acero de refuerzo 420 Mpa (60000 psi), según planos y especificaciones del diseño.</v>
          </cell>
          <cell r="E1327" t="str">
            <v>kg</v>
          </cell>
          <cell r="G1327">
            <v>2740</v>
          </cell>
          <cell r="K1327">
            <v>11154</v>
          </cell>
          <cell r="L1327">
            <v>11154</v>
          </cell>
          <cell r="M1327">
            <v>0</v>
          </cell>
          <cell r="N1327">
            <v>30561960</v>
          </cell>
          <cell r="O1327">
            <v>30561960</v>
          </cell>
        </row>
        <row r="1328">
          <cell r="B1328" t="str">
            <v>N</v>
          </cell>
          <cell r="C1328" t="str">
            <v>3.7.17</v>
          </cell>
          <cell r="D1328" t="str">
            <v>Estructuras metálicas</v>
          </cell>
        </row>
        <row r="1329">
          <cell r="B1329" t="str">
            <v>N</v>
          </cell>
          <cell r="C1329" t="str">
            <v>3.7.17.10</v>
          </cell>
          <cell r="D1329" t="str">
            <v>Suministro e instalación de alambre de púas a tres hiladas. Incluye soporte en tubo galvanizado, según planos</v>
          </cell>
          <cell r="E1329" t="str">
            <v>m</v>
          </cell>
          <cell r="G1329">
            <v>2100</v>
          </cell>
          <cell r="K1329">
            <v>1307.7</v>
          </cell>
          <cell r="L1329">
            <v>1307.7</v>
          </cell>
          <cell r="M1329">
            <v>0</v>
          </cell>
          <cell r="N1329">
            <v>2746170</v>
          </cell>
          <cell r="O1329">
            <v>2746170</v>
          </cell>
        </row>
        <row r="1330">
          <cell r="B1330" t="str">
            <v>N</v>
          </cell>
          <cell r="C1330" t="str">
            <v>3.7.17.14</v>
          </cell>
          <cell r="D1330" t="str">
            <v>Suministro, instalación y montaje de tubos de cerramiento galvanizados fabricados con acero laminado en caliente Ø 2 1/2". Incluye pintura en esmalte sitético, color institucional a definir por Interventoría</v>
          </cell>
          <cell r="E1330" t="str">
            <v>m</v>
          </cell>
          <cell r="G1330">
            <v>35000</v>
          </cell>
          <cell r="K1330">
            <v>86.5</v>
          </cell>
          <cell r="L1330">
            <v>86.5</v>
          </cell>
          <cell r="M1330">
            <v>0</v>
          </cell>
          <cell r="N1330">
            <v>3027500</v>
          </cell>
          <cell r="O1330">
            <v>3027500</v>
          </cell>
        </row>
        <row r="1331">
          <cell r="B1331" t="str">
            <v>N</v>
          </cell>
          <cell r="C1331" t="str">
            <v>3.7.17.15</v>
          </cell>
          <cell r="D1331" t="str">
            <v>Suministro, instalación y montaje de tubos de cerramiento galvanizados fabricados con acero laminado en caliente Ø 4". Incluye pintura en esmalte sitético, color institucional a definir por Interventoría</v>
          </cell>
          <cell r="E1331" t="str">
            <v>m</v>
          </cell>
          <cell r="G1331">
            <v>125500</v>
          </cell>
          <cell r="K1331">
            <v>35</v>
          </cell>
          <cell r="L1331">
            <v>35</v>
          </cell>
          <cell r="M1331">
            <v>0</v>
          </cell>
          <cell r="N1331">
            <v>4392500</v>
          </cell>
          <cell r="O1331">
            <v>4392500</v>
          </cell>
        </row>
        <row r="1332">
          <cell r="B1332" t="str">
            <v>N</v>
          </cell>
          <cell r="C1332" t="str">
            <v>3.7.17.16</v>
          </cell>
          <cell r="D1332" t="str">
            <v>Suministro e instalación de malla de cerramiento galvanizada, plastificada Cal 10 hueco hexagonal 2" según planos</v>
          </cell>
          <cell r="E1332" t="str">
            <v>m2</v>
          </cell>
          <cell r="G1332">
            <v>119500</v>
          </cell>
          <cell r="K1332">
            <v>15</v>
          </cell>
          <cell r="L1332">
            <v>15</v>
          </cell>
          <cell r="M1332">
            <v>0</v>
          </cell>
          <cell r="N1332">
            <v>1792500</v>
          </cell>
          <cell r="O1332">
            <v>1792500</v>
          </cell>
        </row>
        <row r="1333">
          <cell r="B1333" t="str">
            <v>N</v>
          </cell>
          <cell r="C1333" t="str">
            <v>3.7.17.17</v>
          </cell>
          <cell r="D1333" t="str">
            <v>Suminsitro, instalación y montaje de tubos de ceramiento en PVC diámetro 2", incluye pintura en esmalte sintético color institucional a definir por Interventoría</v>
          </cell>
          <cell r="E1333" t="str">
            <v>m</v>
          </cell>
          <cell r="G1333">
            <v>10000</v>
          </cell>
          <cell r="K1333">
            <v>1000</v>
          </cell>
          <cell r="L1333">
            <v>1000</v>
          </cell>
          <cell r="M1333">
            <v>0</v>
          </cell>
          <cell r="N1333">
            <v>10000000</v>
          </cell>
          <cell r="O1333">
            <v>10000000</v>
          </cell>
        </row>
        <row r="1334">
          <cell r="C1334">
            <v>3.9</v>
          </cell>
          <cell r="D1334" t="str">
            <v>Obras arquitectónicas</v>
          </cell>
        </row>
        <row r="1335">
          <cell r="C1335" t="str">
            <v>3.9.12</v>
          </cell>
          <cell r="D1335" t="str">
            <v>Pintura</v>
          </cell>
        </row>
        <row r="1336">
          <cell r="C1336" t="str">
            <v>3.9.12.3</v>
          </cell>
          <cell r="D1336" t="str">
            <v>Estuco y pintura a 3 manos segun planos y especificaciones de diseño</v>
          </cell>
          <cell r="E1336" t="str">
            <v>m2</v>
          </cell>
          <cell r="G1336">
            <v>6415</v>
          </cell>
          <cell r="K1336">
            <v>1200</v>
          </cell>
          <cell r="L1336">
            <v>1200</v>
          </cell>
          <cell r="M1336">
            <v>0</v>
          </cell>
          <cell r="N1336">
            <v>7698000</v>
          </cell>
          <cell r="O1336">
            <v>7698000</v>
          </cell>
        </row>
        <row r="1337">
          <cell r="L1337" t="str">
            <v/>
          </cell>
          <cell r="M1337" t="str">
            <v/>
          </cell>
          <cell r="N1337" t="str">
            <v/>
          </cell>
          <cell r="O1337" t="str">
            <v/>
          </cell>
        </row>
        <row r="1338">
          <cell r="D1338" t="str">
            <v>COSTO DIRECTO</v>
          </cell>
          <cell r="H1338">
            <v>89095290</v>
          </cell>
          <cell r="L1338" t="str">
            <v/>
          </cell>
          <cell r="M1338">
            <v>89095290</v>
          </cell>
          <cell r="N1338">
            <v>119878458</v>
          </cell>
          <cell r="O1338">
            <v>207454620</v>
          </cell>
          <cell r="R1338" t="str">
            <v/>
          </cell>
          <cell r="S1338">
            <v>0</v>
          </cell>
          <cell r="T1338">
            <v>0</v>
          </cell>
          <cell r="U1338">
            <v>0</v>
          </cell>
          <cell r="V1338" t="str">
            <v/>
          </cell>
          <cell r="W1338">
            <v>89095290</v>
          </cell>
        </row>
        <row r="1339">
          <cell r="D1339" t="str">
            <v>A,I,U, (25% )</v>
          </cell>
          <cell r="E1339">
            <v>0.25</v>
          </cell>
          <cell r="H1339">
            <v>22273823</v>
          </cell>
          <cell r="M1339">
            <v>22273823</v>
          </cell>
          <cell r="N1339">
            <v>29969615</v>
          </cell>
          <cell r="O1339">
            <v>51863655</v>
          </cell>
          <cell r="R1339">
            <v>0</v>
          </cell>
          <cell r="S1339">
            <v>0</v>
          </cell>
          <cell r="T1339">
            <v>0</v>
          </cell>
          <cell r="U1339">
            <v>0</v>
          </cell>
          <cell r="W1339">
            <v>22273823</v>
          </cell>
        </row>
        <row r="1340">
          <cell r="B1340" t="str">
            <v>TO25</v>
          </cell>
          <cell r="D1340" t="str">
            <v>COSTO TOTAL</v>
          </cell>
          <cell r="H1340">
            <v>111369113</v>
          </cell>
          <cell r="M1340">
            <v>111369113</v>
          </cell>
          <cell r="N1340">
            <v>149848073</v>
          </cell>
          <cell r="O1340">
            <v>259318275</v>
          </cell>
          <cell r="R1340" t="str">
            <v/>
          </cell>
          <cell r="S1340">
            <v>0</v>
          </cell>
          <cell r="T1340">
            <v>0</v>
          </cell>
          <cell r="U1340">
            <v>0</v>
          </cell>
          <cell r="V1340" t="str">
            <v/>
          </cell>
          <cell r="W1340">
            <v>111369113</v>
          </cell>
        </row>
        <row r="1341">
          <cell r="B1341" t="str">
            <v>T26</v>
          </cell>
          <cell r="C1341" t="str">
            <v>SUMINISTRO - TUBERIA DE ADUCCION, GRP Ø 600 mm (1341)</v>
          </cell>
          <cell r="M1341" t="str">
            <v/>
          </cell>
          <cell r="N1341" t="str">
            <v/>
          </cell>
          <cell r="O1341" t="str">
            <v/>
          </cell>
          <cell r="R1341" t="str">
            <v/>
          </cell>
          <cell r="S1341" t="str">
            <v/>
          </cell>
          <cell r="T1341" t="str">
            <v/>
          </cell>
          <cell r="U1341" t="str">
            <v/>
          </cell>
          <cell r="V1341" t="str">
            <v/>
          </cell>
          <cell r="W1341" t="str">
            <v/>
          </cell>
        </row>
        <row r="1342">
          <cell r="C1342" t="str">
            <v xml:space="preserve">ITEM </v>
          </cell>
          <cell r="D1342" t="str">
            <v xml:space="preserve">DESCRIPCION </v>
          </cell>
          <cell r="E1342" t="str">
            <v xml:space="preserve">UNIDAD </v>
          </cell>
          <cell r="F1342" t="str">
            <v xml:space="preserve">CANTIDAD </v>
          </cell>
          <cell r="G1342" t="str">
            <v xml:space="preserve">V. UNITARIO </v>
          </cell>
          <cell r="H1342" t="str">
            <v>V. PARCIAL</v>
          </cell>
          <cell r="R1342">
            <v>0</v>
          </cell>
        </row>
        <row r="1343">
          <cell r="C1343" t="str">
            <v>3.20.</v>
          </cell>
          <cell r="D1343" t="str">
            <v>SUMINISTRO DE TUBERIAS Y ELEMENTOS DE ACUEDUCTO Y ALCANTARILLADO</v>
          </cell>
          <cell r="L1343" t="str">
            <v/>
          </cell>
          <cell r="M1343" t="str">
            <v/>
          </cell>
          <cell r="N1343" t="str">
            <v/>
          </cell>
          <cell r="O1343" t="str">
            <v/>
          </cell>
          <cell r="R1343" t="str">
            <v/>
          </cell>
          <cell r="S1343" t="str">
            <v/>
          </cell>
          <cell r="T1343" t="str">
            <v/>
          </cell>
          <cell r="U1343" t="str">
            <v/>
          </cell>
          <cell r="V1343" t="str">
            <v/>
          </cell>
          <cell r="W1343" t="str">
            <v/>
          </cell>
        </row>
        <row r="1344">
          <cell r="C1344" t="str">
            <v>3.20.1.1</v>
          </cell>
          <cell r="D1344" t="str">
            <v>Suministro de Tuberias de Acueducto</v>
          </cell>
          <cell r="L1344" t="str">
            <v/>
          </cell>
          <cell r="M1344" t="str">
            <v/>
          </cell>
          <cell r="N1344" t="str">
            <v/>
          </cell>
          <cell r="O1344" t="str">
            <v/>
          </cell>
          <cell r="R1344" t="str">
            <v/>
          </cell>
          <cell r="S1344" t="str">
            <v/>
          </cell>
          <cell r="T1344" t="str">
            <v/>
          </cell>
          <cell r="U1344" t="str">
            <v/>
          </cell>
          <cell r="V1344" t="str">
            <v/>
          </cell>
          <cell r="W1344" t="str">
            <v/>
          </cell>
        </row>
        <row r="1345">
          <cell r="C1345" t="str">
            <v>3.20.1.1.2</v>
          </cell>
          <cell r="D1345" t="str">
            <v>Suministro de Tuberías de acueducto de hierro de fundición dúctil</v>
          </cell>
          <cell r="L1345" t="str">
            <v/>
          </cell>
          <cell r="M1345" t="str">
            <v/>
          </cell>
          <cell r="N1345" t="str">
            <v/>
          </cell>
          <cell r="O1345" t="str">
            <v/>
          </cell>
          <cell r="R1345" t="str">
            <v/>
          </cell>
          <cell r="S1345" t="str">
            <v/>
          </cell>
          <cell r="T1345" t="str">
            <v/>
          </cell>
          <cell r="U1345" t="str">
            <v/>
          </cell>
          <cell r="V1345" t="str">
            <v/>
          </cell>
          <cell r="W1345" t="str">
            <v/>
          </cell>
        </row>
        <row r="1346">
          <cell r="C1346" t="str">
            <v>3.20.1.1.2.7</v>
          </cell>
          <cell r="D1346" t="str">
            <v>Tubería de HD de 600 mm PN 10</v>
          </cell>
          <cell r="E1346" t="str">
            <v>m</v>
          </cell>
          <cell r="F1346">
            <v>66</v>
          </cell>
          <cell r="G1346">
            <v>500939.04</v>
          </cell>
          <cell r="H1346">
            <v>33061976.639999997</v>
          </cell>
          <cell r="I1346">
            <v>8.916038999005039</v>
          </cell>
          <cell r="J1346">
            <v>66</v>
          </cell>
          <cell r="K1346">
            <v>-66</v>
          </cell>
          <cell r="L1346">
            <v>0</v>
          </cell>
          <cell r="M1346">
            <v>33061976.639999997</v>
          </cell>
          <cell r="N1346">
            <v>-33061976.639999997</v>
          </cell>
          <cell r="O1346">
            <v>0</v>
          </cell>
          <cell r="R1346">
            <v>0</v>
          </cell>
          <cell r="S1346">
            <v>0</v>
          </cell>
          <cell r="T1346">
            <v>0</v>
          </cell>
          <cell r="U1346">
            <v>0</v>
          </cell>
          <cell r="V1346">
            <v>0</v>
          </cell>
          <cell r="W1346">
            <v>0</v>
          </cell>
        </row>
        <row r="1347">
          <cell r="C1347" t="str">
            <v>3.20.1.1.3</v>
          </cell>
          <cell r="D1347" t="str">
            <v>Suministro de Tuberías de acueducto de poliester reforzado con fibra de vidrio (GRP)</v>
          </cell>
          <cell r="I1347" t="str">
            <v/>
          </cell>
          <cell r="L1347" t="str">
            <v/>
          </cell>
          <cell r="M1347" t="str">
            <v/>
          </cell>
          <cell r="N1347" t="str">
            <v/>
          </cell>
          <cell r="O1347" t="str">
            <v/>
          </cell>
          <cell r="R1347" t="str">
            <v/>
          </cell>
          <cell r="S1347" t="str">
            <v/>
          </cell>
          <cell r="T1347" t="str">
            <v/>
          </cell>
          <cell r="U1347" t="str">
            <v/>
          </cell>
          <cell r="V1347" t="str">
            <v/>
          </cell>
          <cell r="W1347" t="str">
            <v/>
          </cell>
        </row>
        <row r="1348">
          <cell r="C1348" t="str">
            <v>3.20.1.1.3.2</v>
          </cell>
          <cell r="D1348" t="str">
            <v>Tubería de GRP de 400 mm</v>
          </cell>
          <cell r="E1348" t="str">
            <v>m</v>
          </cell>
          <cell r="F1348">
            <v>6</v>
          </cell>
          <cell r="G1348">
            <v>89000</v>
          </cell>
          <cell r="H1348">
            <v>534000</v>
          </cell>
          <cell r="I1348">
            <v>0.1440072648199866</v>
          </cell>
          <cell r="J1348">
            <v>6</v>
          </cell>
          <cell r="K1348">
            <v>-6</v>
          </cell>
          <cell r="L1348">
            <v>0</v>
          </cell>
          <cell r="M1348">
            <v>534000</v>
          </cell>
          <cell r="N1348">
            <v>-534000</v>
          </cell>
          <cell r="O1348">
            <v>0</v>
          </cell>
          <cell r="R1348">
            <v>0</v>
          </cell>
          <cell r="S1348">
            <v>0</v>
          </cell>
          <cell r="T1348">
            <v>0</v>
          </cell>
          <cell r="U1348">
            <v>0</v>
          </cell>
          <cell r="V1348">
            <v>0</v>
          </cell>
          <cell r="W1348">
            <v>0</v>
          </cell>
        </row>
        <row r="1349">
          <cell r="C1349" t="str">
            <v>3.20.1.1.3.5</v>
          </cell>
          <cell r="D1349" t="str">
            <v>Tubería de GRP de 600 mm (de 12 m cada tubo)</v>
          </cell>
          <cell r="E1349" t="str">
            <v>m</v>
          </cell>
          <cell r="F1349">
            <v>978</v>
          </cell>
          <cell r="G1349">
            <v>240130.20799999998</v>
          </cell>
          <cell r="H1349">
            <v>234847343.42399999</v>
          </cell>
          <cell r="I1349">
            <v>63.332815686760881</v>
          </cell>
          <cell r="J1349">
            <v>978</v>
          </cell>
          <cell r="K1349">
            <v>-978</v>
          </cell>
          <cell r="L1349">
            <v>0</v>
          </cell>
          <cell r="M1349">
            <v>234847343.42399999</v>
          </cell>
          <cell r="N1349">
            <v>-234847343.42399999</v>
          </cell>
          <cell r="O1349">
            <v>0</v>
          </cell>
          <cell r="R1349">
            <v>0</v>
          </cell>
          <cell r="S1349">
            <v>0</v>
          </cell>
          <cell r="T1349">
            <v>0</v>
          </cell>
          <cell r="U1349">
            <v>0</v>
          </cell>
          <cell r="V1349">
            <v>0</v>
          </cell>
          <cell r="W1349">
            <v>0</v>
          </cell>
        </row>
        <row r="1350">
          <cell r="C1350" t="str">
            <v>3.20.1.2.1</v>
          </cell>
          <cell r="D1350" t="str">
            <v xml:space="preserve">Suministro de válvula de compuerta brida x brida norma ISO PN 10 </v>
          </cell>
          <cell r="I1350" t="str">
            <v/>
          </cell>
          <cell r="K1350">
            <v>0</v>
          </cell>
          <cell r="L1350" t="str">
            <v/>
          </cell>
          <cell r="M1350" t="str">
            <v/>
          </cell>
          <cell r="N1350" t="str">
            <v/>
          </cell>
          <cell r="O1350" t="str">
            <v/>
          </cell>
          <cell r="R1350" t="str">
            <v/>
          </cell>
          <cell r="S1350" t="str">
            <v/>
          </cell>
          <cell r="T1350" t="str">
            <v/>
          </cell>
          <cell r="U1350" t="str">
            <v/>
          </cell>
          <cell r="V1350" t="str">
            <v/>
          </cell>
          <cell r="W1350" t="str">
            <v/>
          </cell>
        </row>
        <row r="1351">
          <cell r="C1351" t="str">
            <v>3.20.1.2.1.3</v>
          </cell>
          <cell r="D1351" t="str">
            <v>d = 100 mm (4")</v>
          </cell>
          <cell r="E1351" t="str">
            <v>un</v>
          </cell>
          <cell r="F1351">
            <v>1</v>
          </cell>
          <cell r="G1351">
            <v>434118.40000000002</v>
          </cell>
          <cell r="H1351">
            <v>434118.40000000002</v>
          </cell>
          <cell r="I1351">
            <v>0.11707154193263834</v>
          </cell>
          <cell r="J1351">
            <v>1</v>
          </cell>
          <cell r="K1351">
            <v>-1</v>
          </cell>
          <cell r="L1351">
            <v>0</v>
          </cell>
          <cell r="M1351">
            <v>434118.40000000002</v>
          </cell>
          <cell r="N1351">
            <v>-434118.40000000002</v>
          </cell>
          <cell r="O1351">
            <v>0</v>
          </cell>
          <cell r="R1351">
            <v>0</v>
          </cell>
          <cell r="S1351">
            <v>0</v>
          </cell>
          <cell r="T1351">
            <v>0</v>
          </cell>
          <cell r="U1351">
            <v>0</v>
          </cell>
          <cell r="V1351">
            <v>0</v>
          </cell>
          <cell r="W1351">
            <v>0</v>
          </cell>
        </row>
        <row r="1352">
          <cell r="C1352" t="str">
            <v>3.20.1.2.3</v>
          </cell>
          <cell r="D1352" t="str">
            <v>Suministro de válvula de mariposa brida x brida norma ISO PN  16</v>
          </cell>
          <cell r="I1352" t="str">
            <v/>
          </cell>
          <cell r="K1352">
            <v>0</v>
          </cell>
          <cell r="L1352" t="str">
            <v/>
          </cell>
          <cell r="M1352" t="str">
            <v/>
          </cell>
          <cell r="N1352" t="str">
            <v/>
          </cell>
          <cell r="O1352" t="str">
            <v/>
          </cell>
          <cell r="R1352" t="str">
            <v/>
          </cell>
          <cell r="S1352" t="str">
            <v/>
          </cell>
          <cell r="T1352" t="str">
            <v/>
          </cell>
          <cell r="U1352" t="str">
            <v/>
          </cell>
          <cell r="V1352" t="str">
            <v/>
          </cell>
          <cell r="W1352" t="str">
            <v/>
          </cell>
        </row>
        <row r="1353">
          <cell r="C1353" t="str">
            <v>3.20.1.2.3.4</v>
          </cell>
          <cell r="D1353" t="str">
            <v>d = 400 mm (16")</v>
          </cell>
          <cell r="E1353" t="str">
            <v>un</v>
          </cell>
          <cell r="F1353">
            <v>2</v>
          </cell>
          <cell r="G1353">
            <v>8619472.7999999989</v>
          </cell>
          <cell r="H1353">
            <v>17238945.599999998</v>
          </cell>
          <cell r="I1353">
            <v>4.6489389592444619</v>
          </cell>
          <cell r="J1353">
            <v>2</v>
          </cell>
          <cell r="K1353">
            <v>-2</v>
          </cell>
          <cell r="L1353">
            <v>0</v>
          </cell>
          <cell r="M1353">
            <v>17238945.599999998</v>
          </cell>
          <cell r="N1353">
            <v>-17238945.599999998</v>
          </cell>
          <cell r="O1353">
            <v>0</v>
          </cell>
          <cell r="R1353">
            <v>0</v>
          </cell>
          <cell r="S1353">
            <v>0</v>
          </cell>
          <cell r="T1353">
            <v>0</v>
          </cell>
          <cell r="U1353">
            <v>0</v>
          </cell>
          <cell r="V1353">
            <v>0</v>
          </cell>
          <cell r="W1353">
            <v>0</v>
          </cell>
        </row>
        <row r="1354">
          <cell r="C1354" t="str">
            <v>3.20.1.2.7</v>
          </cell>
          <cell r="D1354" t="str">
            <v xml:space="preserve">Suministro de ventosa de triple acción norma ISO PN 10 </v>
          </cell>
          <cell r="I1354" t="str">
            <v/>
          </cell>
          <cell r="K1354">
            <v>0</v>
          </cell>
          <cell r="L1354" t="str">
            <v/>
          </cell>
          <cell r="M1354" t="str">
            <v/>
          </cell>
          <cell r="N1354" t="str">
            <v/>
          </cell>
          <cell r="O1354" t="str">
            <v/>
          </cell>
          <cell r="R1354" t="str">
            <v/>
          </cell>
          <cell r="S1354" t="str">
            <v/>
          </cell>
          <cell r="T1354" t="str">
            <v/>
          </cell>
          <cell r="U1354" t="str">
            <v/>
          </cell>
          <cell r="V1354" t="str">
            <v/>
          </cell>
          <cell r="W1354" t="str">
            <v/>
          </cell>
        </row>
        <row r="1355">
          <cell r="C1355" t="str">
            <v>3.20.1.2.7.3</v>
          </cell>
          <cell r="D1355" t="str">
            <v>d = 100 mm (4")</v>
          </cell>
          <cell r="E1355" t="str">
            <v>un</v>
          </cell>
          <cell r="F1355">
            <v>1</v>
          </cell>
          <cell r="G1355">
            <v>1443785.3</v>
          </cell>
          <cell r="H1355">
            <v>1443785.3</v>
          </cell>
          <cell r="I1355">
            <v>0.38935500382079369</v>
          </cell>
          <cell r="J1355">
            <v>1</v>
          </cell>
          <cell r="K1355">
            <v>-1</v>
          </cell>
          <cell r="L1355">
            <v>0</v>
          </cell>
          <cell r="M1355">
            <v>1443785.3</v>
          </cell>
          <cell r="N1355">
            <v>-1443785.3</v>
          </cell>
          <cell r="O1355">
            <v>0</v>
          </cell>
          <cell r="R1355">
            <v>0</v>
          </cell>
          <cell r="S1355">
            <v>0</v>
          </cell>
          <cell r="T1355">
            <v>0</v>
          </cell>
          <cell r="U1355">
            <v>0</v>
          </cell>
          <cell r="V1355">
            <v>0</v>
          </cell>
          <cell r="W1355">
            <v>0</v>
          </cell>
        </row>
        <row r="1356">
          <cell r="C1356" t="str">
            <v>3.20.1.2.15</v>
          </cell>
          <cell r="D1356" t="str">
            <v>Suministro de brida ciega HD norma ISO PN 16</v>
          </cell>
          <cell r="I1356" t="str">
            <v/>
          </cell>
          <cell r="K1356">
            <v>0</v>
          </cell>
          <cell r="L1356" t="str">
            <v/>
          </cell>
          <cell r="M1356" t="str">
            <v/>
          </cell>
          <cell r="N1356" t="str">
            <v/>
          </cell>
          <cell r="O1356" t="str">
            <v/>
          </cell>
          <cell r="R1356" t="str">
            <v/>
          </cell>
          <cell r="S1356" t="str">
            <v/>
          </cell>
          <cell r="T1356" t="str">
            <v/>
          </cell>
          <cell r="U1356" t="str">
            <v/>
          </cell>
          <cell r="V1356" t="str">
            <v/>
          </cell>
          <cell r="W1356" t="str">
            <v/>
          </cell>
        </row>
        <row r="1357">
          <cell r="C1357" t="str">
            <v>3.20.1.2.15.11</v>
          </cell>
          <cell r="D1357" t="str">
            <v>d = 600 mm (24")</v>
          </cell>
          <cell r="E1357" t="str">
            <v>un</v>
          </cell>
          <cell r="F1357">
            <v>1</v>
          </cell>
          <cell r="G1357">
            <v>1718134</v>
          </cell>
          <cell r="H1357">
            <v>1718134</v>
          </cell>
          <cell r="I1357">
            <v>0.46334040811652227</v>
          </cell>
          <cell r="J1357">
            <v>1</v>
          </cell>
          <cell r="K1357">
            <v>-1</v>
          </cell>
          <cell r="L1357">
            <v>0</v>
          </cell>
          <cell r="M1357">
            <v>1718134</v>
          </cell>
          <cell r="N1357">
            <v>-1718134</v>
          </cell>
          <cell r="O1357">
            <v>0</v>
          </cell>
          <cell r="R1357">
            <v>0</v>
          </cell>
          <cell r="S1357">
            <v>0</v>
          </cell>
          <cell r="T1357">
            <v>0</v>
          </cell>
          <cell r="U1357">
            <v>0</v>
          </cell>
          <cell r="V1357">
            <v>0</v>
          </cell>
          <cell r="W1357">
            <v>0</v>
          </cell>
        </row>
        <row r="1358">
          <cell r="C1358" t="str">
            <v>3.20.1.2.30</v>
          </cell>
          <cell r="D1358" t="str">
            <v>Codo 90° BxB HD Norma ISO PN 10</v>
          </cell>
          <cell r="I1358" t="str">
            <v/>
          </cell>
          <cell r="K1358">
            <v>0</v>
          </cell>
          <cell r="L1358" t="str">
            <v/>
          </cell>
          <cell r="M1358" t="str">
            <v/>
          </cell>
          <cell r="N1358" t="str">
            <v/>
          </cell>
          <cell r="O1358" t="str">
            <v/>
          </cell>
          <cell r="R1358" t="str">
            <v/>
          </cell>
          <cell r="S1358" t="str">
            <v/>
          </cell>
          <cell r="T1358" t="str">
            <v/>
          </cell>
          <cell r="U1358" t="str">
            <v/>
          </cell>
          <cell r="V1358" t="str">
            <v/>
          </cell>
          <cell r="W1358" t="str">
            <v/>
          </cell>
        </row>
        <row r="1359">
          <cell r="C1359" t="str">
            <v>3.20.1.2.30.7</v>
          </cell>
          <cell r="D1359" t="str">
            <v>d = 600 mm (24")</v>
          </cell>
          <cell r="E1359" t="str">
            <v>un</v>
          </cell>
          <cell r="F1359">
            <v>2</v>
          </cell>
          <cell r="G1359">
            <v>6148000</v>
          </cell>
          <cell r="H1359">
            <v>12296000</v>
          </cell>
          <cell r="I1359">
            <v>3.3159425622220136</v>
          </cell>
          <cell r="J1359">
            <v>2</v>
          </cell>
          <cell r="K1359">
            <v>-2</v>
          </cell>
          <cell r="L1359">
            <v>0</v>
          </cell>
          <cell r="M1359">
            <v>12296000</v>
          </cell>
          <cell r="N1359">
            <v>-12296000</v>
          </cell>
          <cell r="O1359">
            <v>0</v>
          </cell>
          <cell r="R1359">
            <v>0</v>
          </cell>
          <cell r="S1359">
            <v>0</v>
          </cell>
          <cell r="T1359">
            <v>0</v>
          </cell>
          <cell r="U1359">
            <v>0</v>
          </cell>
          <cell r="V1359">
            <v>0</v>
          </cell>
          <cell r="W1359">
            <v>0</v>
          </cell>
        </row>
        <row r="1360">
          <cell r="C1360" t="str">
            <v>3.20.1.2.40</v>
          </cell>
          <cell r="D1360" t="str">
            <v>Codo 45° JA x JA HD Norma ISO PN 10</v>
          </cell>
          <cell r="I1360" t="str">
            <v/>
          </cell>
          <cell r="K1360">
            <v>0</v>
          </cell>
          <cell r="L1360" t="str">
            <v/>
          </cell>
          <cell r="M1360" t="str">
            <v/>
          </cell>
          <cell r="N1360" t="str">
            <v/>
          </cell>
          <cell r="O1360" t="str">
            <v/>
          </cell>
          <cell r="R1360" t="str">
            <v/>
          </cell>
          <cell r="S1360" t="str">
            <v/>
          </cell>
          <cell r="T1360" t="str">
            <v/>
          </cell>
          <cell r="U1360" t="str">
            <v/>
          </cell>
          <cell r="V1360" t="str">
            <v/>
          </cell>
          <cell r="W1360" t="str">
            <v/>
          </cell>
        </row>
        <row r="1361">
          <cell r="C1361" t="str">
            <v>3.20.1.2.40.7</v>
          </cell>
          <cell r="D1361" t="str">
            <v>d = 600 mm (24")</v>
          </cell>
          <cell r="E1361" t="str">
            <v>un</v>
          </cell>
          <cell r="F1361">
            <v>2</v>
          </cell>
          <cell r="G1361">
            <v>3455554.16</v>
          </cell>
          <cell r="H1361">
            <v>6911108.3200000003</v>
          </cell>
          <cell r="I1361">
            <v>1.8637636817188254</v>
          </cell>
          <cell r="J1361">
            <v>2</v>
          </cell>
          <cell r="K1361">
            <v>-2</v>
          </cell>
          <cell r="L1361">
            <v>0</v>
          </cell>
          <cell r="M1361">
            <v>6911108.3200000003</v>
          </cell>
          <cell r="N1361">
            <v>-6911108.3200000003</v>
          </cell>
          <cell r="O1361">
            <v>0</v>
          </cell>
          <cell r="R1361">
            <v>0</v>
          </cell>
          <cell r="S1361">
            <v>0</v>
          </cell>
          <cell r="T1361">
            <v>0</v>
          </cell>
          <cell r="U1361">
            <v>0</v>
          </cell>
          <cell r="V1361">
            <v>0</v>
          </cell>
          <cell r="W1361">
            <v>0</v>
          </cell>
        </row>
        <row r="1362">
          <cell r="C1362" t="str">
            <v>3.20.1.2.58</v>
          </cell>
          <cell r="D1362" t="str">
            <v>Reducción B x B HD. Norma ISO. PN 10</v>
          </cell>
          <cell r="I1362" t="str">
            <v/>
          </cell>
          <cell r="K1362">
            <v>0</v>
          </cell>
          <cell r="L1362" t="str">
            <v/>
          </cell>
          <cell r="M1362" t="str">
            <v/>
          </cell>
          <cell r="N1362" t="str">
            <v/>
          </cell>
          <cell r="O1362" t="str">
            <v/>
          </cell>
          <cell r="R1362" t="str">
            <v/>
          </cell>
          <cell r="S1362" t="str">
            <v/>
          </cell>
          <cell r="T1362" t="str">
            <v/>
          </cell>
          <cell r="U1362" t="str">
            <v/>
          </cell>
          <cell r="V1362" t="str">
            <v/>
          </cell>
          <cell r="W1362" t="str">
            <v/>
          </cell>
        </row>
        <row r="1363">
          <cell r="C1363" t="str">
            <v>3.20.1.2.58.31</v>
          </cell>
          <cell r="D1363" t="str">
            <v>d = 600 x 400 mm</v>
          </cell>
          <cell r="E1363" t="str">
            <v>un</v>
          </cell>
          <cell r="F1363">
            <v>2</v>
          </cell>
          <cell r="G1363">
            <v>4640000</v>
          </cell>
          <cell r="H1363">
            <v>9280000</v>
          </cell>
          <cell r="I1363">
            <v>2.5025981601675578</v>
          </cell>
          <cell r="J1363">
            <v>2</v>
          </cell>
          <cell r="K1363">
            <v>-2</v>
          </cell>
          <cell r="L1363">
            <v>0</v>
          </cell>
          <cell r="M1363">
            <v>9280000</v>
          </cell>
          <cell r="N1363">
            <v>-9280000</v>
          </cell>
          <cell r="O1363">
            <v>0</v>
          </cell>
          <cell r="R1363">
            <v>0</v>
          </cell>
          <cell r="S1363">
            <v>0</v>
          </cell>
          <cell r="T1363">
            <v>0</v>
          </cell>
          <cell r="U1363">
            <v>0</v>
          </cell>
          <cell r="V1363">
            <v>0</v>
          </cell>
          <cell r="W1363">
            <v>0</v>
          </cell>
        </row>
        <row r="1364">
          <cell r="C1364" t="str">
            <v>3.20.1.2.62</v>
          </cell>
          <cell r="D1364" t="str">
            <v>Suministro de Tee B x B x B HD. Norma ISO. PN 10</v>
          </cell>
          <cell r="I1364" t="str">
            <v/>
          </cell>
          <cell r="K1364">
            <v>0</v>
          </cell>
          <cell r="L1364" t="str">
            <v/>
          </cell>
          <cell r="M1364" t="str">
            <v/>
          </cell>
          <cell r="N1364" t="str">
            <v/>
          </cell>
          <cell r="O1364" t="str">
            <v/>
          </cell>
          <cell r="R1364" t="str">
            <v/>
          </cell>
          <cell r="S1364" t="str">
            <v/>
          </cell>
          <cell r="T1364" t="str">
            <v/>
          </cell>
          <cell r="U1364" t="str">
            <v/>
          </cell>
          <cell r="V1364" t="str">
            <v/>
          </cell>
          <cell r="W1364" t="str">
            <v/>
          </cell>
        </row>
        <row r="1365">
          <cell r="C1365" t="str">
            <v>3.20.1.2.62.40</v>
          </cell>
          <cell r="D1365" t="str">
            <v>Tee 600 x 600 x 600 mm</v>
          </cell>
          <cell r="E1365" t="str">
            <v>un</v>
          </cell>
          <cell r="F1365">
            <v>1</v>
          </cell>
          <cell r="G1365">
            <v>10542834</v>
          </cell>
          <cell r="H1365">
            <v>10542834</v>
          </cell>
          <cell r="I1365">
            <v>2.8431548460508589</v>
          </cell>
          <cell r="J1365">
            <v>1</v>
          </cell>
          <cell r="K1365">
            <v>-1</v>
          </cell>
          <cell r="L1365">
            <v>0</v>
          </cell>
          <cell r="M1365">
            <v>10542834</v>
          </cell>
          <cell r="N1365">
            <v>-10542834</v>
          </cell>
          <cell r="O1365">
            <v>0</v>
          </cell>
          <cell r="R1365">
            <v>0</v>
          </cell>
          <cell r="S1365">
            <v>0</v>
          </cell>
          <cell r="T1365">
            <v>0</v>
          </cell>
          <cell r="U1365">
            <v>0</v>
          </cell>
          <cell r="V1365">
            <v>0</v>
          </cell>
          <cell r="W1365">
            <v>0</v>
          </cell>
        </row>
        <row r="1366">
          <cell r="C1366" t="str">
            <v>3.20.1.2.67</v>
          </cell>
          <cell r="D1366" t="str">
            <v>Suministro de Niples bridados (Brida espigo y lisos)</v>
          </cell>
          <cell r="I1366" t="str">
            <v/>
          </cell>
          <cell r="K1366">
            <v>0</v>
          </cell>
          <cell r="L1366" t="str">
            <v/>
          </cell>
          <cell r="M1366" t="str">
            <v/>
          </cell>
          <cell r="N1366" t="str">
            <v/>
          </cell>
          <cell r="O1366" t="str">
            <v/>
          </cell>
          <cell r="R1366" t="str">
            <v/>
          </cell>
          <cell r="S1366" t="str">
            <v/>
          </cell>
          <cell r="T1366" t="str">
            <v/>
          </cell>
          <cell r="U1366" t="str">
            <v/>
          </cell>
          <cell r="V1366" t="str">
            <v/>
          </cell>
          <cell r="W1366" t="str">
            <v/>
          </cell>
        </row>
        <row r="1367">
          <cell r="C1367" t="str">
            <v>3.20.1.2.67.1</v>
          </cell>
          <cell r="D1367" t="str">
            <v>L &lt;= 1 m</v>
          </cell>
          <cell r="I1367" t="str">
            <v/>
          </cell>
          <cell r="K1367">
            <v>0</v>
          </cell>
          <cell r="L1367" t="str">
            <v/>
          </cell>
          <cell r="M1367" t="str">
            <v/>
          </cell>
          <cell r="N1367" t="str">
            <v/>
          </cell>
          <cell r="O1367" t="str">
            <v/>
          </cell>
          <cell r="R1367" t="str">
            <v/>
          </cell>
          <cell r="S1367" t="str">
            <v/>
          </cell>
          <cell r="T1367" t="str">
            <v/>
          </cell>
          <cell r="U1367" t="str">
            <v/>
          </cell>
          <cell r="V1367" t="str">
            <v/>
          </cell>
          <cell r="W1367" t="str">
            <v/>
          </cell>
        </row>
        <row r="1368">
          <cell r="C1368" t="str">
            <v>3.20.1.2.67.1.1</v>
          </cell>
          <cell r="D1368" t="str">
            <v>d = 600 mm Brida x Espigo. Norma ISO. PN 10. L=1.0 m.</v>
          </cell>
          <cell r="E1368" t="str">
            <v>un</v>
          </cell>
          <cell r="F1368">
            <v>1</v>
          </cell>
          <cell r="G1368">
            <v>2616380</v>
          </cell>
          <cell r="H1368">
            <v>2616380</v>
          </cell>
          <cell r="I1368">
            <v>0.70557626878224078</v>
          </cell>
          <cell r="J1368">
            <v>1</v>
          </cell>
          <cell r="K1368">
            <v>-1</v>
          </cell>
          <cell r="L1368">
            <v>0</v>
          </cell>
          <cell r="M1368">
            <v>2616380</v>
          </cell>
          <cell r="N1368">
            <v>-2616380</v>
          </cell>
          <cell r="O1368">
            <v>0</v>
          </cell>
          <cell r="R1368">
            <v>0</v>
          </cell>
          <cell r="S1368">
            <v>0</v>
          </cell>
          <cell r="T1368">
            <v>0</v>
          </cell>
          <cell r="U1368">
            <v>0</v>
          </cell>
          <cell r="V1368">
            <v>0</v>
          </cell>
          <cell r="W1368">
            <v>0</v>
          </cell>
        </row>
        <row r="1369">
          <cell r="C1369" t="str">
            <v>3.20.2.11</v>
          </cell>
          <cell r="D1369" t="str">
            <v>Suministro de Codos GRP, SN 5000 N/m2, PN 6</v>
          </cell>
          <cell r="I1369" t="str">
            <v/>
          </cell>
          <cell r="K1369">
            <v>0</v>
          </cell>
          <cell r="L1369" t="str">
            <v/>
          </cell>
          <cell r="M1369" t="str">
            <v/>
          </cell>
          <cell r="N1369" t="str">
            <v/>
          </cell>
          <cell r="O1369" t="str">
            <v/>
          </cell>
          <cell r="R1369" t="str">
            <v/>
          </cell>
          <cell r="S1369" t="str">
            <v/>
          </cell>
          <cell r="T1369" t="str">
            <v/>
          </cell>
          <cell r="U1369" t="str">
            <v/>
          </cell>
          <cell r="V1369" t="str">
            <v/>
          </cell>
          <cell r="W1369" t="str">
            <v/>
          </cell>
        </row>
        <row r="1370">
          <cell r="C1370" t="str">
            <v>3.20.2.11.4</v>
          </cell>
          <cell r="D1370" t="str">
            <v>d = 600 mm (Entre 3° y 30°), incluye 3 acoples por codo</v>
          </cell>
          <cell r="E1370" t="str">
            <v>un</v>
          </cell>
          <cell r="F1370">
            <v>3</v>
          </cell>
          <cell r="G1370">
            <v>380000</v>
          </cell>
          <cell r="H1370">
            <v>1140000</v>
          </cell>
          <cell r="I1370">
            <v>0.30743123950334222</v>
          </cell>
          <cell r="J1370">
            <v>3</v>
          </cell>
          <cell r="K1370">
            <v>-3</v>
          </cell>
          <cell r="L1370">
            <v>0</v>
          </cell>
          <cell r="M1370">
            <v>1140000</v>
          </cell>
          <cell r="N1370">
            <v>-1140000</v>
          </cell>
          <cell r="O1370">
            <v>0</v>
          </cell>
          <cell r="R1370">
            <v>0</v>
          </cell>
          <cell r="S1370">
            <v>0</v>
          </cell>
          <cell r="T1370">
            <v>0</v>
          </cell>
          <cell r="U1370">
            <v>0</v>
          </cell>
          <cell r="V1370">
            <v>0</v>
          </cell>
          <cell r="W1370">
            <v>0</v>
          </cell>
        </row>
        <row r="1371">
          <cell r="C1371" t="str">
            <v>3.20.2.11.5</v>
          </cell>
          <cell r="D1371" t="str">
            <v>d = 600 mm (Entre 61° y 90°), incluye 3 acoples por codo</v>
          </cell>
          <cell r="E1371" t="str">
            <v>un</v>
          </cell>
          <cell r="F1371">
            <v>4</v>
          </cell>
          <cell r="G1371">
            <v>800000</v>
          </cell>
          <cell r="H1371">
            <v>3200000</v>
          </cell>
          <cell r="I1371">
            <v>0.86296488281639927</v>
          </cell>
          <cell r="J1371">
            <v>4</v>
          </cell>
          <cell r="K1371">
            <v>-4</v>
          </cell>
          <cell r="L1371">
            <v>0</v>
          </cell>
          <cell r="M1371">
            <v>3200000</v>
          </cell>
          <cell r="N1371">
            <v>-3200000</v>
          </cell>
          <cell r="O1371">
            <v>0</v>
          </cell>
          <cell r="R1371">
            <v>0</v>
          </cell>
          <cell r="S1371">
            <v>0</v>
          </cell>
          <cell r="T1371">
            <v>0</v>
          </cell>
          <cell r="U1371">
            <v>0</v>
          </cell>
          <cell r="V1371">
            <v>0</v>
          </cell>
          <cell r="W1371">
            <v>0</v>
          </cell>
        </row>
        <row r="1372">
          <cell r="C1372" t="str">
            <v>3.20.2.12</v>
          </cell>
          <cell r="D1372" t="str">
            <v>Suministro de Tee GRP, Esp. x Esp. x Brida, SN 5000 N/m2, PN 6</v>
          </cell>
          <cell r="I1372" t="str">
            <v/>
          </cell>
          <cell r="K1372">
            <v>0</v>
          </cell>
          <cell r="L1372" t="str">
            <v/>
          </cell>
          <cell r="M1372" t="str">
            <v/>
          </cell>
          <cell r="N1372" t="str">
            <v/>
          </cell>
          <cell r="O1372" t="str">
            <v/>
          </cell>
          <cell r="R1372" t="str">
            <v/>
          </cell>
          <cell r="S1372" t="str">
            <v/>
          </cell>
          <cell r="T1372" t="str">
            <v/>
          </cell>
          <cell r="U1372" t="str">
            <v/>
          </cell>
          <cell r="V1372" t="str">
            <v/>
          </cell>
          <cell r="W1372" t="str">
            <v/>
          </cell>
        </row>
        <row r="1373">
          <cell r="C1373" t="str">
            <v>3.20.2.12.4</v>
          </cell>
          <cell r="D1373" t="str">
            <v>d = 600 x 600 x 100 mm, incluye 5 acoples. (Ventosa)</v>
          </cell>
          <cell r="E1373" t="str">
            <v>un</v>
          </cell>
          <cell r="F1373">
            <v>1</v>
          </cell>
          <cell r="G1373">
            <v>700000</v>
          </cell>
          <cell r="H1373">
            <v>700000</v>
          </cell>
          <cell r="I1373">
            <v>0.18877356811608731</v>
          </cell>
          <cell r="J1373">
            <v>1</v>
          </cell>
          <cell r="K1373">
            <v>-1</v>
          </cell>
          <cell r="L1373">
            <v>0</v>
          </cell>
          <cell r="M1373">
            <v>700000</v>
          </cell>
          <cell r="N1373">
            <v>-700000</v>
          </cell>
          <cell r="O1373">
            <v>0</v>
          </cell>
          <cell r="R1373">
            <v>0</v>
          </cell>
          <cell r="S1373">
            <v>0</v>
          </cell>
          <cell r="T1373">
            <v>0</v>
          </cell>
          <cell r="U1373">
            <v>0</v>
          </cell>
          <cell r="V1373">
            <v>0</v>
          </cell>
          <cell r="W1373">
            <v>0</v>
          </cell>
        </row>
        <row r="1374">
          <cell r="C1374" t="str">
            <v>3.20.2.12.5</v>
          </cell>
          <cell r="D1374" t="str">
            <v>d = 600 x 600 x 400 mm, incluye 3 acoples por tee</v>
          </cell>
          <cell r="E1374" t="str">
            <v>un</v>
          </cell>
          <cell r="F1374">
            <v>1</v>
          </cell>
          <cell r="G1374">
            <v>2100000</v>
          </cell>
          <cell r="H1374">
            <v>2100000</v>
          </cell>
          <cell r="I1374">
            <v>0.56632070434826198</v>
          </cell>
          <cell r="J1374">
            <v>1</v>
          </cell>
          <cell r="K1374">
            <v>-1</v>
          </cell>
          <cell r="L1374">
            <v>0</v>
          </cell>
          <cell r="M1374">
            <v>2100000</v>
          </cell>
          <cell r="N1374">
            <v>-2100000</v>
          </cell>
          <cell r="O1374">
            <v>0</v>
          </cell>
          <cell r="R1374">
            <v>0</v>
          </cell>
          <cell r="S1374">
            <v>0</v>
          </cell>
          <cell r="T1374">
            <v>0</v>
          </cell>
          <cell r="U1374">
            <v>0</v>
          </cell>
          <cell r="V1374">
            <v>0</v>
          </cell>
          <cell r="W1374">
            <v>0</v>
          </cell>
        </row>
        <row r="1375">
          <cell r="C1375" t="str">
            <v>3.20.2.12.6</v>
          </cell>
          <cell r="D1375" t="str">
            <v>d = 600 x 600 x 600 mm, incluye 3 acoples por tee</v>
          </cell>
          <cell r="E1375" t="str">
            <v>un</v>
          </cell>
          <cell r="F1375">
            <v>1</v>
          </cell>
          <cell r="G1375">
            <v>6000000</v>
          </cell>
          <cell r="H1375">
            <v>6000000</v>
          </cell>
          <cell r="I1375">
            <v>1.6180591552807484</v>
          </cell>
          <cell r="J1375">
            <v>1</v>
          </cell>
          <cell r="K1375">
            <v>-1</v>
          </cell>
          <cell r="L1375">
            <v>0</v>
          </cell>
          <cell r="M1375">
            <v>6000000</v>
          </cell>
          <cell r="N1375">
            <v>-6000000</v>
          </cell>
          <cell r="O1375">
            <v>0</v>
          </cell>
          <cell r="R1375">
            <v>0</v>
          </cell>
          <cell r="S1375">
            <v>0</v>
          </cell>
          <cell r="T1375">
            <v>0</v>
          </cell>
          <cell r="U1375">
            <v>0</v>
          </cell>
          <cell r="V1375">
            <v>0</v>
          </cell>
          <cell r="W1375">
            <v>0</v>
          </cell>
        </row>
        <row r="1376">
          <cell r="C1376" t="str">
            <v>3.20.2.14</v>
          </cell>
          <cell r="D1376" t="str">
            <v>Suministro Niple GRP Brida x Espigo, SN 5000 N/m2, PN 6</v>
          </cell>
          <cell r="I1376" t="str">
            <v/>
          </cell>
          <cell r="K1376">
            <v>0</v>
          </cell>
          <cell r="L1376" t="str">
            <v/>
          </cell>
          <cell r="M1376" t="str">
            <v/>
          </cell>
          <cell r="N1376" t="str">
            <v/>
          </cell>
          <cell r="O1376" t="str">
            <v/>
          </cell>
          <cell r="R1376" t="str">
            <v/>
          </cell>
          <cell r="S1376" t="str">
            <v/>
          </cell>
          <cell r="T1376" t="str">
            <v/>
          </cell>
          <cell r="U1376" t="str">
            <v/>
          </cell>
          <cell r="V1376" t="str">
            <v/>
          </cell>
          <cell r="W1376" t="str">
            <v/>
          </cell>
        </row>
        <row r="1377">
          <cell r="C1377" t="str">
            <v>3.20.2.14.2</v>
          </cell>
          <cell r="D1377" t="str">
            <v>d = 400 mm, incluye transporte</v>
          </cell>
          <cell r="E1377" t="str">
            <v>un</v>
          </cell>
          <cell r="F1377">
            <v>1</v>
          </cell>
          <cell r="G1377">
            <v>980000</v>
          </cell>
          <cell r="H1377">
            <v>980000</v>
          </cell>
          <cell r="I1377">
            <v>0.26428299536252225</v>
          </cell>
          <cell r="J1377">
            <v>1</v>
          </cell>
          <cell r="K1377">
            <v>-1</v>
          </cell>
          <cell r="L1377">
            <v>0</v>
          </cell>
          <cell r="M1377">
            <v>980000</v>
          </cell>
          <cell r="N1377">
            <v>-980000</v>
          </cell>
          <cell r="O1377">
            <v>0</v>
          </cell>
          <cell r="R1377">
            <v>0</v>
          </cell>
          <cell r="S1377">
            <v>0</v>
          </cell>
          <cell r="T1377">
            <v>0</v>
          </cell>
          <cell r="U1377">
            <v>0</v>
          </cell>
          <cell r="V1377">
            <v>0</v>
          </cell>
          <cell r="W1377">
            <v>0</v>
          </cell>
        </row>
        <row r="1378">
          <cell r="C1378" t="str">
            <v>3.20.2.14.4</v>
          </cell>
          <cell r="D1378" t="str">
            <v>d = 600 mm, incluye transporte</v>
          </cell>
          <cell r="E1378" t="str">
            <v>un</v>
          </cell>
          <cell r="F1378">
            <v>2</v>
          </cell>
          <cell r="G1378">
            <v>1980000</v>
          </cell>
          <cell r="H1378">
            <v>3960000</v>
          </cell>
          <cell r="I1378">
            <v>1.067919042485294</v>
          </cell>
          <cell r="J1378">
            <v>2</v>
          </cell>
          <cell r="K1378">
            <v>-2</v>
          </cell>
          <cell r="L1378">
            <v>0</v>
          </cell>
          <cell r="M1378">
            <v>3960000</v>
          </cell>
          <cell r="N1378">
            <v>-3960000</v>
          </cell>
          <cell r="O1378">
            <v>0</v>
          </cell>
          <cell r="R1378">
            <v>0</v>
          </cell>
          <cell r="S1378">
            <v>0</v>
          </cell>
          <cell r="T1378">
            <v>0</v>
          </cell>
          <cell r="U1378">
            <v>0</v>
          </cell>
          <cell r="V1378">
            <v>0</v>
          </cell>
          <cell r="W1378">
            <v>0</v>
          </cell>
        </row>
        <row r="1379">
          <cell r="C1379" t="str">
            <v>3.20.2.15</v>
          </cell>
          <cell r="D1379" t="str">
            <v>Suministro Acople GRP, PN 10, SN N/m2</v>
          </cell>
          <cell r="I1379" t="str">
            <v/>
          </cell>
          <cell r="K1379">
            <v>0</v>
          </cell>
          <cell r="L1379" t="str">
            <v/>
          </cell>
          <cell r="M1379" t="str">
            <v/>
          </cell>
          <cell r="N1379" t="str">
            <v/>
          </cell>
          <cell r="O1379" t="str">
            <v/>
          </cell>
          <cell r="R1379" t="str">
            <v/>
          </cell>
          <cell r="S1379" t="str">
            <v/>
          </cell>
          <cell r="T1379" t="str">
            <v/>
          </cell>
          <cell r="U1379" t="str">
            <v/>
          </cell>
          <cell r="V1379" t="str">
            <v/>
          </cell>
          <cell r="W1379" t="str">
            <v/>
          </cell>
        </row>
        <row r="1380">
          <cell r="C1380" t="str">
            <v>3.20.2.15.2</v>
          </cell>
          <cell r="D1380" t="str">
            <v>d = 400 mm, incluye transporte</v>
          </cell>
          <cell r="E1380" t="str">
            <v>un</v>
          </cell>
          <cell r="F1380">
            <v>2</v>
          </cell>
          <cell r="G1380">
            <v>115000</v>
          </cell>
          <cell r="H1380">
            <v>230000</v>
          </cell>
          <cell r="I1380">
            <v>6.2025600952428685E-2</v>
          </cell>
          <cell r="J1380">
            <v>2</v>
          </cell>
          <cell r="K1380">
            <v>-2</v>
          </cell>
          <cell r="L1380">
            <v>0</v>
          </cell>
          <cell r="M1380">
            <v>230000</v>
          </cell>
          <cell r="N1380">
            <v>-230000</v>
          </cell>
          <cell r="O1380">
            <v>0</v>
          </cell>
          <cell r="R1380">
            <v>0</v>
          </cell>
          <cell r="S1380">
            <v>0</v>
          </cell>
          <cell r="T1380">
            <v>0</v>
          </cell>
          <cell r="U1380">
            <v>0</v>
          </cell>
          <cell r="V1380">
            <v>0</v>
          </cell>
          <cell r="W1380">
            <v>0</v>
          </cell>
        </row>
        <row r="1381">
          <cell r="C1381" t="str">
            <v>3.20.2.15.5</v>
          </cell>
          <cell r="D1381" t="str">
            <v>d = 600 mm, incluye transporte</v>
          </cell>
          <cell r="E1381" t="str">
            <v>un</v>
          </cell>
          <cell r="F1381">
            <v>83</v>
          </cell>
          <cell r="G1381">
            <v>260000</v>
          </cell>
          <cell r="H1381">
            <v>21580000</v>
          </cell>
          <cell r="I1381">
            <v>5.819619428493092</v>
          </cell>
          <cell r="J1381">
            <v>83</v>
          </cell>
          <cell r="K1381">
            <v>-83</v>
          </cell>
          <cell r="L1381">
            <v>0</v>
          </cell>
          <cell r="M1381">
            <v>21580000</v>
          </cell>
          <cell r="N1381">
            <v>-21580000</v>
          </cell>
          <cell r="O1381">
            <v>0</v>
          </cell>
          <cell r="R1381">
            <v>0</v>
          </cell>
          <cell r="S1381">
            <v>0</v>
          </cell>
          <cell r="T1381">
            <v>0</v>
          </cell>
          <cell r="U1381">
            <v>0</v>
          </cell>
          <cell r="V1381">
            <v>0</v>
          </cell>
          <cell r="W1381">
            <v>0</v>
          </cell>
        </row>
        <row r="1382">
          <cell r="D1382" t="str">
            <v>COSTO SUMINISTRO</v>
          </cell>
          <cell r="H1382">
            <v>370814625.68400002</v>
          </cell>
          <cell r="L1382" t="str">
            <v/>
          </cell>
          <cell r="M1382">
            <v>370814625.68400002</v>
          </cell>
          <cell r="N1382">
            <v>-370814625.68400002</v>
          </cell>
          <cell r="O1382">
            <v>0</v>
          </cell>
          <cell r="R1382" t="str">
            <v/>
          </cell>
          <cell r="S1382">
            <v>0</v>
          </cell>
          <cell r="T1382">
            <v>0</v>
          </cell>
          <cell r="U1382">
            <v>0</v>
          </cell>
          <cell r="V1382" t="str">
            <v/>
          </cell>
          <cell r="W1382">
            <v>0</v>
          </cell>
        </row>
        <row r="1383">
          <cell r="D1383" t="str">
            <v>A,I,U, 12%</v>
          </cell>
          <cell r="E1383">
            <v>0.12</v>
          </cell>
          <cell r="H1383">
            <v>44497755.082079999</v>
          </cell>
          <cell r="L1383">
            <v>0</v>
          </cell>
          <cell r="M1383">
            <v>44497755.082079999</v>
          </cell>
          <cell r="N1383">
            <v>-44497755.082079999</v>
          </cell>
          <cell r="O1383">
            <v>0</v>
          </cell>
          <cell r="R1383">
            <v>0</v>
          </cell>
          <cell r="S1383">
            <v>0</v>
          </cell>
          <cell r="T1383">
            <v>0</v>
          </cell>
          <cell r="U1383">
            <v>0</v>
          </cell>
          <cell r="W1383">
            <v>0</v>
          </cell>
        </row>
        <row r="1384">
          <cell r="B1384" t="str">
            <v>TO26</v>
          </cell>
          <cell r="D1384" t="str">
            <v>COSTO TOTAL SUMINISTRO</v>
          </cell>
          <cell r="H1384">
            <v>415312381</v>
          </cell>
          <cell r="L1384" t="str">
            <v/>
          </cell>
          <cell r="M1384">
            <v>415312381</v>
          </cell>
          <cell r="N1384">
            <v>-415312381</v>
          </cell>
          <cell r="O1384">
            <v>0</v>
          </cell>
          <cell r="R1384" t="str">
            <v/>
          </cell>
          <cell r="S1384">
            <v>0</v>
          </cell>
          <cell r="T1384">
            <v>0</v>
          </cell>
          <cell r="U1384">
            <v>0</v>
          </cell>
          <cell r="V1384" t="str">
            <v/>
          </cell>
          <cell r="W1384">
            <v>0</v>
          </cell>
        </row>
        <row r="1385">
          <cell r="B1385" t="str">
            <v>T26A</v>
          </cell>
          <cell r="C1385" t="str">
            <v>SUMINISTRO - TUBERIA DE ADUCCION EN TERRAPLEN, HD Ø 500 mm (1385)</v>
          </cell>
          <cell r="L1385" t="str">
            <v/>
          </cell>
          <cell r="M1385" t="str">
            <v/>
          </cell>
          <cell r="N1385" t="str">
            <v/>
          </cell>
          <cell r="O1385" t="str">
            <v/>
          </cell>
        </row>
        <row r="1386">
          <cell r="C1386" t="str">
            <v xml:space="preserve">ITEM </v>
          </cell>
          <cell r="D1386" t="str">
            <v xml:space="preserve">DESCRIPCION </v>
          </cell>
          <cell r="E1386" t="str">
            <v xml:space="preserve">UNIDAD </v>
          </cell>
          <cell r="F1386" t="str">
            <v xml:space="preserve">CANTIDAD </v>
          </cell>
          <cell r="G1386" t="str">
            <v xml:space="preserve">V. UNITARIO </v>
          </cell>
          <cell r="H1386" t="str">
            <v>V. PARCIAL</v>
          </cell>
          <cell r="L1386">
            <v>0</v>
          </cell>
        </row>
        <row r="1387">
          <cell r="C1387" t="str">
            <v>3.20.</v>
          </cell>
          <cell r="D1387" t="str">
            <v>SUMINISTRO DE TUBERIAS Y ELEMENTOS DE ACUEDUCTO Y ALCANTARILLADO</v>
          </cell>
          <cell r="L1387" t="str">
            <v/>
          </cell>
          <cell r="M1387" t="str">
            <v/>
          </cell>
          <cell r="N1387" t="str">
            <v/>
          </cell>
          <cell r="O1387" t="str">
            <v/>
          </cell>
        </row>
        <row r="1388">
          <cell r="C1388" t="str">
            <v>3.20.1.1</v>
          </cell>
          <cell r="D1388" t="str">
            <v>Suministro de Tuberias de Acueducto</v>
          </cell>
          <cell r="L1388" t="str">
            <v/>
          </cell>
          <cell r="M1388" t="str">
            <v/>
          </cell>
          <cell r="N1388" t="str">
            <v/>
          </cell>
          <cell r="O1388" t="str">
            <v/>
          </cell>
        </row>
        <row r="1389">
          <cell r="C1389" t="str">
            <v>3.20.1.1.2</v>
          </cell>
          <cell r="D1389" t="str">
            <v>Suministro de Tuberías de acueducto de hierro de fundición dúctil</v>
          </cell>
          <cell r="L1389" t="str">
            <v/>
          </cell>
          <cell r="M1389" t="str">
            <v/>
          </cell>
          <cell r="N1389" t="str">
            <v/>
          </cell>
          <cell r="O1389" t="str">
            <v/>
          </cell>
        </row>
        <row r="1390">
          <cell r="C1390" t="str">
            <v>3.20.1.2.1</v>
          </cell>
          <cell r="D1390" t="str">
            <v xml:space="preserve">Suministro de válvula de compuerta brida x brida norma ISO PN 10 </v>
          </cell>
          <cell r="I1390" t="str">
            <v/>
          </cell>
          <cell r="L1390" t="str">
            <v/>
          </cell>
          <cell r="M1390" t="str">
            <v/>
          </cell>
          <cell r="N1390" t="str">
            <v/>
          </cell>
          <cell r="O1390" t="str">
            <v/>
          </cell>
        </row>
        <row r="1391">
          <cell r="C1391" t="str">
            <v>3.20.1.2.1.3</v>
          </cell>
          <cell r="D1391" t="str">
            <v>d = 100 mm (4")</v>
          </cell>
          <cell r="E1391" t="str">
            <v>un</v>
          </cell>
          <cell r="G1391">
            <v>434118.40000000002</v>
          </cell>
          <cell r="H1391">
            <v>0</v>
          </cell>
          <cell r="I1391">
            <v>0</v>
          </cell>
          <cell r="K1391">
            <v>15</v>
          </cell>
          <cell r="L1391">
            <v>15</v>
          </cell>
          <cell r="M1391">
            <v>0</v>
          </cell>
          <cell r="N1391">
            <v>6511776</v>
          </cell>
          <cell r="O1391">
            <v>6511776</v>
          </cell>
        </row>
        <row r="1392">
          <cell r="C1392" t="str">
            <v>3.20.1.2.3</v>
          </cell>
          <cell r="D1392" t="str">
            <v>Suministro de válvula de mariposa brida x brida norma ISO PN  16</v>
          </cell>
          <cell r="I1392" t="str">
            <v/>
          </cell>
          <cell r="L1392" t="str">
            <v/>
          </cell>
          <cell r="M1392" t="str">
            <v/>
          </cell>
          <cell r="N1392" t="str">
            <v/>
          </cell>
          <cell r="O1392" t="str">
            <v/>
          </cell>
        </row>
        <row r="1393">
          <cell r="C1393" t="str">
            <v>3.20.1.2.3.4</v>
          </cell>
          <cell r="D1393" t="str">
            <v>d = 400 mm (16")</v>
          </cell>
          <cell r="E1393" t="str">
            <v>un</v>
          </cell>
          <cell r="G1393">
            <v>8619472.7999999989</v>
          </cell>
          <cell r="H1393">
            <v>0</v>
          </cell>
          <cell r="I1393">
            <v>0</v>
          </cell>
          <cell r="K1393">
            <v>2</v>
          </cell>
          <cell r="L1393">
            <v>2</v>
          </cell>
          <cell r="M1393">
            <v>0</v>
          </cell>
          <cell r="N1393">
            <v>17238945.599999998</v>
          </cell>
          <cell r="O1393">
            <v>17238945.599999998</v>
          </cell>
        </row>
        <row r="1394">
          <cell r="C1394" t="str">
            <v>3.20.1.2.7</v>
          </cell>
          <cell r="D1394" t="str">
            <v xml:space="preserve">Suministro de ventosa de triple acción norma ISO PN 10 </v>
          </cell>
          <cell r="I1394" t="str">
            <v/>
          </cell>
          <cell r="L1394" t="str">
            <v/>
          </cell>
          <cell r="M1394" t="str">
            <v/>
          </cell>
          <cell r="N1394" t="str">
            <v/>
          </cell>
          <cell r="O1394" t="str">
            <v/>
          </cell>
        </row>
        <row r="1395">
          <cell r="C1395" t="str">
            <v>3.20.1.2.7.3</v>
          </cell>
          <cell r="D1395" t="str">
            <v>d = 100 mm (4")</v>
          </cell>
          <cell r="E1395" t="str">
            <v>un</v>
          </cell>
          <cell r="G1395">
            <v>1443785.3</v>
          </cell>
          <cell r="H1395">
            <v>0</v>
          </cell>
          <cell r="I1395">
            <v>0</v>
          </cell>
          <cell r="K1395">
            <v>10</v>
          </cell>
          <cell r="L1395">
            <v>10</v>
          </cell>
          <cell r="M1395">
            <v>0</v>
          </cell>
          <cell r="N1395">
            <v>14437853</v>
          </cell>
          <cell r="O1395">
            <v>14437853</v>
          </cell>
        </row>
        <row r="1396">
          <cell r="D1396" t="str">
            <v>ITEMES NUEVOS</v>
          </cell>
          <cell r="L1396" t="str">
            <v/>
          </cell>
          <cell r="M1396" t="str">
            <v/>
          </cell>
          <cell r="N1396" t="str">
            <v/>
          </cell>
          <cell r="O1396" t="str">
            <v/>
          </cell>
        </row>
        <row r="1397">
          <cell r="C1397" t="str">
            <v>3.20.1.1</v>
          </cell>
          <cell r="D1397" t="str">
            <v>Suministro de Tuberias de Acueducto</v>
          </cell>
          <cell r="L1397" t="str">
            <v/>
          </cell>
          <cell r="M1397" t="str">
            <v/>
          </cell>
          <cell r="N1397" t="str">
            <v/>
          </cell>
          <cell r="O1397" t="str">
            <v/>
          </cell>
        </row>
        <row r="1398">
          <cell r="C1398" t="str">
            <v>3.20.1.1.1</v>
          </cell>
          <cell r="D1398" t="str">
            <v>Suministro de tubería de acueducto de polietileno de alta densidad PEAD</v>
          </cell>
        </row>
        <row r="1399">
          <cell r="C1399" t="str">
            <v>3.20.1.1.1.2</v>
          </cell>
          <cell r="D1399" t="str">
            <v>Tubería PEAD 100 mm PN 10 PE 100</v>
          </cell>
          <cell r="E1399" t="str">
            <v>m</v>
          </cell>
          <cell r="G1399">
            <v>18000</v>
          </cell>
          <cell r="K1399">
            <v>100</v>
          </cell>
          <cell r="L1399">
            <v>100</v>
          </cell>
          <cell r="M1399">
            <v>0</v>
          </cell>
          <cell r="N1399">
            <v>1800000</v>
          </cell>
          <cell r="O1399">
            <v>1800000</v>
          </cell>
        </row>
        <row r="1400">
          <cell r="C1400" t="str">
            <v>3.20.1.1.2</v>
          </cell>
          <cell r="D1400" t="str">
            <v xml:space="preserve">Suministro de Tuberías de acueducto de hierro de fundición dúctil </v>
          </cell>
          <cell r="L1400" t="str">
            <v/>
          </cell>
          <cell r="M1400" t="str">
            <v/>
          </cell>
          <cell r="N1400" t="str">
            <v/>
          </cell>
          <cell r="O1400" t="str">
            <v/>
          </cell>
        </row>
        <row r="1401">
          <cell r="C1401" t="str">
            <v>3.20.1.1.2.6</v>
          </cell>
          <cell r="D1401" t="str">
            <v>Tubería de HD de 500 mm PN 10</v>
          </cell>
          <cell r="E1401" t="str">
            <v>m</v>
          </cell>
          <cell r="G1401">
            <v>389760</v>
          </cell>
          <cell r="K1401">
            <v>4554</v>
          </cell>
          <cell r="L1401">
            <v>4554</v>
          </cell>
          <cell r="M1401">
            <v>0</v>
          </cell>
          <cell r="N1401">
            <v>1774967040</v>
          </cell>
          <cell r="O1401">
            <v>1774967040</v>
          </cell>
        </row>
        <row r="1402">
          <cell r="C1402" t="str">
            <v>3.20.1.2</v>
          </cell>
          <cell r="D1402" t="str">
            <v>Elementos de Acueducto</v>
          </cell>
          <cell r="L1402" t="str">
            <v/>
          </cell>
          <cell r="M1402" t="str">
            <v/>
          </cell>
          <cell r="N1402" t="str">
            <v/>
          </cell>
          <cell r="O1402" t="str">
            <v/>
          </cell>
        </row>
        <row r="1403">
          <cell r="C1403" t="str">
            <v>3.20.1.2.3</v>
          </cell>
          <cell r="D1403" t="str">
            <v>Suministro de válvula de mariposa  brida x brida norma ISO PN 16</v>
          </cell>
          <cell r="L1403" t="str">
            <v/>
          </cell>
          <cell r="M1403" t="str">
            <v/>
          </cell>
          <cell r="N1403" t="str">
            <v/>
          </cell>
          <cell r="O1403" t="str">
            <v/>
          </cell>
        </row>
        <row r="1404">
          <cell r="C1404" t="str">
            <v>3.20.1.2.3.6</v>
          </cell>
          <cell r="D1404" t="str">
            <v>d = 500 mm (20")</v>
          </cell>
          <cell r="E1404" t="str">
            <v>un</v>
          </cell>
          <cell r="G1404">
            <v>11425422.9</v>
          </cell>
          <cell r="K1404">
            <v>5</v>
          </cell>
          <cell r="L1404">
            <v>5</v>
          </cell>
          <cell r="M1404">
            <v>0</v>
          </cell>
          <cell r="N1404">
            <v>57127114.5</v>
          </cell>
          <cell r="O1404">
            <v>57127114.5</v>
          </cell>
        </row>
        <row r="1405">
          <cell r="B1405" t="str">
            <v>N</v>
          </cell>
          <cell r="C1405" t="str">
            <v>3.20.1.2.15</v>
          </cell>
          <cell r="D1405" t="str">
            <v>Suministro de brida ciega HD norma ISO PN 16</v>
          </cell>
          <cell r="L1405" t="str">
            <v/>
          </cell>
          <cell r="M1405" t="str">
            <v/>
          </cell>
          <cell r="N1405" t="str">
            <v/>
          </cell>
          <cell r="O1405" t="str">
            <v/>
          </cell>
        </row>
        <row r="1406">
          <cell r="C1406" t="str">
            <v>3.20.1.2.15.10</v>
          </cell>
          <cell r="D1406" t="str">
            <v>d = 500 mm (20")</v>
          </cell>
          <cell r="E1406" t="str">
            <v>un</v>
          </cell>
          <cell r="G1406">
            <v>1216724</v>
          </cell>
          <cell r="K1406">
            <v>1</v>
          </cell>
          <cell r="L1406">
            <v>1</v>
          </cell>
          <cell r="M1406">
            <v>0</v>
          </cell>
          <cell r="N1406">
            <v>1216724</v>
          </cell>
          <cell r="O1406">
            <v>1216724</v>
          </cell>
        </row>
        <row r="1407">
          <cell r="C1407" t="str">
            <v>3.20.1.2.18</v>
          </cell>
          <cell r="D1407" t="str">
            <v>Suministro de unión de desmontaje Norma ISO PN16</v>
          </cell>
          <cell r="L1407" t="str">
            <v/>
          </cell>
          <cell r="M1407" t="str">
            <v/>
          </cell>
          <cell r="N1407" t="str">
            <v/>
          </cell>
          <cell r="O1407" t="str">
            <v/>
          </cell>
        </row>
        <row r="1408">
          <cell r="C1408" t="str">
            <v>3.20.1.2.18.6</v>
          </cell>
          <cell r="D1408" t="str">
            <v>d = 500 mm (20")</v>
          </cell>
          <cell r="E1408" t="str">
            <v>un</v>
          </cell>
          <cell r="G1408">
            <v>2684385</v>
          </cell>
          <cell r="K1408">
            <v>5</v>
          </cell>
          <cell r="L1408">
            <v>5</v>
          </cell>
          <cell r="M1408">
            <v>0</v>
          </cell>
          <cell r="N1408">
            <v>13421925</v>
          </cell>
          <cell r="O1408">
            <v>13421925</v>
          </cell>
        </row>
        <row r="1409">
          <cell r="C1409" t="str">
            <v>3.20.1.2.30</v>
          </cell>
          <cell r="D1409" t="str">
            <v>Codo 90° BxB HD Norma ISO PN 10</v>
          </cell>
          <cell r="L1409" t="str">
            <v/>
          </cell>
          <cell r="M1409" t="str">
            <v/>
          </cell>
          <cell r="N1409" t="str">
            <v/>
          </cell>
          <cell r="O1409" t="str">
            <v/>
          </cell>
        </row>
        <row r="1410">
          <cell r="C1410" t="str">
            <v>3.20.1.2.30.6</v>
          </cell>
          <cell r="D1410" t="str">
            <v>d = 500 mm (20")</v>
          </cell>
          <cell r="E1410" t="str">
            <v>un</v>
          </cell>
          <cell r="G1410">
            <v>4354176</v>
          </cell>
          <cell r="K1410">
            <v>2</v>
          </cell>
          <cell r="L1410">
            <v>2</v>
          </cell>
          <cell r="M1410">
            <v>0</v>
          </cell>
          <cell r="N1410">
            <v>8708352</v>
          </cell>
          <cell r="O1410">
            <v>8708352</v>
          </cell>
        </row>
        <row r="1411">
          <cell r="C1411" t="str">
            <v>3.20.1.2.38</v>
          </cell>
          <cell r="D1411" t="str">
            <v>Codo 90° JA x JA HD Norma ISO PN 10</v>
          </cell>
          <cell r="L1411" t="str">
            <v/>
          </cell>
          <cell r="M1411" t="str">
            <v/>
          </cell>
          <cell r="N1411" t="str">
            <v/>
          </cell>
          <cell r="O1411" t="str">
            <v/>
          </cell>
        </row>
        <row r="1412">
          <cell r="C1412" t="str">
            <v>3.20.1.2.38.6</v>
          </cell>
          <cell r="D1412" t="str">
            <v>d = 500 mm (20")</v>
          </cell>
          <cell r="E1412" t="str">
            <v>un</v>
          </cell>
          <cell r="G1412">
            <v>3537438.56</v>
          </cell>
          <cell r="K1412">
            <v>1</v>
          </cell>
          <cell r="L1412">
            <v>1</v>
          </cell>
          <cell r="M1412">
            <v>0</v>
          </cell>
          <cell r="N1412">
            <v>3537438.56</v>
          </cell>
          <cell r="O1412">
            <v>3537438.56</v>
          </cell>
        </row>
        <row r="1413">
          <cell r="C1413" t="str">
            <v>3.20.1.2.40</v>
          </cell>
          <cell r="D1413" t="str">
            <v>Codo 45° JA x JA HD Norma ISO PN 10</v>
          </cell>
          <cell r="L1413" t="str">
            <v/>
          </cell>
          <cell r="M1413" t="str">
            <v/>
          </cell>
          <cell r="N1413" t="str">
            <v/>
          </cell>
          <cell r="O1413" t="str">
            <v/>
          </cell>
        </row>
        <row r="1414">
          <cell r="C1414" t="str">
            <v>3.20.1.2.40.6</v>
          </cell>
          <cell r="D1414" t="str">
            <v>d = 500 mm (20")</v>
          </cell>
          <cell r="E1414" t="str">
            <v>un</v>
          </cell>
          <cell r="G1414">
            <v>2538439.6</v>
          </cell>
          <cell r="K1414">
            <v>5</v>
          </cell>
          <cell r="L1414">
            <v>5</v>
          </cell>
          <cell r="M1414">
            <v>0</v>
          </cell>
          <cell r="N1414">
            <v>12692198</v>
          </cell>
          <cell r="O1414">
            <v>12692198</v>
          </cell>
        </row>
        <row r="1415">
          <cell r="C1415" t="str">
            <v>3.20.1.2.42</v>
          </cell>
          <cell r="D1415" t="str">
            <v>Codo 22 ½° JA x JA HD Norma ISO PN 10</v>
          </cell>
          <cell r="L1415" t="str">
            <v/>
          </cell>
          <cell r="M1415" t="str">
            <v/>
          </cell>
          <cell r="N1415" t="str">
            <v/>
          </cell>
          <cell r="O1415" t="str">
            <v/>
          </cell>
        </row>
        <row r="1416">
          <cell r="C1416" t="str">
            <v>3.20.1.2.42.6</v>
          </cell>
          <cell r="D1416" t="str">
            <v>d = 500 mm (20")</v>
          </cell>
          <cell r="E1416" t="str">
            <v>un</v>
          </cell>
          <cell r="G1416">
            <v>1883358.6</v>
          </cell>
          <cell r="K1416">
            <v>12</v>
          </cell>
          <cell r="L1416">
            <v>12</v>
          </cell>
          <cell r="M1416">
            <v>0</v>
          </cell>
          <cell r="N1416">
            <v>22600303.200000003</v>
          </cell>
          <cell r="O1416">
            <v>22600303.200000003</v>
          </cell>
        </row>
        <row r="1417">
          <cell r="C1417" t="str">
            <v>3.20.1.2.44</v>
          </cell>
          <cell r="D1417" t="str">
            <v>Codo 11 ¼° JA x JA HD Norma ISO PN 10</v>
          </cell>
          <cell r="L1417" t="str">
            <v/>
          </cell>
          <cell r="M1417" t="str">
            <v/>
          </cell>
          <cell r="N1417" t="str">
            <v/>
          </cell>
          <cell r="O1417" t="str">
            <v/>
          </cell>
        </row>
        <row r="1418">
          <cell r="C1418" t="str">
            <v>3.20.1.2.44.6</v>
          </cell>
          <cell r="D1418" t="str">
            <v>d = 500 mm (20")</v>
          </cell>
          <cell r="E1418" t="str">
            <v>un</v>
          </cell>
          <cell r="G1418">
            <v>1874515.6879999998</v>
          </cell>
          <cell r="K1418">
            <v>10</v>
          </cell>
          <cell r="L1418">
            <v>10</v>
          </cell>
          <cell r="M1418">
            <v>0</v>
          </cell>
          <cell r="N1418">
            <v>18745156.879999999</v>
          </cell>
          <cell r="O1418">
            <v>18745156.879999999</v>
          </cell>
        </row>
        <row r="1419">
          <cell r="B1419" t="str">
            <v>N</v>
          </cell>
          <cell r="C1419" t="str">
            <v>3.20.1.2.54</v>
          </cell>
          <cell r="D1419" t="str">
            <v>Unión Brida Enchufe. Norma ISO. PN10 (Maxidaptor)</v>
          </cell>
          <cell r="L1419" t="str">
            <v/>
          </cell>
          <cell r="M1419" t="str">
            <v/>
          </cell>
          <cell r="N1419" t="str">
            <v/>
          </cell>
          <cell r="O1419" t="str">
            <v/>
          </cell>
        </row>
        <row r="1420">
          <cell r="C1420" t="str">
            <v>3.20.1.2.54.6</v>
          </cell>
          <cell r="D1420" t="str">
            <v>d = 500 mm (20")</v>
          </cell>
          <cell r="E1420" t="str">
            <v>un</v>
          </cell>
          <cell r="G1420">
            <v>1782189.2</v>
          </cell>
          <cell r="K1420">
            <v>12</v>
          </cell>
          <cell r="L1420">
            <v>12</v>
          </cell>
          <cell r="M1420">
            <v>0</v>
          </cell>
          <cell r="N1420">
            <v>21386270.399999999</v>
          </cell>
          <cell r="O1420">
            <v>21386270.399999999</v>
          </cell>
        </row>
        <row r="1421">
          <cell r="B1421" t="str">
            <v>N</v>
          </cell>
          <cell r="C1421" t="str">
            <v>3.20.1.2.58</v>
          </cell>
          <cell r="D1421" t="str">
            <v>Reducción B x B HD. Norma ISO. PN 10</v>
          </cell>
          <cell r="L1421" t="str">
            <v/>
          </cell>
          <cell r="M1421" t="str">
            <v/>
          </cell>
          <cell r="N1421" t="str">
            <v/>
          </cell>
          <cell r="O1421" t="str">
            <v/>
          </cell>
        </row>
        <row r="1422">
          <cell r="C1422" t="str">
            <v>3.20.1.2.60</v>
          </cell>
          <cell r="D1422" t="str">
            <v>Suministro de Tee JA x JA x B HD. Norma ISO. PN 10</v>
          </cell>
          <cell r="L1422" t="str">
            <v/>
          </cell>
          <cell r="M1422" t="str">
            <v/>
          </cell>
          <cell r="N1422" t="str">
            <v/>
          </cell>
          <cell r="O1422" t="str">
            <v/>
          </cell>
        </row>
        <row r="1423">
          <cell r="C1423" t="str">
            <v>3.20.1.2.60.29</v>
          </cell>
          <cell r="D1423" t="str">
            <v>Tee 500 x 500 x 100 mm</v>
          </cell>
          <cell r="E1423" t="str">
            <v>un</v>
          </cell>
          <cell r="G1423">
            <v>2502001.4712</v>
          </cell>
          <cell r="K1423">
            <v>15</v>
          </cell>
          <cell r="L1423">
            <v>15</v>
          </cell>
          <cell r="M1423">
            <v>0</v>
          </cell>
          <cell r="N1423">
            <v>37530022.068000004</v>
          </cell>
          <cell r="O1423">
            <v>37530022.068000004</v>
          </cell>
        </row>
        <row r="1424">
          <cell r="C1424" t="str">
            <v>3.20.1.2.72</v>
          </cell>
          <cell r="D1424" t="str">
            <v>Suministro de adaptadores topebrida de polietileno D=110 mm</v>
          </cell>
        </row>
        <row r="1425">
          <cell r="C1425" t="str">
            <v>3.20.1.2.72.4</v>
          </cell>
          <cell r="D1425" t="str">
            <v>Adaptadores topebrida de polietileno D=110 mm</v>
          </cell>
          <cell r="E1425" t="str">
            <v>un</v>
          </cell>
          <cell r="G1425">
            <v>31720.2</v>
          </cell>
          <cell r="K1425">
            <v>5</v>
          </cell>
          <cell r="L1425">
            <v>5</v>
          </cell>
          <cell r="M1425">
            <v>0</v>
          </cell>
          <cell r="N1425">
            <v>158601</v>
          </cell>
          <cell r="O1425">
            <v>158601</v>
          </cell>
        </row>
        <row r="1426">
          <cell r="C1426" t="str">
            <v>3.20.1.2.73</v>
          </cell>
          <cell r="D1426" t="str">
            <v>Suministro de brida metálica para adaptador tope de polietileno morma ISO</v>
          </cell>
        </row>
        <row r="1427">
          <cell r="C1427" t="str">
            <v>3.20.1.2.73.4</v>
          </cell>
          <cell r="D1427" t="str">
            <v>Brida metálica para adptador tope de polietileno D=110 mm</v>
          </cell>
          <cell r="E1427" t="str">
            <v>un</v>
          </cell>
          <cell r="G1427">
            <v>41412</v>
          </cell>
          <cell r="K1427">
            <v>5</v>
          </cell>
          <cell r="L1427">
            <v>5</v>
          </cell>
          <cell r="M1427">
            <v>0</v>
          </cell>
          <cell r="N1427">
            <v>207060</v>
          </cell>
          <cell r="O1427">
            <v>207060</v>
          </cell>
        </row>
        <row r="1428">
          <cell r="D1428" t="str">
            <v>COSTO SUMINISTRO</v>
          </cell>
          <cell r="H1428">
            <v>0</v>
          </cell>
          <cell r="L1428" t="str">
            <v/>
          </cell>
          <cell r="M1428">
            <v>0</v>
          </cell>
          <cell r="N1428">
            <v>2012286780.2080002</v>
          </cell>
          <cell r="O1428">
            <v>2012286780.2080002</v>
          </cell>
        </row>
        <row r="1429">
          <cell r="D1429" t="str">
            <v>A,I,U, 12%</v>
          </cell>
          <cell r="E1429">
            <v>0.12</v>
          </cell>
          <cell r="H1429">
            <v>0</v>
          </cell>
          <cell r="M1429">
            <v>0</v>
          </cell>
          <cell r="N1429">
            <v>241474413.62496001</v>
          </cell>
          <cell r="O1429">
            <v>241474413.62496001</v>
          </cell>
        </row>
        <row r="1430">
          <cell r="B1430" t="str">
            <v>TO26A</v>
          </cell>
          <cell r="D1430" t="str">
            <v>COSTO TOTAL SUMINISTRO</v>
          </cell>
          <cell r="H1430">
            <v>0</v>
          </cell>
          <cell r="L1430" t="str">
            <v/>
          </cell>
          <cell r="M1430">
            <v>0</v>
          </cell>
          <cell r="N1430">
            <v>2253761194</v>
          </cell>
          <cell r="O1430">
            <v>2253761194</v>
          </cell>
        </row>
        <row r="1433">
          <cell r="B1433" t="str">
            <v>T27</v>
          </cell>
          <cell r="C1433" t="str">
            <v>PRESUPUESTO OBRA CIVIL - TUBERIA DE ADUCCION (1433)</v>
          </cell>
          <cell r="L1433" t="str">
            <v/>
          </cell>
          <cell r="M1433" t="str">
            <v/>
          </cell>
          <cell r="N1433" t="str">
            <v/>
          </cell>
          <cell r="O1433" t="str">
            <v/>
          </cell>
          <cell r="R1433" t="str">
            <v/>
          </cell>
          <cell r="S1433" t="str">
            <v/>
          </cell>
          <cell r="T1433" t="str">
            <v/>
          </cell>
          <cell r="U1433" t="str">
            <v/>
          </cell>
          <cell r="V1433" t="str">
            <v/>
          </cell>
          <cell r="W1433" t="str">
            <v/>
          </cell>
        </row>
        <row r="1434">
          <cell r="C1434" t="str">
            <v xml:space="preserve">ITEM </v>
          </cell>
          <cell r="D1434" t="str">
            <v xml:space="preserve">DESCRIPCION </v>
          </cell>
          <cell r="E1434" t="str">
            <v xml:space="preserve">UNIDAD </v>
          </cell>
          <cell r="F1434" t="str">
            <v xml:space="preserve">CANTIDAD </v>
          </cell>
          <cell r="G1434" t="str">
            <v xml:space="preserve">V. UNITARIO </v>
          </cell>
          <cell r="H1434" t="str">
            <v>V. PARCIAL</v>
          </cell>
          <cell r="R1434">
            <v>0</v>
          </cell>
        </row>
        <row r="1435">
          <cell r="C1435" t="str">
            <v>3.1</v>
          </cell>
          <cell r="D1435" t="str">
            <v>SEÑALIZACION Y SEGURIDAD EN LA OBRA</v>
          </cell>
          <cell r="L1435" t="str">
            <v/>
          </cell>
          <cell r="M1435" t="str">
            <v/>
          </cell>
          <cell r="N1435" t="str">
            <v/>
          </cell>
          <cell r="O1435" t="str">
            <v/>
          </cell>
          <cell r="R1435" t="str">
            <v/>
          </cell>
          <cell r="S1435" t="str">
            <v/>
          </cell>
          <cell r="T1435" t="str">
            <v/>
          </cell>
          <cell r="U1435" t="str">
            <v/>
          </cell>
          <cell r="V1435" t="str">
            <v/>
          </cell>
          <cell r="W1435" t="str">
            <v/>
          </cell>
        </row>
        <row r="1436">
          <cell r="C1436" t="str">
            <v>3.1.1</v>
          </cell>
          <cell r="D1436" t="str">
            <v>Señalización de la obra</v>
          </cell>
          <cell r="L1436" t="str">
            <v/>
          </cell>
          <cell r="M1436" t="str">
            <v/>
          </cell>
          <cell r="N1436" t="str">
            <v/>
          </cell>
          <cell r="O1436" t="str">
            <v/>
          </cell>
          <cell r="R1436" t="str">
            <v/>
          </cell>
          <cell r="S1436" t="str">
            <v/>
          </cell>
          <cell r="T1436" t="str">
            <v/>
          </cell>
          <cell r="U1436" t="str">
            <v/>
          </cell>
          <cell r="V1436" t="str">
            <v/>
          </cell>
          <cell r="W1436" t="str">
            <v/>
          </cell>
        </row>
        <row r="1437">
          <cell r="C1437" t="str">
            <v>3.1.1.1</v>
          </cell>
          <cell r="D1437" t="str">
            <v>Soporte para cinta demarcadora. Esquema No.1</v>
          </cell>
          <cell r="E1437" t="str">
            <v>un</v>
          </cell>
          <cell r="F1437">
            <v>40</v>
          </cell>
          <cell r="G1437">
            <v>10100</v>
          </cell>
          <cell r="H1437">
            <v>404000</v>
          </cell>
          <cell r="I1437">
            <v>0.35332934899102431</v>
          </cell>
          <cell r="J1437">
            <v>40</v>
          </cell>
          <cell r="K1437">
            <v>-40</v>
          </cell>
          <cell r="L1437">
            <v>0</v>
          </cell>
          <cell r="M1437">
            <v>404000</v>
          </cell>
          <cell r="N1437">
            <v>-404000</v>
          </cell>
          <cell r="O1437">
            <v>0</v>
          </cell>
          <cell r="R1437">
            <v>0</v>
          </cell>
          <cell r="S1437">
            <v>0</v>
          </cell>
          <cell r="T1437">
            <v>0</v>
          </cell>
          <cell r="U1437">
            <v>0</v>
          </cell>
          <cell r="V1437">
            <v>0</v>
          </cell>
          <cell r="W1437">
            <v>0</v>
          </cell>
        </row>
        <row r="1438">
          <cell r="C1438" t="str">
            <v>3.1.1.2</v>
          </cell>
          <cell r="D1438" t="str">
            <v>Cinta demarcadora, sin soportes. Esquema No. 2</v>
          </cell>
          <cell r="E1438" t="str">
            <v>m</v>
          </cell>
          <cell r="F1438">
            <v>2100</v>
          </cell>
          <cell r="G1438">
            <v>830</v>
          </cell>
          <cell r="H1438">
            <v>1743000</v>
          </cell>
          <cell r="I1438">
            <v>1.5243887507211766</v>
          </cell>
          <cell r="J1438">
            <v>2100</v>
          </cell>
          <cell r="K1438">
            <v>-2100</v>
          </cell>
          <cell r="L1438">
            <v>0</v>
          </cell>
          <cell r="M1438">
            <v>1743000</v>
          </cell>
          <cell r="N1438">
            <v>-1743000</v>
          </cell>
          <cell r="O1438">
            <v>0</v>
          </cell>
          <cell r="R1438">
            <v>0</v>
          </cell>
          <cell r="S1438">
            <v>0</v>
          </cell>
          <cell r="T1438">
            <v>0</v>
          </cell>
          <cell r="U1438">
            <v>0</v>
          </cell>
          <cell r="V1438">
            <v>0</v>
          </cell>
          <cell r="W1438">
            <v>0</v>
          </cell>
        </row>
        <row r="1439">
          <cell r="C1439" t="str">
            <v>3.1.1.3</v>
          </cell>
          <cell r="D1439" t="str">
            <v>Vallas móviles. Barreras</v>
          </cell>
          <cell r="I1439" t="str">
            <v/>
          </cell>
          <cell r="K1439">
            <v>0</v>
          </cell>
          <cell r="L1439" t="str">
            <v/>
          </cell>
          <cell r="M1439" t="str">
            <v/>
          </cell>
          <cell r="N1439" t="str">
            <v/>
          </cell>
          <cell r="O1439" t="str">
            <v/>
          </cell>
          <cell r="R1439" t="str">
            <v/>
          </cell>
          <cell r="S1439" t="str">
            <v/>
          </cell>
          <cell r="T1439" t="str">
            <v/>
          </cell>
          <cell r="U1439" t="str">
            <v/>
          </cell>
          <cell r="V1439" t="str">
            <v/>
          </cell>
          <cell r="W1439" t="str">
            <v/>
          </cell>
        </row>
        <row r="1440">
          <cell r="C1440" t="str">
            <v>3.1.1.3.2</v>
          </cell>
          <cell r="D1440" t="str">
            <v>Valla móvil Tipo 2. Valla plegable. Esquema No. 4</v>
          </cell>
          <cell r="E1440" t="str">
            <v>un</v>
          </cell>
          <cell r="F1440">
            <v>2</v>
          </cell>
          <cell r="G1440">
            <v>162000</v>
          </cell>
          <cell r="H1440">
            <v>324000</v>
          </cell>
          <cell r="I1440">
            <v>0.28336314127002943</v>
          </cell>
          <cell r="J1440">
            <v>2</v>
          </cell>
          <cell r="K1440">
            <v>-2</v>
          </cell>
          <cell r="L1440">
            <v>0</v>
          </cell>
          <cell r="M1440">
            <v>324000</v>
          </cell>
          <cell r="N1440">
            <v>-324000</v>
          </cell>
          <cell r="O1440">
            <v>0</v>
          </cell>
          <cell r="R1440">
            <v>0</v>
          </cell>
          <cell r="S1440">
            <v>0</v>
          </cell>
          <cell r="T1440">
            <v>0</v>
          </cell>
          <cell r="U1440">
            <v>0</v>
          </cell>
          <cell r="V1440">
            <v>0</v>
          </cell>
          <cell r="W1440">
            <v>0</v>
          </cell>
        </row>
        <row r="1441">
          <cell r="C1441" t="str">
            <v>3.1.1.3.3</v>
          </cell>
          <cell r="D1441" t="str">
            <v>Valla móvil Tipo 3. Barrera Tubular. Esquema No.5</v>
          </cell>
          <cell r="E1441" t="str">
            <v>un</v>
          </cell>
          <cell r="F1441">
            <v>2</v>
          </cell>
          <cell r="G1441">
            <v>150000</v>
          </cell>
          <cell r="H1441">
            <v>300000</v>
          </cell>
          <cell r="I1441">
            <v>0.26237327895373092</v>
          </cell>
          <cell r="J1441">
            <v>2</v>
          </cell>
          <cell r="K1441">
            <v>-2</v>
          </cell>
          <cell r="L1441">
            <v>0</v>
          </cell>
          <cell r="M1441">
            <v>300000</v>
          </cell>
          <cell r="N1441">
            <v>-300000</v>
          </cell>
          <cell r="O1441">
            <v>0</v>
          </cell>
          <cell r="R1441">
            <v>0</v>
          </cell>
          <cell r="S1441">
            <v>0</v>
          </cell>
          <cell r="T1441">
            <v>0</v>
          </cell>
          <cell r="U1441">
            <v>0</v>
          </cell>
          <cell r="V1441">
            <v>0</v>
          </cell>
          <cell r="W1441">
            <v>0</v>
          </cell>
        </row>
        <row r="1442">
          <cell r="C1442" t="str">
            <v>3.1.1.3.4</v>
          </cell>
          <cell r="D1442" t="str">
            <v>Valla móvil Tipo 4. Valla doble cara. Esquema No. 6</v>
          </cell>
          <cell r="E1442" t="str">
            <v>un</v>
          </cell>
          <cell r="F1442">
            <v>2</v>
          </cell>
          <cell r="G1442">
            <v>155000</v>
          </cell>
          <cell r="H1442">
            <v>310000</v>
          </cell>
          <cell r="I1442">
            <v>0.2711190549188553</v>
          </cell>
          <cell r="J1442">
            <v>2</v>
          </cell>
          <cell r="K1442">
            <v>-2</v>
          </cell>
          <cell r="L1442">
            <v>0</v>
          </cell>
          <cell r="M1442">
            <v>310000</v>
          </cell>
          <cell r="N1442">
            <v>-310000</v>
          </cell>
          <cell r="O1442">
            <v>0</v>
          </cell>
          <cell r="R1442">
            <v>0</v>
          </cell>
          <cell r="S1442">
            <v>0</v>
          </cell>
          <cell r="T1442">
            <v>0</v>
          </cell>
          <cell r="U1442">
            <v>0</v>
          </cell>
          <cell r="V1442">
            <v>0</v>
          </cell>
          <cell r="W1442">
            <v>0</v>
          </cell>
        </row>
        <row r="1443">
          <cell r="C1443" t="str">
            <v>3.1.1.4</v>
          </cell>
          <cell r="D1443" t="str">
            <v>Avisos preventivos fijos. Esquemas Nos. 10,11,12,13, y 14</v>
          </cell>
          <cell r="E1443" t="str">
            <v>un</v>
          </cell>
          <cell r="F1443">
            <v>6</v>
          </cell>
          <cell r="G1443">
            <v>215000</v>
          </cell>
          <cell r="H1443">
            <v>1290000</v>
          </cell>
          <cell r="I1443">
            <v>1.1282050995010431</v>
          </cell>
          <cell r="J1443">
            <v>6</v>
          </cell>
          <cell r="K1443">
            <v>-6</v>
          </cell>
          <cell r="L1443">
            <v>0</v>
          </cell>
          <cell r="M1443">
            <v>1290000</v>
          </cell>
          <cell r="N1443">
            <v>-1290000</v>
          </cell>
          <cell r="O1443">
            <v>0</v>
          </cell>
          <cell r="R1443">
            <v>0</v>
          </cell>
          <cell r="S1443">
            <v>0</v>
          </cell>
          <cell r="T1443">
            <v>0</v>
          </cell>
          <cell r="U1443">
            <v>0</v>
          </cell>
          <cell r="V1443">
            <v>0</v>
          </cell>
          <cell r="W1443">
            <v>0</v>
          </cell>
        </row>
        <row r="1444">
          <cell r="C1444" t="str">
            <v>3.1.1.5</v>
          </cell>
          <cell r="D1444" t="str">
            <v>Caneca reflectiva. Esquema No. 15</v>
          </cell>
          <cell r="E1444" t="str">
            <v>un</v>
          </cell>
          <cell r="F1444">
            <v>2</v>
          </cell>
          <cell r="G1444">
            <v>129000</v>
          </cell>
          <cell r="H1444">
            <v>258000</v>
          </cell>
          <cell r="I1444">
            <v>0.2256410199002086</v>
          </cell>
          <cell r="J1444">
            <v>2</v>
          </cell>
          <cell r="K1444">
            <v>-2</v>
          </cell>
          <cell r="L1444">
            <v>0</v>
          </cell>
          <cell r="M1444">
            <v>258000</v>
          </cell>
          <cell r="N1444">
            <v>-258000</v>
          </cell>
          <cell r="O1444">
            <v>0</v>
          </cell>
          <cell r="R1444">
            <v>0</v>
          </cell>
          <cell r="S1444">
            <v>0</v>
          </cell>
          <cell r="T1444">
            <v>0</v>
          </cell>
          <cell r="U1444">
            <v>0</v>
          </cell>
          <cell r="V1444">
            <v>0</v>
          </cell>
          <cell r="W1444">
            <v>0</v>
          </cell>
        </row>
        <row r="1445">
          <cell r="C1445" t="str">
            <v>3.2</v>
          </cell>
          <cell r="D1445" t="str">
            <v>DEMOLICIONES</v>
          </cell>
          <cell r="I1445" t="str">
            <v/>
          </cell>
          <cell r="K1445">
            <v>0</v>
          </cell>
          <cell r="L1445" t="str">
            <v/>
          </cell>
          <cell r="M1445" t="str">
            <v/>
          </cell>
          <cell r="N1445" t="str">
            <v/>
          </cell>
          <cell r="O1445" t="str">
            <v/>
          </cell>
          <cell r="R1445" t="str">
            <v/>
          </cell>
          <cell r="S1445" t="str">
            <v/>
          </cell>
          <cell r="T1445" t="str">
            <v/>
          </cell>
          <cell r="U1445" t="str">
            <v/>
          </cell>
          <cell r="V1445" t="str">
            <v/>
          </cell>
          <cell r="W1445" t="str">
            <v/>
          </cell>
        </row>
        <row r="1446">
          <cell r="C1446" t="str">
            <v>3.2.2</v>
          </cell>
          <cell r="D1446" t="str">
            <v>Demolición de anden</v>
          </cell>
          <cell r="I1446" t="str">
            <v/>
          </cell>
          <cell r="K1446">
            <v>0</v>
          </cell>
          <cell r="L1446" t="str">
            <v/>
          </cell>
          <cell r="M1446" t="str">
            <v/>
          </cell>
          <cell r="N1446" t="str">
            <v/>
          </cell>
          <cell r="O1446" t="str">
            <v/>
          </cell>
          <cell r="R1446" t="str">
            <v/>
          </cell>
          <cell r="S1446" t="str">
            <v/>
          </cell>
          <cell r="T1446" t="str">
            <v/>
          </cell>
          <cell r="U1446" t="str">
            <v/>
          </cell>
          <cell r="V1446" t="str">
            <v/>
          </cell>
          <cell r="W1446" t="str">
            <v/>
          </cell>
        </row>
        <row r="1447">
          <cell r="C1447" t="str">
            <v>3.2.2.1</v>
          </cell>
          <cell r="D1447" t="str">
            <v>Demolicion de anden con mona</v>
          </cell>
          <cell r="E1447" t="str">
            <v>m2</v>
          </cell>
          <cell r="F1447">
            <v>20</v>
          </cell>
          <cell r="G1447">
            <v>10050</v>
          </cell>
          <cell r="H1447">
            <v>201000</v>
          </cell>
          <cell r="I1447">
            <v>0.17579009689899971</v>
          </cell>
          <cell r="J1447">
            <v>20</v>
          </cell>
          <cell r="K1447">
            <v>-20</v>
          </cell>
          <cell r="L1447">
            <v>0</v>
          </cell>
          <cell r="M1447">
            <v>201000</v>
          </cell>
          <cell r="N1447">
            <v>-201000</v>
          </cell>
          <cell r="O1447">
            <v>0</v>
          </cell>
          <cell r="R1447">
            <v>0</v>
          </cell>
          <cell r="S1447">
            <v>0</v>
          </cell>
          <cell r="T1447">
            <v>0</v>
          </cell>
          <cell r="U1447">
            <v>0</v>
          </cell>
          <cell r="V1447">
            <v>0</v>
          </cell>
          <cell r="W1447">
            <v>0</v>
          </cell>
        </row>
        <row r="1448">
          <cell r="C1448" t="str">
            <v>3.3</v>
          </cell>
          <cell r="D1448" t="str">
            <v>EXCAVACIONES Y ENTIBADOS</v>
          </cell>
          <cell r="I1448" t="str">
            <v/>
          </cell>
          <cell r="K1448">
            <v>0</v>
          </cell>
          <cell r="L1448" t="str">
            <v/>
          </cell>
          <cell r="M1448" t="str">
            <v/>
          </cell>
          <cell r="N1448" t="str">
            <v/>
          </cell>
          <cell r="O1448" t="str">
            <v/>
          </cell>
          <cell r="R1448" t="str">
            <v/>
          </cell>
          <cell r="S1448" t="str">
            <v/>
          </cell>
          <cell r="T1448" t="str">
            <v/>
          </cell>
          <cell r="U1448" t="str">
            <v/>
          </cell>
          <cell r="V1448" t="str">
            <v/>
          </cell>
          <cell r="W1448" t="str">
            <v/>
          </cell>
        </row>
        <row r="1449">
          <cell r="C1449" t="str">
            <v>3.3.2</v>
          </cell>
          <cell r="D1449" t="str">
            <v>Excavación en zanja para redes de alcantarillado y acueducto</v>
          </cell>
          <cell r="I1449" t="str">
            <v/>
          </cell>
          <cell r="K1449">
            <v>0</v>
          </cell>
          <cell r="L1449" t="str">
            <v/>
          </cell>
          <cell r="M1449" t="str">
            <v/>
          </cell>
          <cell r="N1449" t="str">
            <v/>
          </cell>
          <cell r="O1449" t="str">
            <v/>
          </cell>
          <cell r="R1449" t="str">
            <v/>
          </cell>
          <cell r="S1449" t="str">
            <v/>
          </cell>
          <cell r="T1449" t="str">
            <v/>
          </cell>
          <cell r="U1449" t="str">
            <v/>
          </cell>
          <cell r="V1449" t="str">
            <v/>
          </cell>
          <cell r="W1449" t="str">
            <v/>
          </cell>
        </row>
        <row r="1450">
          <cell r="C1450" t="str">
            <v>3.3.2.1</v>
          </cell>
          <cell r="D1450" t="str">
            <v>Excavación a mano en material común, roca descompuesta, a cualquier profundidad y bajo cualquier condición de humedad. Incluye retiro a lugar autorizado.</v>
          </cell>
          <cell r="E1450" t="str">
            <v>m3</v>
          </cell>
          <cell r="F1450">
            <v>2100</v>
          </cell>
          <cell r="G1450">
            <v>10800</v>
          </cell>
          <cell r="H1450">
            <v>22680000</v>
          </cell>
          <cell r="I1450">
            <v>19.835419888902059</v>
          </cell>
          <cell r="J1450">
            <v>2100</v>
          </cell>
          <cell r="K1450">
            <v>-2100</v>
          </cell>
          <cell r="L1450">
            <v>0</v>
          </cell>
          <cell r="M1450">
            <v>22680000</v>
          </cell>
          <cell r="N1450">
            <v>-22680000</v>
          </cell>
          <cell r="O1450">
            <v>0</v>
          </cell>
          <cell r="R1450">
            <v>0</v>
          </cell>
          <cell r="S1450">
            <v>0</v>
          </cell>
          <cell r="T1450">
            <v>0</v>
          </cell>
          <cell r="U1450">
            <v>0</v>
          </cell>
          <cell r="V1450">
            <v>0</v>
          </cell>
          <cell r="W1450">
            <v>0</v>
          </cell>
        </row>
        <row r="1451">
          <cell r="C1451" t="str">
            <v>3.4</v>
          </cell>
          <cell r="D1451" t="str">
            <v>INSTALACION Y CIMENTACION DE TUBERIA</v>
          </cell>
          <cell r="I1451" t="str">
            <v/>
          </cell>
          <cell r="K1451">
            <v>0</v>
          </cell>
          <cell r="L1451" t="str">
            <v/>
          </cell>
          <cell r="M1451" t="str">
            <v/>
          </cell>
          <cell r="N1451" t="str">
            <v/>
          </cell>
          <cell r="O1451" t="str">
            <v/>
          </cell>
          <cell r="R1451" t="str">
            <v/>
          </cell>
          <cell r="S1451" t="str">
            <v/>
          </cell>
          <cell r="T1451" t="str">
            <v/>
          </cell>
          <cell r="U1451" t="str">
            <v/>
          </cell>
          <cell r="V1451" t="str">
            <v/>
          </cell>
          <cell r="W1451" t="str">
            <v/>
          </cell>
        </row>
        <row r="1452">
          <cell r="C1452" t="str">
            <v>3.4.4</v>
          </cell>
          <cell r="D1452" t="str">
            <v>Instalación de tuberías de acueducto</v>
          </cell>
          <cell r="I1452" t="str">
            <v/>
          </cell>
          <cell r="K1452">
            <v>0</v>
          </cell>
          <cell r="L1452" t="str">
            <v/>
          </cell>
          <cell r="M1452" t="str">
            <v/>
          </cell>
          <cell r="N1452" t="str">
            <v/>
          </cell>
          <cell r="O1452" t="str">
            <v/>
          </cell>
          <cell r="R1452" t="str">
            <v/>
          </cell>
          <cell r="S1452" t="str">
            <v/>
          </cell>
          <cell r="T1452" t="str">
            <v/>
          </cell>
          <cell r="U1452" t="str">
            <v/>
          </cell>
          <cell r="V1452" t="str">
            <v/>
          </cell>
          <cell r="W1452" t="str">
            <v/>
          </cell>
        </row>
        <row r="1453">
          <cell r="C1453" t="str">
            <v>3.4.4.3</v>
          </cell>
          <cell r="D1453" t="str">
            <v>Instalación de Tubería y accesorios de poliester reforzado con fibra de vidrio (GRP) para acueducto</v>
          </cell>
          <cell r="I1453" t="str">
            <v/>
          </cell>
          <cell r="K1453">
            <v>0</v>
          </cell>
          <cell r="L1453" t="str">
            <v/>
          </cell>
          <cell r="M1453" t="str">
            <v/>
          </cell>
          <cell r="N1453" t="str">
            <v/>
          </cell>
          <cell r="O1453" t="str">
            <v/>
          </cell>
          <cell r="R1453" t="str">
            <v/>
          </cell>
          <cell r="S1453" t="str">
            <v/>
          </cell>
          <cell r="T1453" t="str">
            <v/>
          </cell>
          <cell r="U1453" t="str">
            <v/>
          </cell>
          <cell r="V1453" t="str">
            <v/>
          </cell>
          <cell r="W1453" t="str">
            <v/>
          </cell>
        </row>
        <row r="1454">
          <cell r="C1454" t="str">
            <v>3.4.4.3.5</v>
          </cell>
          <cell r="D1454" t="str">
            <v>Tubería de GRP de 600 mm</v>
          </cell>
          <cell r="E1454" t="str">
            <v>m</v>
          </cell>
          <cell r="F1454">
            <v>1044</v>
          </cell>
          <cell r="G1454">
            <v>14000</v>
          </cell>
          <cell r="H1454">
            <v>14616000</v>
          </cell>
          <cell r="I1454">
            <v>12.78282615062577</v>
          </cell>
          <cell r="J1454">
            <v>1044</v>
          </cell>
          <cell r="K1454">
            <v>-1044</v>
          </cell>
          <cell r="L1454">
            <v>0</v>
          </cell>
          <cell r="M1454">
            <v>14616000</v>
          </cell>
          <cell r="N1454">
            <v>-14616000</v>
          </cell>
          <cell r="O1454">
            <v>0</v>
          </cell>
          <cell r="R1454">
            <v>0</v>
          </cell>
          <cell r="S1454">
            <v>0</v>
          </cell>
          <cell r="T1454">
            <v>0</v>
          </cell>
          <cell r="U1454">
            <v>0</v>
          </cell>
          <cell r="V1454">
            <v>0</v>
          </cell>
          <cell r="W1454">
            <v>0</v>
          </cell>
        </row>
        <row r="1455">
          <cell r="C1455" t="str">
            <v>3.4.8</v>
          </cell>
          <cell r="D1455" t="str">
            <v>Cimentación de tuberías</v>
          </cell>
          <cell r="I1455" t="str">
            <v/>
          </cell>
          <cell r="K1455">
            <v>0</v>
          </cell>
          <cell r="L1455" t="str">
            <v/>
          </cell>
          <cell r="M1455" t="str">
            <v/>
          </cell>
          <cell r="N1455" t="str">
            <v/>
          </cell>
          <cell r="O1455" t="str">
            <v/>
          </cell>
          <cell r="R1455" t="str">
            <v/>
          </cell>
          <cell r="S1455" t="str">
            <v/>
          </cell>
          <cell r="T1455" t="str">
            <v/>
          </cell>
          <cell r="U1455" t="str">
            <v/>
          </cell>
          <cell r="V1455" t="str">
            <v/>
          </cell>
          <cell r="W1455" t="str">
            <v/>
          </cell>
        </row>
        <row r="1456">
          <cell r="C1456" t="str">
            <v>3.4.8.2</v>
          </cell>
          <cell r="D1456" t="str">
            <v>Cimentación de tubería con arena compactada al 70% de la densidad relativa máxima</v>
          </cell>
          <cell r="E1456" t="str">
            <v>m3</v>
          </cell>
          <cell r="F1456">
            <v>600</v>
          </cell>
          <cell r="G1456">
            <v>31000</v>
          </cell>
          <cell r="H1456">
            <v>18600000</v>
          </cell>
          <cell r="I1456">
            <v>16.267143295131316</v>
          </cell>
          <cell r="J1456">
            <v>600</v>
          </cell>
          <cell r="K1456">
            <v>-600</v>
          </cell>
          <cell r="L1456">
            <v>0</v>
          </cell>
          <cell r="M1456">
            <v>18600000</v>
          </cell>
          <cell r="N1456">
            <v>-18600000</v>
          </cell>
          <cell r="O1456">
            <v>0</v>
          </cell>
          <cell r="R1456">
            <v>0</v>
          </cell>
          <cell r="S1456">
            <v>0</v>
          </cell>
          <cell r="T1456">
            <v>0</v>
          </cell>
          <cell r="U1456">
            <v>0</v>
          </cell>
          <cell r="V1456">
            <v>0</v>
          </cell>
          <cell r="W1456">
            <v>0</v>
          </cell>
        </row>
        <row r="1457">
          <cell r="C1457" t="str">
            <v>3.4.8.4</v>
          </cell>
          <cell r="D1457" t="str">
            <v>Cimentación de tubería con concreto de 17,5 Mpa. ( 2500 psi ) de central de mezclas</v>
          </cell>
          <cell r="E1457" t="str">
            <v>m3</v>
          </cell>
          <cell r="F1457">
            <v>10</v>
          </cell>
          <cell r="G1457">
            <v>208850</v>
          </cell>
          <cell r="H1457">
            <v>2088500</v>
          </cell>
          <cell r="I1457">
            <v>1.8265553103162235</v>
          </cell>
          <cell r="J1457">
            <v>10</v>
          </cell>
          <cell r="K1457">
            <v>-10</v>
          </cell>
          <cell r="L1457">
            <v>0</v>
          </cell>
          <cell r="M1457">
            <v>2088500</v>
          </cell>
          <cell r="N1457">
            <v>-2088500</v>
          </cell>
          <cell r="O1457">
            <v>0</v>
          </cell>
          <cell r="R1457">
            <v>0</v>
          </cell>
          <cell r="S1457">
            <v>0</v>
          </cell>
          <cell r="T1457">
            <v>0</v>
          </cell>
          <cell r="U1457">
            <v>0</v>
          </cell>
          <cell r="V1457">
            <v>0</v>
          </cell>
          <cell r="W1457">
            <v>0</v>
          </cell>
        </row>
        <row r="1458">
          <cell r="C1458" t="str">
            <v>3.5</v>
          </cell>
          <cell r="D1458" t="str">
            <v>RELLENOS</v>
          </cell>
          <cell r="I1458" t="str">
            <v/>
          </cell>
          <cell r="K1458">
            <v>0</v>
          </cell>
          <cell r="L1458" t="str">
            <v/>
          </cell>
          <cell r="M1458" t="str">
            <v/>
          </cell>
          <cell r="N1458" t="str">
            <v/>
          </cell>
          <cell r="O1458" t="str">
            <v/>
          </cell>
          <cell r="R1458" t="str">
            <v/>
          </cell>
          <cell r="S1458" t="str">
            <v/>
          </cell>
          <cell r="T1458" t="str">
            <v/>
          </cell>
          <cell r="U1458" t="str">
            <v/>
          </cell>
          <cell r="V1458" t="str">
            <v/>
          </cell>
          <cell r="W1458" t="str">
            <v/>
          </cell>
        </row>
        <row r="1459">
          <cell r="C1459" t="str">
            <v>3.5.1</v>
          </cell>
          <cell r="D1459" t="str">
            <v>Relleno de Zanjas y obras de mampostería</v>
          </cell>
          <cell r="I1459" t="str">
            <v/>
          </cell>
          <cell r="K1459">
            <v>0</v>
          </cell>
          <cell r="L1459" t="str">
            <v/>
          </cell>
          <cell r="M1459" t="str">
            <v/>
          </cell>
          <cell r="N1459" t="str">
            <v/>
          </cell>
          <cell r="O1459" t="str">
            <v/>
          </cell>
          <cell r="R1459" t="str">
            <v/>
          </cell>
          <cell r="S1459" t="str">
            <v/>
          </cell>
          <cell r="T1459" t="str">
            <v/>
          </cell>
          <cell r="U1459" t="str">
            <v/>
          </cell>
          <cell r="V1459" t="str">
            <v/>
          </cell>
          <cell r="W1459" t="str">
            <v/>
          </cell>
        </row>
        <row r="1460">
          <cell r="C1460" t="str">
            <v>3.5.1.1</v>
          </cell>
          <cell r="D1460" t="str">
            <v>Rellenos de Zanjas y obras de mampostería con material seleccionado de sitio, compactado al 90% del Proctor Modificado</v>
          </cell>
          <cell r="E1460" t="str">
            <v>m3</v>
          </cell>
          <cell r="F1460">
            <v>1200</v>
          </cell>
          <cell r="G1460">
            <v>9800</v>
          </cell>
          <cell r="H1460">
            <v>11760000</v>
          </cell>
          <cell r="I1460">
            <v>10.285032534986252</v>
          </cell>
          <cell r="J1460">
            <v>1200</v>
          </cell>
          <cell r="K1460">
            <v>-1200</v>
          </cell>
          <cell r="L1460">
            <v>0</v>
          </cell>
          <cell r="M1460">
            <v>11760000</v>
          </cell>
          <cell r="N1460">
            <v>-11760000</v>
          </cell>
          <cell r="O1460">
            <v>0</v>
          </cell>
          <cell r="R1460">
            <v>0</v>
          </cell>
          <cell r="S1460">
            <v>0</v>
          </cell>
          <cell r="T1460">
            <v>0</v>
          </cell>
          <cell r="U1460">
            <v>0</v>
          </cell>
          <cell r="V1460">
            <v>0</v>
          </cell>
          <cell r="W1460">
            <v>0</v>
          </cell>
        </row>
        <row r="1461">
          <cell r="C1461" t="str">
            <v>3.5.1.2</v>
          </cell>
          <cell r="D1461" t="str">
            <v>Rellenos de Zanjas y obras de mampostería con material seleccionado de cantera, compactado al 95% del Proctor Modifiicado</v>
          </cell>
          <cell r="E1461" t="str">
            <v>m3</v>
          </cell>
          <cell r="F1461">
            <v>100</v>
          </cell>
          <cell r="G1461">
            <v>27000</v>
          </cell>
          <cell r="H1461">
            <v>2700000</v>
          </cell>
          <cell r="I1461">
            <v>2.3613595105835783</v>
          </cell>
          <cell r="J1461">
            <v>100</v>
          </cell>
          <cell r="K1461">
            <v>-100</v>
          </cell>
          <cell r="L1461">
            <v>0</v>
          </cell>
          <cell r="M1461">
            <v>2700000</v>
          </cell>
          <cell r="N1461">
            <v>-2700000</v>
          </cell>
          <cell r="O1461">
            <v>0</v>
          </cell>
          <cell r="R1461">
            <v>0</v>
          </cell>
          <cell r="S1461">
            <v>0</v>
          </cell>
          <cell r="T1461">
            <v>0</v>
          </cell>
          <cell r="U1461">
            <v>0</v>
          </cell>
          <cell r="V1461">
            <v>0</v>
          </cell>
          <cell r="W1461">
            <v>0</v>
          </cell>
        </row>
        <row r="1462">
          <cell r="C1462" t="str">
            <v>3.5.5</v>
          </cell>
          <cell r="D1462" t="str">
            <v>EXPLANEACIÓN Y RELLENOS PARA ESTRUCTURAS Y OBRAS ARQUITECTÓNICAS</v>
          </cell>
          <cell r="I1462" t="str">
            <v/>
          </cell>
          <cell r="K1462">
            <v>0</v>
          </cell>
          <cell r="L1462" t="str">
            <v/>
          </cell>
          <cell r="M1462" t="str">
            <v/>
          </cell>
          <cell r="N1462" t="str">
            <v/>
          </cell>
          <cell r="O1462" t="str">
            <v/>
          </cell>
          <cell r="R1462" t="str">
            <v/>
          </cell>
          <cell r="S1462" t="str">
            <v/>
          </cell>
          <cell r="T1462" t="str">
            <v/>
          </cell>
          <cell r="U1462" t="str">
            <v/>
          </cell>
          <cell r="V1462" t="str">
            <v/>
          </cell>
          <cell r="W1462" t="str">
            <v/>
          </cell>
        </row>
        <row r="1463">
          <cell r="C1463" t="str">
            <v>3.5.5.1</v>
          </cell>
          <cell r="D1463" t="str">
            <v>Explaneación y relleno de explanada compactado al 95% del proctor modificado, con material seleccionado de cantera</v>
          </cell>
          <cell r="E1463" t="str">
            <v>m3</v>
          </cell>
          <cell r="F1463">
            <v>56</v>
          </cell>
          <cell r="G1463">
            <v>20448</v>
          </cell>
          <cell r="H1463">
            <v>1145088</v>
          </cell>
          <cell r="I1463">
            <v>1.0014683108352329</v>
          </cell>
          <cell r="J1463">
            <v>56</v>
          </cell>
          <cell r="K1463">
            <v>-56</v>
          </cell>
          <cell r="L1463">
            <v>0</v>
          </cell>
          <cell r="M1463">
            <v>1145088</v>
          </cell>
          <cell r="N1463">
            <v>-1145088</v>
          </cell>
          <cell r="O1463">
            <v>0</v>
          </cell>
          <cell r="R1463">
            <v>0</v>
          </cell>
          <cell r="S1463">
            <v>0</v>
          </cell>
          <cell r="T1463">
            <v>0</v>
          </cell>
          <cell r="U1463">
            <v>0</v>
          </cell>
          <cell r="V1463">
            <v>0</v>
          </cell>
          <cell r="W1463">
            <v>0</v>
          </cell>
        </row>
        <row r="1464">
          <cell r="C1464" t="str">
            <v>3.5.5.3</v>
          </cell>
          <cell r="D1464" t="str">
            <v>Conformación de terraplén con piedra caliza, diámetro medio de la piedra 0.2m</v>
          </cell>
          <cell r="E1464" t="str">
            <v>m3</v>
          </cell>
          <cell r="F1464">
            <v>304</v>
          </cell>
          <cell r="G1464">
            <v>36508</v>
          </cell>
          <cell r="H1464">
            <v>11098432</v>
          </cell>
          <cell r="I1464">
            <v>9.706439983616713</v>
          </cell>
          <cell r="J1464">
            <v>304</v>
          </cell>
          <cell r="K1464">
            <v>-304</v>
          </cell>
          <cell r="L1464">
            <v>0</v>
          </cell>
          <cell r="M1464">
            <v>11098432</v>
          </cell>
          <cell r="N1464">
            <v>-11098432</v>
          </cell>
          <cell r="O1464">
            <v>0</v>
          </cell>
          <cell r="R1464">
            <v>0</v>
          </cell>
          <cell r="S1464">
            <v>0</v>
          </cell>
          <cell r="T1464">
            <v>0</v>
          </cell>
          <cell r="U1464">
            <v>0</v>
          </cell>
          <cell r="V1464">
            <v>0</v>
          </cell>
          <cell r="W1464">
            <v>0</v>
          </cell>
        </row>
        <row r="1465">
          <cell r="C1465" t="str">
            <v>3.6</v>
          </cell>
          <cell r="D1465" t="str">
            <v>CONSTRUCCION DE PAVIMENTOS</v>
          </cell>
          <cell r="I1465" t="str">
            <v/>
          </cell>
          <cell r="K1465">
            <v>0</v>
          </cell>
          <cell r="L1465" t="str">
            <v/>
          </cell>
          <cell r="M1465" t="str">
            <v/>
          </cell>
          <cell r="N1465" t="str">
            <v/>
          </cell>
          <cell r="O1465" t="str">
            <v/>
          </cell>
          <cell r="R1465" t="str">
            <v/>
          </cell>
          <cell r="S1465" t="str">
            <v/>
          </cell>
          <cell r="T1465" t="str">
            <v/>
          </cell>
          <cell r="U1465" t="str">
            <v/>
          </cell>
          <cell r="V1465" t="str">
            <v/>
          </cell>
          <cell r="W1465" t="str">
            <v/>
          </cell>
        </row>
        <row r="1466">
          <cell r="C1466" t="str">
            <v>3.6.4</v>
          </cell>
          <cell r="D1466" t="str">
            <v>Construcción de Andenes, Bordillos y Cunetas</v>
          </cell>
          <cell r="I1466" t="str">
            <v/>
          </cell>
          <cell r="K1466">
            <v>0</v>
          </cell>
          <cell r="L1466" t="str">
            <v/>
          </cell>
          <cell r="M1466" t="str">
            <v/>
          </cell>
          <cell r="N1466" t="str">
            <v/>
          </cell>
          <cell r="O1466" t="str">
            <v/>
          </cell>
          <cell r="R1466" t="str">
            <v/>
          </cell>
          <cell r="S1466" t="str">
            <v/>
          </cell>
          <cell r="T1466" t="str">
            <v/>
          </cell>
          <cell r="U1466" t="str">
            <v/>
          </cell>
          <cell r="V1466" t="str">
            <v/>
          </cell>
          <cell r="W1466" t="str">
            <v/>
          </cell>
        </row>
        <row r="1467">
          <cell r="C1467" t="str">
            <v>3.6.4.1</v>
          </cell>
          <cell r="D1467" t="str">
            <v>Construcción de Andenes</v>
          </cell>
          <cell r="I1467" t="str">
            <v/>
          </cell>
          <cell r="K1467">
            <v>0</v>
          </cell>
          <cell r="L1467" t="str">
            <v/>
          </cell>
          <cell r="M1467" t="str">
            <v/>
          </cell>
          <cell r="N1467" t="str">
            <v/>
          </cell>
          <cell r="O1467" t="str">
            <v/>
          </cell>
          <cell r="R1467" t="str">
            <v/>
          </cell>
          <cell r="S1467" t="str">
            <v/>
          </cell>
          <cell r="T1467" t="str">
            <v/>
          </cell>
          <cell r="U1467" t="str">
            <v/>
          </cell>
          <cell r="V1467" t="str">
            <v/>
          </cell>
          <cell r="W1467" t="str">
            <v/>
          </cell>
        </row>
        <row r="1468">
          <cell r="C1468" t="str">
            <v>3.6.4.1.3</v>
          </cell>
          <cell r="D1468" t="str">
            <v>Construcción de anden de concreto f'c 21,0 Mpa (3000 psi) e = 0.10 m, Tamaño Máximo del agregado: 25 mm (1") de central de mezclas</v>
          </cell>
          <cell r="E1468" t="str">
            <v>m2</v>
          </cell>
          <cell r="F1468">
            <v>20</v>
          </cell>
          <cell r="G1468">
            <v>33000</v>
          </cell>
          <cell r="H1468">
            <v>660000</v>
          </cell>
          <cell r="I1468">
            <v>0.57722121369820811</v>
          </cell>
          <cell r="J1468">
            <v>20</v>
          </cell>
          <cell r="K1468">
            <v>-20</v>
          </cell>
          <cell r="L1468">
            <v>0</v>
          </cell>
          <cell r="M1468">
            <v>660000</v>
          </cell>
          <cell r="N1468">
            <v>-660000</v>
          </cell>
          <cell r="O1468">
            <v>0</v>
          </cell>
          <cell r="R1468">
            <v>0</v>
          </cell>
          <cell r="S1468">
            <v>0</v>
          </cell>
          <cell r="T1468">
            <v>0</v>
          </cell>
          <cell r="U1468">
            <v>0</v>
          </cell>
          <cell r="V1468">
            <v>0</v>
          </cell>
          <cell r="W1468">
            <v>0</v>
          </cell>
        </row>
        <row r="1469">
          <cell r="C1469" t="str">
            <v>3.7</v>
          </cell>
          <cell r="D1469" t="str">
            <v>CONSTRUCCIÓN DE OBRAS ACCESORIAS</v>
          </cell>
          <cell r="I1469" t="str">
            <v/>
          </cell>
          <cell r="K1469">
            <v>0</v>
          </cell>
          <cell r="L1469" t="str">
            <v/>
          </cell>
          <cell r="M1469" t="str">
            <v/>
          </cell>
          <cell r="N1469" t="str">
            <v/>
          </cell>
          <cell r="O1469" t="str">
            <v/>
          </cell>
          <cell r="R1469" t="str">
            <v/>
          </cell>
          <cell r="S1469" t="str">
            <v/>
          </cell>
          <cell r="T1469" t="str">
            <v/>
          </cell>
          <cell r="U1469" t="str">
            <v/>
          </cell>
          <cell r="V1469" t="str">
            <v/>
          </cell>
          <cell r="W1469" t="str">
            <v/>
          </cell>
        </row>
        <row r="1470">
          <cell r="C1470" t="str">
            <v>3.7.8</v>
          </cell>
          <cell r="D1470" t="str">
            <v>Caja de Válvulas y bajantes de operación</v>
          </cell>
          <cell r="I1470" t="str">
            <v/>
          </cell>
          <cell r="K1470">
            <v>0</v>
          </cell>
          <cell r="L1470" t="str">
            <v/>
          </cell>
          <cell r="M1470" t="str">
            <v/>
          </cell>
          <cell r="N1470" t="str">
            <v/>
          </cell>
          <cell r="O1470" t="str">
            <v/>
          </cell>
          <cell r="R1470" t="str">
            <v/>
          </cell>
          <cell r="S1470" t="str">
            <v/>
          </cell>
          <cell r="T1470" t="str">
            <v/>
          </cell>
          <cell r="U1470" t="str">
            <v/>
          </cell>
          <cell r="V1470" t="str">
            <v/>
          </cell>
          <cell r="W1470" t="str">
            <v/>
          </cell>
        </row>
        <row r="1471">
          <cell r="C1471" t="str">
            <v>3.7.8.1</v>
          </cell>
          <cell r="D1471" t="str">
            <v>Cajas de válvulas</v>
          </cell>
          <cell r="I1471" t="str">
            <v/>
          </cell>
          <cell r="K1471">
            <v>0</v>
          </cell>
          <cell r="L1471" t="str">
            <v/>
          </cell>
          <cell r="M1471" t="str">
            <v/>
          </cell>
          <cell r="N1471" t="str">
            <v/>
          </cell>
          <cell r="O1471" t="str">
            <v/>
          </cell>
          <cell r="R1471" t="str">
            <v/>
          </cell>
          <cell r="S1471" t="str">
            <v/>
          </cell>
          <cell r="T1471" t="str">
            <v/>
          </cell>
          <cell r="U1471" t="str">
            <v/>
          </cell>
          <cell r="V1471" t="str">
            <v/>
          </cell>
          <cell r="W1471" t="str">
            <v/>
          </cell>
        </row>
        <row r="1472">
          <cell r="C1472" t="str">
            <v>3.7.8.1.2</v>
          </cell>
          <cell r="D1472" t="str">
            <v>Para 2,00 m &lt; H &lt;= 3,00 m</v>
          </cell>
          <cell r="I1472" t="str">
            <v/>
          </cell>
          <cell r="K1472">
            <v>0</v>
          </cell>
          <cell r="L1472" t="str">
            <v/>
          </cell>
          <cell r="M1472" t="str">
            <v/>
          </cell>
          <cell r="N1472" t="str">
            <v/>
          </cell>
          <cell r="O1472" t="str">
            <v/>
          </cell>
          <cell r="R1472" t="str">
            <v/>
          </cell>
          <cell r="S1472" t="str">
            <v/>
          </cell>
          <cell r="T1472" t="str">
            <v/>
          </cell>
          <cell r="U1472" t="str">
            <v/>
          </cell>
          <cell r="V1472" t="str">
            <v/>
          </cell>
          <cell r="W1472" t="str">
            <v/>
          </cell>
        </row>
        <row r="1473">
          <cell r="C1473" t="str">
            <v>3.7.8.1.2.2</v>
          </cell>
          <cell r="D1473" t="str">
            <v>Caja de mampostería reforzada para tuberías entre 450 mm (18") y 600 mm (24")</v>
          </cell>
          <cell r="E1473" t="str">
            <v>un</v>
          </cell>
          <cell r="F1473">
            <v>1</v>
          </cell>
          <cell r="G1473">
            <v>2871600</v>
          </cell>
          <cell r="H1473">
            <v>2871600</v>
          </cell>
          <cell r="I1473">
            <v>2.5114370261451127</v>
          </cell>
          <cell r="J1473">
            <v>1</v>
          </cell>
          <cell r="K1473">
            <v>-1</v>
          </cell>
          <cell r="L1473">
            <v>0</v>
          </cell>
          <cell r="M1473">
            <v>2871600</v>
          </cell>
          <cell r="N1473">
            <v>-2871600</v>
          </cell>
          <cell r="O1473">
            <v>0</v>
          </cell>
          <cell r="R1473">
            <v>0</v>
          </cell>
          <cell r="S1473">
            <v>0</v>
          </cell>
          <cell r="T1473">
            <v>0</v>
          </cell>
          <cell r="U1473">
            <v>0</v>
          </cell>
          <cell r="V1473">
            <v>0</v>
          </cell>
          <cell r="W1473">
            <v>0</v>
          </cell>
        </row>
        <row r="1474">
          <cell r="C1474" t="str">
            <v>3.7.12</v>
          </cell>
          <cell r="D1474" t="str">
            <v>Concreto para anclajes</v>
          </cell>
          <cell r="I1474" t="str">
            <v/>
          </cell>
          <cell r="K1474">
            <v>0</v>
          </cell>
          <cell r="L1474" t="str">
            <v/>
          </cell>
          <cell r="M1474" t="str">
            <v/>
          </cell>
          <cell r="N1474" t="str">
            <v/>
          </cell>
          <cell r="O1474" t="str">
            <v/>
          </cell>
          <cell r="R1474" t="str">
            <v/>
          </cell>
          <cell r="S1474" t="str">
            <v/>
          </cell>
          <cell r="T1474" t="str">
            <v/>
          </cell>
          <cell r="U1474" t="str">
            <v/>
          </cell>
          <cell r="V1474" t="str">
            <v/>
          </cell>
          <cell r="W1474" t="str">
            <v/>
          </cell>
        </row>
        <row r="1475">
          <cell r="C1475" t="str">
            <v>3.7.12.1</v>
          </cell>
          <cell r="D1475" t="str">
            <v>Concreto para anclajes f'c=17,5 Mpa (2500 psi)</v>
          </cell>
          <cell r="E1475" t="str">
            <v>m3</v>
          </cell>
          <cell r="F1475">
            <v>100</v>
          </cell>
          <cell r="G1475">
            <v>208850</v>
          </cell>
          <cell r="H1475">
            <v>20885000</v>
          </cell>
          <cell r="I1475">
            <v>18.265553103162237</v>
          </cell>
          <cell r="J1475">
            <v>100</v>
          </cell>
          <cell r="K1475">
            <v>-100</v>
          </cell>
          <cell r="L1475">
            <v>0</v>
          </cell>
          <cell r="M1475">
            <v>20885000</v>
          </cell>
          <cell r="N1475">
            <v>-20885000</v>
          </cell>
          <cell r="O1475">
            <v>0</v>
          </cell>
          <cell r="R1475">
            <v>0</v>
          </cell>
          <cell r="S1475">
            <v>0</v>
          </cell>
          <cell r="T1475">
            <v>0</v>
          </cell>
          <cell r="U1475">
            <v>0</v>
          </cell>
          <cell r="V1475">
            <v>0</v>
          </cell>
          <cell r="W1475">
            <v>0</v>
          </cell>
        </row>
        <row r="1476">
          <cell r="C1476" t="str">
            <v>3.8</v>
          </cell>
          <cell r="D1476" t="str">
            <v>INSTALACION DE ELEMENTOS DE ACUEDUCTO Y ALCANTARILLADO</v>
          </cell>
          <cell r="I1476" t="str">
            <v/>
          </cell>
          <cell r="K1476">
            <v>0</v>
          </cell>
          <cell r="L1476" t="str">
            <v/>
          </cell>
          <cell r="M1476" t="str">
            <v/>
          </cell>
          <cell r="N1476" t="str">
            <v/>
          </cell>
          <cell r="O1476" t="str">
            <v/>
          </cell>
          <cell r="R1476" t="str">
            <v/>
          </cell>
          <cell r="S1476" t="str">
            <v/>
          </cell>
          <cell r="T1476" t="str">
            <v/>
          </cell>
          <cell r="U1476" t="str">
            <v/>
          </cell>
          <cell r="V1476" t="str">
            <v/>
          </cell>
          <cell r="W1476" t="str">
            <v/>
          </cell>
        </row>
        <row r="1477">
          <cell r="C1477" t="str">
            <v>3.8.1</v>
          </cell>
          <cell r="D1477" t="str">
            <v>Elementos de Acueducto</v>
          </cell>
          <cell r="I1477" t="str">
            <v/>
          </cell>
          <cell r="K1477">
            <v>0</v>
          </cell>
          <cell r="L1477" t="str">
            <v/>
          </cell>
          <cell r="M1477" t="str">
            <v/>
          </cell>
          <cell r="N1477" t="str">
            <v/>
          </cell>
          <cell r="O1477" t="str">
            <v/>
          </cell>
          <cell r="R1477" t="str">
            <v/>
          </cell>
          <cell r="S1477" t="str">
            <v/>
          </cell>
          <cell r="T1477" t="str">
            <v/>
          </cell>
          <cell r="U1477" t="str">
            <v/>
          </cell>
          <cell r="V1477" t="str">
            <v/>
          </cell>
          <cell r="W1477" t="str">
            <v/>
          </cell>
        </row>
        <row r="1478">
          <cell r="C1478" t="str">
            <v>3.8.1.1</v>
          </cell>
          <cell r="D1478" t="str">
            <v xml:space="preserve">Instalación de válvula de compuerta brida x brida norma ISO PN 10, Incluye el suministro e instalación de tornilleria y empaquetadura para el montaje </v>
          </cell>
          <cell r="I1478" t="str">
            <v/>
          </cell>
          <cell r="K1478">
            <v>0</v>
          </cell>
          <cell r="L1478" t="str">
            <v/>
          </cell>
          <cell r="M1478" t="str">
            <v/>
          </cell>
          <cell r="N1478" t="str">
            <v/>
          </cell>
          <cell r="O1478" t="str">
            <v/>
          </cell>
          <cell r="R1478" t="str">
            <v/>
          </cell>
          <cell r="S1478" t="str">
            <v/>
          </cell>
          <cell r="T1478" t="str">
            <v/>
          </cell>
          <cell r="U1478" t="str">
            <v/>
          </cell>
          <cell r="V1478" t="str">
            <v/>
          </cell>
          <cell r="W1478" t="str">
            <v/>
          </cell>
        </row>
        <row r="1479">
          <cell r="C1479" t="str">
            <v>3.8.1.1.3</v>
          </cell>
          <cell r="D1479" t="str">
            <v>d = 100 mm (4")</v>
          </cell>
          <cell r="E1479" t="str">
            <v>un</v>
          </cell>
          <cell r="F1479">
            <v>1</v>
          </cell>
          <cell r="G1479">
            <v>18892</v>
          </cell>
          <cell r="H1479">
            <v>18892</v>
          </cell>
          <cell r="I1479">
            <v>1.6522519953312949E-2</v>
          </cell>
          <cell r="J1479">
            <v>1</v>
          </cell>
          <cell r="K1479">
            <v>-1</v>
          </cell>
          <cell r="L1479">
            <v>0</v>
          </cell>
          <cell r="M1479">
            <v>18892</v>
          </cell>
          <cell r="N1479">
            <v>-18892</v>
          </cell>
          <cell r="O1479">
            <v>0</v>
          </cell>
          <cell r="R1479">
            <v>0</v>
          </cell>
          <cell r="S1479">
            <v>0</v>
          </cell>
          <cell r="T1479">
            <v>0</v>
          </cell>
          <cell r="U1479">
            <v>0</v>
          </cell>
          <cell r="V1479">
            <v>0</v>
          </cell>
          <cell r="W1479">
            <v>0</v>
          </cell>
        </row>
        <row r="1480">
          <cell r="C1480" t="str">
            <v>3.8.1.2</v>
          </cell>
          <cell r="D1480" t="str">
            <v>Instalación de válvula de mariposa brida x brida norma ISO PN 10, Incluye el suministro e instalación de tornilleria y empaquetadura para el montaje</v>
          </cell>
          <cell r="I1480" t="str">
            <v/>
          </cell>
          <cell r="K1480">
            <v>0</v>
          </cell>
          <cell r="L1480" t="str">
            <v/>
          </cell>
          <cell r="M1480" t="str">
            <v/>
          </cell>
          <cell r="N1480" t="str">
            <v/>
          </cell>
          <cell r="O1480" t="str">
            <v/>
          </cell>
          <cell r="R1480" t="str">
            <v/>
          </cell>
          <cell r="S1480" t="str">
            <v/>
          </cell>
          <cell r="T1480" t="str">
            <v/>
          </cell>
          <cell r="U1480" t="str">
            <v/>
          </cell>
          <cell r="V1480" t="str">
            <v/>
          </cell>
          <cell r="W1480" t="str">
            <v/>
          </cell>
        </row>
        <row r="1481">
          <cell r="C1481" t="str">
            <v>3.8.1.2.4</v>
          </cell>
          <cell r="D1481" t="str">
            <v>d = 400 mm (16")</v>
          </cell>
          <cell r="E1481" t="str">
            <v>un</v>
          </cell>
          <cell r="F1481">
            <v>2</v>
          </cell>
          <cell r="G1481">
            <v>173700</v>
          </cell>
          <cell r="H1481">
            <v>347400</v>
          </cell>
          <cell r="I1481">
            <v>0.30382825702842042</v>
          </cell>
          <cell r="J1481">
            <v>2</v>
          </cell>
          <cell r="K1481">
            <v>-2</v>
          </cell>
          <cell r="L1481">
            <v>0</v>
          </cell>
          <cell r="M1481">
            <v>347400</v>
          </cell>
          <cell r="N1481">
            <v>-347400</v>
          </cell>
          <cell r="O1481">
            <v>0</v>
          </cell>
          <cell r="R1481">
            <v>0</v>
          </cell>
          <cell r="S1481">
            <v>0</v>
          </cell>
          <cell r="T1481">
            <v>0</v>
          </cell>
          <cell r="U1481">
            <v>0</v>
          </cell>
          <cell r="V1481">
            <v>0</v>
          </cell>
          <cell r="W1481">
            <v>0</v>
          </cell>
        </row>
        <row r="1482">
          <cell r="C1482" t="str">
            <v>3.8.1.7</v>
          </cell>
          <cell r="D1482" t="str">
            <v>Instalación de ventosa de triple acción norma ISO PN 10, Incluye el suministro e instalación de tornilleria y empaquetadura para el montaje</v>
          </cell>
          <cell r="I1482" t="str">
            <v/>
          </cell>
          <cell r="K1482">
            <v>0</v>
          </cell>
          <cell r="L1482" t="str">
            <v/>
          </cell>
          <cell r="M1482" t="str">
            <v/>
          </cell>
          <cell r="N1482" t="str">
            <v/>
          </cell>
          <cell r="O1482" t="str">
            <v/>
          </cell>
          <cell r="R1482" t="str">
            <v/>
          </cell>
          <cell r="S1482" t="str">
            <v/>
          </cell>
          <cell r="T1482" t="str">
            <v/>
          </cell>
          <cell r="U1482" t="str">
            <v/>
          </cell>
          <cell r="V1482" t="str">
            <v/>
          </cell>
          <cell r="W1482" t="str">
            <v/>
          </cell>
        </row>
        <row r="1483">
          <cell r="C1483" t="str">
            <v>3.8.1.7.3</v>
          </cell>
          <cell r="D1483" t="str">
            <v>d = 100 mm (4")</v>
          </cell>
          <cell r="E1483" t="str">
            <v>un</v>
          </cell>
          <cell r="F1483">
            <v>1</v>
          </cell>
          <cell r="G1483">
            <v>40000</v>
          </cell>
          <cell r="H1483">
            <v>40000</v>
          </cell>
          <cell r="I1483">
            <v>3.498310386049746E-2</v>
          </cell>
          <cell r="J1483">
            <v>1</v>
          </cell>
          <cell r="K1483">
            <v>-1</v>
          </cell>
          <cell r="L1483">
            <v>0</v>
          </cell>
          <cell r="M1483">
            <v>40000</v>
          </cell>
          <cell r="N1483">
            <v>-40000</v>
          </cell>
          <cell r="O1483">
            <v>0</v>
          </cell>
          <cell r="R1483">
            <v>0</v>
          </cell>
          <cell r="S1483">
            <v>0</v>
          </cell>
          <cell r="T1483">
            <v>0</v>
          </cell>
          <cell r="U1483">
            <v>0</v>
          </cell>
          <cell r="V1483">
            <v>0</v>
          </cell>
          <cell r="W1483">
            <v>0</v>
          </cell>
        </row>
        <row r="1484">
          <cell r="D1484" t="str">
            <v>COSTO TOTAL DIRECTO</v>
          </cell>
          <cell r="H1484">
            <v>114340912</v>
          </cell>
          <cell r="L1484" t="str">
            <v/>
          </cell>
          <cell r="M1484">
            <v>114340912</v>
          </cell>
          <cell r="N1484">
            <v>-114340912</v>
          </cell>
          <cell r="O1484">
            <v>0</v>
          </cell>
          <cell r="R1484" t="str">
            <v/>
          </cell>
          <cell r="S1484">
            <v>0</v>
          </cell>
          <cell r="T1484">
            <v>0</v>
          </cell>
          <cell r="U1484">
            <v>0</v>
          </cell>
          <cell r="V1484" t="str">
            <v/>
          </cell>
          <cell r="W1484">
            <v>0</v>
          </cell>
        </row>
        <row r="1485">
          <cell r="D1485" t="str">
            <v>A,I,U, 25%</v>
          </cell>
          <cell r="E1485">
            <v>0.25</v>
          </cell>
          <cell r="H1485">
            <v>28585228</v>
          </cell>
          <cell r="M1485">
            <v>28585228</v>
          </cell>
          <cell r="N1485">
            <v>-28585228</v>
          </cell>
          <cell r="O1485">
            <v>0</v>
          </cell>
          <cell r="R1485">
            <v>0</v>
          </cell>
          <cell r="S1485">
            <v>0</v>
          </cell>
          <cell r="T1485">
            <v>0</v>
          </cell>
          <cell r="U1485">
            <v>0</v>
          </cell>
          <cell r="W1485">
            <v>0</v>
          </cell>
        </row>
        <row r="1486">
          <cell r="B1486" t="str">
            <v>TO27</v>
          </cell>
          <cell r="D1486" t="str">
            <v>COSTO TOTAL OBRA CIVIL</v>
          </cell>
          <cell r="H1486">
            <v>142926140</v>
          </cell>
          <cell r="M1486">
            <v>142926140</v>
          </cell>
          <cell r="N1486">
            <v>-142926140</v>
          </cell>
          <cell r="O1486">
            <v>0</v>
          </cell>
          <cell r="R1486" t="str">
            <v/>
          </cell>
          <cell r="S1486">
            <v>0</v>
          </cell>
          <cell r="T1486">
            <v>0</v>
          </cell>
          <cell r="U1486">
            <v>0</v>
          </cell>
          <cell r="V1486" t="str">
            <v/>
          </cell>
          <cell r="W1486">
            <v>0</v>
          </cell>
        </row>
        <row r="1488">
          <cell r="B1488" t="str">
            <v>T27A</v>
          </cell>
          <cell r="C1488" t="str">
            <v>PRESUPUESTO OBRA CIVIL - TUBERIA DE ADUCCION EN TERRAPLEN (1488)</v>
          </cell>
          <cell r="M1488" t="str">
            <v/>
          </cell>
          <cell r="N1488" t="str">
            <v/>
          </cell>
          <cell r="O1488" t="str">
            <v/>
          </cell>
        </row>
        <row r="1489">
          <cell r="C1489" t="str">
            <v xml:space="preserve">ITEM </v>
          </cell>
          <cell r="D1489" t="str">
            <v xml:space="preserve">DESCRIPCION </v>
          </cell>
          <cell r="E1489" t="str">
            <v xml:space="preserve">UNIDAD </v>
          </cell>
          <cell r="F1489" t="str">
            <v xml:space="preserve">CANTIDAD </v>
          </cell>
          <cell r="G1489" t="str">
            <v xml:space="preserve">V. UNITARIO </v>
          </cell>
          <cell r="H1489" t="str">
            <v>V. PARCIAL</v>
          </cell>
        </row>
        <row r="1490">
          <cell r="C1490" t="str">
            <v>3.1</v>
          </cell>
          <cell r="D1490" t="str">
            <v>SEÑALIZACION Y SEGURIDAD EN LA OBRA</v>
          </cell>
          <cell r="L1490" t="str">
            <v/>
          </cell>
          <cell r="M1490" t="str">
            <v/>
          </cell>
          <cell r="N1490" t="str">
            <v/>
          </cell>
          <cell r="O1490" t="str">
            <v/>
          </cell>
        </row>
        <row r="1491">
          <cell r="C1491" t="str">
            <v>3.1.1</v>
          </cell>
          <cell r="D1491" t="str">
            <v>Señalización de la obra</v>
          </cell>
          <cell r="L1491" t="str">
            <v/>
          </cell>
          <cell r="M1491" t="str">
            <v/>
          </cell>
          <cell r="N1491" t="str">
            <v/>
          </cell>
          <cell r="O1491" t="str">
            <v/>
          </cell>
        </row>
        <row r="1492">
          <cell r="C1492" t="str">
            <v>3.1.1.1</v>
          </cell>
          <cell r="D1492" t="str">
            <v>Soporte para cinta demarcadora. Esquema No.1</v>
          </cell>
          <cell r="E1492" t="str">
            <v>un</v>
          </cell>
          <cell r="G1492">
            <v>10100</v>
          </cell>
          <cell r="I1492">
            <v>0</v>
          </cell>
          <cell r="K1492">
            <v>220</v>
          </cell>
          <cell r="L1492">
            <v>220</v>
          </cell>
          <cell r="M1492">
            <v>0</v>
          </cell>
          <cell r="N1492">
            <v>2222000</v>
          </cell>
          <cell r="O1492">
            <v>2222000</v>
          </cell>
        </row>
        <row r="1493">
          <cell r="C1493" t="str">
            <v>3.1.1.2</v>
          </cell>
          <cell r="D1493" t="str">
            <v>Cinta demarcadora, sin soportes. Esquema No. 2</v>
          </cell>
          <cell r="E1493" t="str">
            <v>m</v>
          </cell>
          <cell r="G1493">
            <v>830</v>
          </cell>
          <cell r="I1493">
            <v>0</v>
          </cell>
          <cell r="K1493">
            <v>11000</v>
          </cell>
          <cell r="L1493">
            <v>11000</v>
          </cell>
          <cell r="M1493">
            <v>0</v>
          </cell>
          <cell r="N1493">
            <v>9130000</v>
          </cell>
          <cell r="O1493">
            <v>9130000</v>
          </cell>
        </row>
        <row r="1494">
          <cell r="C1494" t="str">
            <v>3.1.1.3</v>
          </cell>
          <cell r="D1494" t="str">
            <v>Vallas móviles. Barreras</v>
          </cell>
          <cell r="I1494" t="str">
            <v/>
          </cell>
          <cell r="K1494" t="str">
            <v/>
          </cell>
          <cell r="L1494" t="str">
            <v/>
          </cell>
          <cell r="M1494" t="str">
            <v/>
          </cell>
          <cell r="N1494" t="str">
            <v/>
          </cell>
          <cell r="O1494" t="str">
            <v/>
          </cell>
        </row>
        <row r="1495">
          <cell r="C1495" t="str">
            <v>3.1.1.3.2</v>
          </cell>
          <cell r="D1495" t="str">
            <v>Valla móvil Tipo 2. Valla plegable. Esquema No. 4</v>
          </cell>
          <cell r="E1495" t="str">
            <v>un</v>
          </cell>
          <cell r="G1495">
            <v>162000</v>
          </cell>
          <cell r="I1495">
            <v>0</v>
          </cell>
          <cell r="K1495">
            <v>2</v>
          </cell>
          <cell r="L1495">
            <v>2</v>
          </cell>
          <cell r="M1495">
            <v>0</v>
          </cell>
          <cell r="N1495">
            <v>324000</v>
          </cell>
          <cell r="O1495">
            <v>324000</v>
          </cell>
        </row>
        <row r="1496">
          <cell r="C1496" t="str">
            <v>3.1.1.3.3</v>
          </cell>
          <cell r="D1496" t="str">
            <v>Valla móvil Tipo 3. Barrera Tubular. Esquema No.5</v>
          </cell>
          <cell r="E1496" t="str">
            <v>un</v>
          </cell>
          <cell r="G1496">
            <v>150000</v>
          </cell>
          <cell r="I1496">
            <v>0</v>
          </cell>
          <cell r="K1496">
            <v>2</v>
          </cell>
          <cell r="L1496">
            <v>2</v>
          </cell>
          <cell r="M1496">
            <v>0</v>
          </cell>
          <cell r="N1496">
            <v>300000</v>
          </cell>
          <cell r="O1496">
            <v>300000</v>
          </cell>
        </row>
        <row r="1497">
          <cell r="C1497" t="str">
            <v>3.1.1.3.4</v>
          </cell>
          <cell r="D1497" t="str">
            <v>Valla móvil Tipo 4. Valla doble cara. Esquema No. 6</v>
          </cell>
          <cell r="E1497" t="str">
            <v>un</v>
          </cell>
          <cell r="G1497">
            <v>155000</v>
          </cell>
          <cell r="I1497">
            <v>0</v>
          </cell>
          <cell r="K1497">
            <v>2</v>
          </cell>
          <cell r="L1497">
            <v>2</v>
          </cell>
          <cell r="M1497">
            <v>0</v>
          </cell>
          <cell r="N1497">
            <v>310000</v>
          </cell>
          <cell r="O1497">
            <v>310000</v>
          </cell>
        </row>
        <row r="1498">
          <cell r="C1498" t="str">
            <v>3.1.1.4</v>
          </cell>
          <cell r="D1498" t="str">
            <v>Avisos preventivos fijos. Esquemas Nos. 10,11,12,13, y 14</v>
          </cell>
          <cell r="E1498" t="str">
            <v>un</v>
          </cell>
          <cell r="G1498">
            <v>215000</v>
          </cell>
          <cell r="I1498">
            <v>0</v>
          </cell>
          <cell r="K1498">
            <v>6</v>
          </cell>
          <cell r="L1498">
            <v>6</v>
          </cell>
          <cell r="M1498">
            <v>0</v>
          </cell>
          <cell r="N1498">
            <v>1290000</v>
          </cell>
          <cell r="O1498">
            <v>1290000</v>
          </cell>
        </row>
        <row r="1499">
          <cell r="C1499" t="str">
            <v>3.1.1.5</v>
          </cell>
          <cell r="D1499" t="str">
            <v>Caneca reflectiva. Esquema No. 15</v>
          </cell>
          <cell r="E1499" t="str">
            <v>un</v>
          </cell>
          <cell r="G1499">
            <v>129000</v>
          </cell>
          <cell r="I1499">
            <v>0</v>
          </cell>
          <cell r="K1499">
            <v>2</v>
          </cell>
          <cell r="L1499">
            <v>2</v>
          </cell>
          <cell r="M1499">
            <v>0</v>
          </cell>
          <cell r="N1499">
            <v>258000</v>
          </cell>
          <cell r="O1499">
            <v>258000</v>
          </cell>
        </row>
        <row r="1500">
          <cell r="C1500" t="str">
            <v>3.3</v>
          </cell>
          <cell r="D1500" t="str">
            <v>EXCAVACIONES Y ENTIBADOS</v>
          </cell>
          <cell r="I1500" t="str">
            <v/>
          </cell>
          <cell r="K1500" t="str">
            <v/>
          </cell>
          <cell r="L1500" t="str">
            <v/>
          </cell>
          <cell r="M1500" t="str">
            <v/>
          </cell>
          <cell r="N1500" t="str">
            <v/>
          </cell>
          <cell r="O1500" t="str">
            <v/>
          </cell>
        </row>
        <row r="1501">
          <cell r="C1501" t="str">
            <v>3.3.2</v>
          </cell>
          <cell r="D1501" t="str">
            <v>Excavación en zanja para redes de alcantarillado y acueducto</v>
          </cell>
          <cell r="I1501" t="str">
            <v/>
          </cell>
          <cell r="K1501" t="str">
            <v/>
          </cell>
          <cell r="L1501" t="str">
            <v/>
          </cell>
          <cell r="M1501" t="str">
            <v/>
          </cell>
          <cell r="N1501" t="str">
            <v/>
          </cell>
          <cell r="O1501" t="str">
            <v/>
          </cell>
        </row>
        <row r="1502">
          <cell r="C1502" t="str">
            <v>3.3.2.1</v>
          </cell>
          <cell r="D1502" t="str">
            <v>Excavación a mano en material común, roca descompuesta, a cualquier profundidad y bajo cualquier condición de humedad. Incluye retiro a lugar autorizado.</v>
          </cell>
          <cell r="E1502" t="str">
            <v>m3</v>
          </cell>
          <cell r="G1502">
            <v>10800</v>
          </cell>
          <cell r="I1502">
            <v>0</v>
          </cell>
          <cell r="K1502">
            <v>8500</v>
          </cell>
          <cell r="L1502">
            <v>8500</v>
          </cell>
          <cell r="M1502">
            <v>0</v>
          </cell>
          <cell r="N1502">
            <v>91800000</v>
          </cell>
          <cell r="O1502">
            <v>91800000</v>
          </cell>
        </row>
        <row r="1503">
          <cell r="C1503" t="str">
            <v>3.4</v>
          </cell>
          <cell r="D1503" t="str">
            <v>INSTALACION Y CIMENTACION DE TUBERIA</v>
          </cell>
          <cell r="I1503" t="str">
            <v/>
          </cell>
          <cell r="K1503" t="str">
            <v/>
          </cell>
          <cell r="L1503" t="str">
            <v/>
          </cell>
          <cell r="M1503" t="str">
            <v/>
          </cell>
          <cell r="N1503" t="str">
            <v/>
          </cell>
          <cell r="O1503" t="str">
            <v/>
          </cell>
        </row>
        <row r="1504">
          <cell r="C1504" t="str">
            <v>3.4.4</v>
          </cell>
          <cell r="D1504" t="str">
            <v>Instalación de tuberías de acueducto</v>
          </cell>
          <cell r="I1504" t="str">
            <v/>
          </cell>
          <cell r="K1504" t="str">
            <v/>
          </cell>
          <cell r="L1504" t="str">
            <v/>
          </cell>
          <cell r="M1504" t="str">
            <v/>
          </cell>
          <cell r="N1504" t="str">
            <v/>
          </cell>
          <cell r="O1504" t="str">
            <v/>
          </cell>
        </row>
        <row r="1505">
          <cell r="C1505" t="str">
            <v>3.4.8</v>
          </cell>
          <cell r="D1505" t="str">
            <v>Cimentación de tuberías</v>
          </cell>
          <cell r="I1505" t="str">
            <v/>
          </cell>
          <cell r="K1505" t="str">
            <v/>
          </cell>
          <cell r="L1505" t="str">
            <v/>
          </cell>
          <cell r="M1505" t="str">
            <v/>
          </cell>
          <cell r="N1505" t="str">
            <v/>
          </cell>
          <cell r="O1505" t="str">
            <v/>
          </cell>
        </row>
        <row r="1506">
          <cell r="C1506" t="str">
            <v>3.4.8.2</v>
          </cell>
          <cell r="D1506" t="str">
            <v>Cimentación de tubería con arena compactada al 70% de la densidad relativa máxima</v>
          </cell>
          <cell r="E1506" t="str">
            <v>m3</v>
          </cell>
          <cell r="G1506">
            <v>31000</v>
          </cell>
          <cell r="I1506">
            <v>0</v>
          </cell>
          <cell r="K1506">
            <v>455</v>
          </cell>
          <cell r="L1506">
            <v>455</v>
          </cell>
          <cell r="M1506">
            <v>0</v>
          </cell>
          <cell r="N1506">
            <v>14105000</v>
          </cell>
          <cell r="O1506">
            <v>14105000</v>
          </cell>
        </row>
        <row r="1507">
          <cell r="C1507" t="str">
            <v>3.4.8.4</v>
          </cell>
          <cell r="D1507" t="str">
            <v>Cimentación de tubería con concreto de 17,5 Mpa. ( 2500 psi ) de central de mezclas</v>
          </cell>
          <cell r="E1507" t="str">
            <v>m3</v>
          </cell>
          <cell r="G1507">
            <v>208850</v>
          </cell>
          <cell r="I1507">
            <v>0</v>
          </cell>
          <cell r="K1507">
            <v>50</v>
          </cell>
          <cell r="L1507">
            <v>50</v>
          </cell>
          <cell r="M1507">
            <v>0</v>
          </cell>
          <cell r="N1507">
            <v>10442500</v>
          </cell>
          <cell r="O1507">
            <v>10442500</v>
          </cell>
        </row>
        <row r="1508">
          <cell r="C1508" t="str">
            <v>3.5</v>
          </cell>
          <cell r="D1508" t="str">
            <v>RELLENOS</v>
          </cell>
          <cell r="I1508" t="str">
            <v/>
          </cell>
          <cell r="K1508" t="str">
            <v/>
          </cell>
          <cell r="L1508" t="str">
            <v/>
          </cell>
          <cell r="M1508" t="str">
            <v/>
          </cell>
          <cell r="N1508" t="str">
            <v/>
          </cell>
          <cell r="O1508" t="str">
            <v/>
          </cell>
        </row>
        <row r="1509">
          <cell r="C1509" t="str">
            <v>3.5.1</v>
          </cell>
          <cell r="D1509" t="str">
            <v>Relleno de Zanjas y obras de mampostería</v>
          </cell>
          <cell r="I1509" t="str">
            <v/>
          </cell>
          <cell r="K1509" t="str">
            <v/>
          </cell>
          <cell r="L1509" t="str">
            <v/>
          </cell>
          <cell r="M1509" t="str">
            <v/>
          </cell>
          <cell r="N1509" t="str">
            <v/>
          </cell>
          <cell r="O1509" t="str">
            <v/>
          </cell>
        </row>
        <row r="1510">
          <cell r="C1510" t="str">
            <v>3.5.1.1</v>
          </cell>
          <cell r="D1510" t="str">
            <v>Rellenos de Zanjas y obras de mampostería con material seleccionado de sitio, compactado al 90% del Proctor Modificado</v>
          </cell>
          <cell r="E1510" t="str">
            <v>m3</v>
          </cell>
          <cell r="G1510">
            <v>9800</v>
          </cell>
          <cell r="I1510">
            <v>0</v>
          </cell>
          <cell r="K1510">
            <v>7170</v>
          </cell>
          <cell r="L1510">
            <v>7170</v>
          </cell>
          <cell r="M1510">
            <v>0</v>
          </cell>
          <cell r="N1510">
            <v>70266000</v>
          </cell>
          <cell r="O1510">
            <v>70266000</v>
          </cell>
        </row>
        <row r="1511">
          <cell r="C1511" t="str">
            <v>3.5.1.2</v>
          </cell>
          <cell r="D1511" t="str">
            <v>Rellenos de Zanjas y obras de mampostería con material seleccionado de cantera, compactado al 95% del Proctor Modifiicado</v>
          </cell>
          <cell r="E1511" t="str">
            <v>m3</v>
          </cell>
          <cell r="G1511">
            <v>27000</v>
          </cell>
          <cell r="I1511">
            <v>0</v>
          </cell>
          <cell r="K1511">
            <v>1000</v>
          </cell>
          <cell r="L1511">
            <v>1000</v>
          </cell>
          <cell r="M1511">
            <v>0</v>
          </cell>
          <cell r="N1511">
            <v>27000000</v>
          </cell>
          <cell r="O1511">
            <v>27000000</v>
          </cell>
        </row>
        <row r="1512">
          <cell r="C1512" t="str">
            <v>3.5.5</v>
          </cell>
          <cell r="D1512" t="str">
            <v>EXPLANEACIÓN Y RELLENOS PARA ESTRUCTURAS Y OBRAS ARQUITECTÓNICAS</v>
          </cell>
          <cell r="I1512" t="str">
            <v/>
          </cell>
          <cell r="K1512" t="str">
            <v/>
          </cell>
          <cell r="L1512" t="str">
            <v/>
          </cell>
          <cell r="M1512" t="str">
            <v/>
          </cell>
          <cell r="N1512" t="str">
            <v/>
          </cell>
          <cell r="O1512" t="str">
            <v/>
          </cell>
        </row>
        <row r="1513">
          <cell r="C1513" t="str">
            <v>3.5.5.1</v>
          </cell>
          <cell r="D1513" t="str">
            <v>Explaneación y relleno de explanada compactado al 95% del proctor modificado, con material seleccionado de cantera</v>
          </cell>
          <cell r="E1513" t="str">
            <v>m3</v>
          </cell>
          <cell r="G1513">
            <v>20448</v>
          </cell>
          <cell r="I1513">
            <v>0</v>
          </cell>
          <cell r="K1513">
            <v>320</v>
          </cell>
          <cell r="L1513">
            <v>320</v>
          </cell>
          <cell r="M1513">
            <v>0</v>
          </cell>
          <cell r="N1513">
            <v>6543360</v>
          </cell>
          <cell r="O1513">
            <v>6543360</v>
          </cell>
        </row>
        <row r="1514">
          <cell r="C1514" t="str">
            <v>3.5.5.3</v>
          </cell>
          <cell r="D1514" t="str">
            <v>Conformación de terraplén con piedra caliza, diámetro medio de la piedra 0.2m</v>
          </cell>
          <cell r="E1514" t="str">
            <v>m2</v>
          </cell>
          <cell r="G1514">
            <v>36508</v>
          </cell>
          <cell r="I1514">
            <v>0</v>
          </cell>
          <cell r="K1514">
            <v>100</v>
          </cell>
          <cell r="L1514">
            <v>100</v>
          </cell>
          <cell r="M1514">
            <v>0</v>
          </cell>
          <cell r="N1514">
            <v>3650800</v>
          </cell>
          <cell r="O1514">
            <v>3650800</v>
          </cell>
        </row>
        <row r="1515">
          <cell r="C1515" t="str">
            <v>3.6</v>
          </cell>
          <cell r="D1515" t="str">
            <v>CONSTRUCCION DE PAVIMENTOS</v>
          </cell>
          <cell r="I1515" t="str">
            <v/>
          </cell>
          <cell r="K1515" t="str">
            <v/>
          </cell>
          <cell r="L1515" t="str">
            <v/>
          </cell>
          <cell r="M1515" t="str">
            <v/>
          </cell>
          <cell r="N1515" t="str">
            <v/>
          </cell>
          <cell r="O1515" t="str">
            <v/>
          </cell>
        </row>
        <row r="1516">
          <cell r="B1516" t="str">
            <v>N</v>
          </cell>
          <cell r="D1516" t="str">
            <v>Sub-base para adecuacion de carreteable</v>
          </cell>
          <cell r="E1516" t="str">
            <v>m3</v>
          </cell>
          <cell r="G1516">
            <v>56486</v>
          </cell>
          <cell r="K1516">
            <v>2025</v>
          </cell>
          <cell r="L1516">
            <v>2025</v>
          </cell>
          <cell r="M1516">
            <v>0</v>
          </cell>
          <cell r="N1516">
            <v>114384150</v>
          </cell>
          <cell r="O1516">
            <v>114384150</v>
          </cell>
        </row>
        <row r="1517">
          <cell r="C1517" t="str">
            <v>3.6.4</v>
          </cell>
          <cell r="D1517" t="str">
            <v>Construcción de Andenes, Bordillos y Cunetas</v>
          </cell>
          <cell r="I1517" t="str">
            <v/>
          </cell>
          <cell r="K1517" t="str">
            <v/>
          </cell>
          <cell r="L1517" t="str">
            <v/>
          </cell>
          <cell r="M1517" t="str">
            <v/>
          </cell>
          <cell r="N1517" t="str">
            <v/>
          </cell>
          <cell r="O1517" t="str">
            <v/>
          </cell>
        </row>
        <row r="1518">
          <cell r="C1518" t="str">
            <v>3.6.4.1</v>
          </cell>
          <cell r="D1518" t="str">
            <v>Construcción de Andenes</v>
          </cell>
          <cell r="I1518" t="str">
            <v/>
          </cell>
          <cell r="K1518" t="str">
            <v/>
          </cell>
          <cell r="L1518" t="str">
            <v/>
          </cell>
          <cell r="M1518" t="str">
            <v/>
          </cell>
          <cell r="N1518" t="str">
            <v/>
          </cell>
          <cell r="O1518" t="str">
            <v/>
          </cell>
        </row>
        <row r="1519">
          <cell r="C1519" t="str">
            <v>3.6.4.1.3</v>
          </cell>
          <cell r="D1519" t="str">
            <v>Construcción de anden de concreto f'c 21,0 Mpa (3000 psi) e = 0.10 m, Tamaño Máximo del agregado: 25 mm (1") de central de mezclas</v>
          </cell>
          <cell r="E1519" t="str">
            <v>m2</v>
          </cell>
          <cell r="G1519">
            <v>33000</v>
          </cell>
          <cell r="I1519">
            <v>0</v>
          </cell>
          <cell r="K1519">
            <v>20</v>
          </cell>
          <cell r="L1519">
            <v>20</v>
          </cell>
          <cell r="M1519">
            <v>0</v>
          </cell>
          <cell r="N1519">
            <v>660000</v>
          </cell>
          <cell r="O1519">
            <v>660000</v>
          </cell>
        </row>
        <row r="1520">
          <cell r="C1520" t="str">
            <v>3.7</v>
          </cell>
          <cell r="D1520" t="str">
            <v>CONSTRUCCIÓN DE OBRAS ACCESORIAS</v>
          </cell>
          <cell r="I1520" t="str">
            <v/>
          </cell>
          <cell r="K1520" t="str">
            <v/>
          </cell>
          <cell r="L1520" t="str">
            <v/>
          </cell>
          <cell r="M1520" t="str">
            <v/>
          </cell>
          <cell r="N1520" t="str">
            <v/>
          </cell>
          <cell r="O1520" t="str">
            <v/>
          </cell>
        </row>
        <row r="1521">
          <cell r="C1521" t="str">
            <v>3.7.8</v>
          </cell>
          <cell r="D1521" t="str">
            <v>Caja de Válvulas y bajantes de operación</v>
          </cell>
          <cell r="I1521" t="str">
            <v/>
          </cell>
          <cell r="K1521" t="str">
            <v/>
          </cell>
          <cell r="L1521" t="str">
            <v/>
          </cell>
          <cell r="M1521" t="str">
            <v/>
          </cell>
          <cell r="N1521" t="str">
            <v/>
          </cell>
          <cell r="O1521" t="str">
            <v/>
          </cell>
        </row>
        <row r="1522">
          <cell r="C1522" t="str">
            <v>3.7.8.1</v>
          </cell>
          <cell r="D1522" t="str">
            <v>Cajas de válvulas</v>
          </cell>
          <cell r="I1522" t="str">
            <v/>
          </cell>
          <cell r="K1522" t="str">
            <v/>
          </cell>
          <cell r="L1522" t="str">
            <v/>
          </cell>
          <cell r="M1522" t="str">
            <v/>
          </cell>
          <cell r="N1522" t="str">
            <v/>
          </cell>
          <cell r="O1522" t="str">
            <v/>
          </cell>
        </row>
        <row r="1523">
          <cell r="C1523" t="str">
            <v>3.7.8.1.2</v>
          </cell>
          <cell r="D1523" t="str">
            <v>Para 2,00 m &lt; H &lt;= 3,00 m</v>
          </cell>
          <cell r="I1523" t="str">
            <v/>
          </cell>
          <cell r="K1523" t="str">
            <v/>
          </cell>
          <cell r="L1523" t="str">
            <v/>
          </cell>
          <cell r="M1523" t="str">
            <v/>
          </cell>
          <cell r="N1523" t="str">
            <v/>
          </cell>
          <cell r="O1523" t="str">
            <v/>
          </cell>
        </row>
        <row r="1524">
          <cell r="C1524" t="str">
            <v>3.7.8.1.2.2</v>
          </cell>
          <cell r="D1524" t="str">
            <v>Caja de mampostería reforzada para tuberías entre 450 mm (18") y 600 mm (24")</v>
          </cell>
          <cell r="E1524" t="str">
            <v>un</v>
          </cell>
          <cell r="G1524">
            <v>2871600</v>
          </cell>
          <cell r="I1524">
            <v>0</v>
          </cell>
          <cell r="K1524">
            <v>12</v>
          </cell>
          <cell r="L1524">
            <v>12</v>
          </cell>
          <cell r="M1524">
            <v>0</v>
          </cell>
          <cell r="N1524">
            <v>34459200</v>
          </cell>
          <cell r="O1524">
            <v>34459200</v>
          </cell>
        </row>
        <row r="1525">
          <cell r="C1525" t="str">
            <v>3.7.12</v>
          </cell>
          <cell r="D1525" t="str">
            <v>Concreto para anclajes</v>
          </cell>
          <cell r="I1525" t="str">
            <v/>
          </cell>
          <cell r="K1525" t="str">
            <v/>
          </cell>
          <cell r="L1525" t="str">
            <v/>
          </cell>
          <cell r="M1525" t="str">
            <v/>
          </cell>
          <cell r="N1525" t="str">
            <v/>
          </cell>
          <cell r="O1525" t="str">
            <v/>
          </cell>
        </row>
        <row r="1526">
          <cell r="C1526" t="str">
            <v>3.7.12.1</v>
          </cell>
          <cell r="D1526" t="str">
            <v>Concreto para anclajes f'c=17,5 Mpa (2500 psi)</v>
          </cell>
          <cell r="E1526" t="str">
            <v>m3</v>
          </cell>
          <cell r="G1526">
            <v>208850</v>
          </cell>
          <cell r="I1526">
            <v>0</v>
          </cell>
          <cell r="K1526">
            <v>80</v>
          </cell>
          <cell r="L1526">
            <v>80</v>
          </cell>
          <cell r="M1526">
            <v>0</v>
          </cell>
          <cell r="N1526">
            <v>16708000</v>
          </cell>
          <cell r="O1526">
            <v>16708000</v>
          </cell>
        </row>
        <row r="1527">
          <cell r="C1527" t="str">
            <v>3.8</v>
          </cell>
          <cell r="D1527" t="str">
            <v>INSTALACION DE ELEMENTOS DE ACUEDUCTO Y ALCANTARILLADO</v>
          </cell>
          <cell r="I1527" t="str">
            <v/>
          </cell>
          <cell r="K1527" t="str">
            <v/>
          </cell>
          <cell r="L1527" t="str">
            <v/>
          </cell>
          <cell r="M1527" t="str">
            <v/>
          </cell>
          <cell r="N1527" t="str">
            <v/>
          </cell>
          <cell r="O1527" t="str">
            <v/>
          </cell>
        </row>
        <row r="1528">
          <cell r="C1528" t="str">
            <v>3.8.1</v>
          </cell>
          <cell r="D1528" t="str">
            <v>Elementos de Acueducto</v>
          </cell>
          <cell r="I1528" t="str">
            <v/>
          </cell>
          <cell r="K1528" t="str">
            <v/>
          </cell>
          <cell r="L1528" t="str">
            <v/>
          </cell>
          <cell r="M1528" t="str">
            <v/>
          </cell>
          <cell r="N1528" t="str">
            <v/>
          </cell>
          <cell r="O1528" t="str">
            <v/>
          </cell>
        </row>
        <row r="1529">
          <cell r="C1529" t="str">
            <v>3.8.1.1</v>
          </cell>
          <cell r="D1529" t="str">
            <v xml:space="preserve">Instalación de válvula de compuerta brida x brida norma ISO PN 10, Incluye el suministro e instalación de tornilleria y empaquetadura para el montaje </v>
          </cell>
          <cell r="I1529" t="str">
            <v/>
          </cell>
          <cell r="K1529" t="str">
            <v/>
          </cell>
          <cell r="L1529" t="str">
            <v/>
          </cell>
          <cell r="M1529" t="str">
            <v/>
          </cell>
          <cell r="N1529" t="str">
            <v/>
          </cell>
          <cell r="O1529" t="str">
            <v/>
          </cell>
        </row>
        <row r="1530">
          <cell r="C1530" t="str">
            <v>3.8.1.1.3</v>
          </cell>
          <cell r="D1530" t="str">
            <v>d = 100 mm (4")</v>
          </cell>
          <cell r="E1530" t="str">
            <v>un</v>
          </cell>
          <cell r="G1530">
            <v>18892</v>
          </cell>
          <cell r="I1530">
            <v>0</v>
          </cell>
          <cell r="K1530">
            <v>15</v>
          </cell>
          <cell r="L1530">
            <v>15</v>
          </cell>
          <cell r="M1530">
            <v>0</v>
          </cell>
          <cell r="N1530">
            <v>283380</v>
          </cell>
          <cell r="O1530">
            <v>283380</v>
          </cell>
        </row>
        <row r="1531">
          <cell r="C1531" t="str">
            <v>3.8.1.2</v>
          </cell>
          <cell r="D1531" t="str">
            <v>Instalación de válvula de mariposa brida x brida norma ISO PN 10, Incluye el suministro e instalación de tornilleria y empaquetadura para el montaje</v>
          </cell>
          <cell r="I1531" t="str">
            <v/>
          </cell>
          <cell r="K1531" t="str">
            <v/>
          </cell>
          <cell r="L1531" t="str">
            <v/>
          </cell>
          <cell r="M1531" t="str">
            <v/>
          </cell>
          <cell r="N1531" t="str">
            <v/>
          </cell>
          <cell r="O1531" t="str">
            <v/>
          </cell>
        </row>
        <row r="1532">
          <cell r="C1532" t="str">
            <v>3.8.1.2.4</v>
          </cell>
          <cell r="D1532" t="str">
            <v>d = 400 mm (16")</v>
          </cell>
          <cell r="E1532" t="str">
            <v>un</v>
          </cell>
          <cell r="G1532">
            <v>173700</v>
          </cell>
          <cell r="I1532">
            <v>0</v>
          </cell>
          <cell r="K1532">
            <v>2</v>
          </cell>
          <cell r="L1532">
            <v>2</v>
          </cell>
          <cell r="M1532">
            <v>0</v>
          </cell>
          <cell r="N1532">
            <v>347400</v>
          </cell>
          <cell r="O1532">
            <v>347400</v>
          </cell>
        </row>
        <row r="1533">
          <cell r="C1533" t="str">
            <v>3.8.1.7</v>
          </cell>
          <cell r="D1533" t="str">
            <v>Instalación de ventosa de triple acción norma ISO PN 10, Incluye el suministro e instalación de tornilleria y empaquetadura para el montaje</v>
          </cell>
          <cell r="I1533" t="str">
            <v/>
          </cell>
          <cell r="K1533" t="str">
            <v/>
          </cell>
          <cell r="L1533" t="str">
            <v/>
          </cell>
          <cell r="M1533" t="str">
            <v/>
          </cell>
          <cell r="N1533" t="str">
            <v/>
          </cell>
          <cell r="O1533" t="str">
            <v/>
          </cell>
        </row>
        <row r="1534">
          <cell r="C1534" t="str">
            <v>3.8.1.7.3</v>
          </cell>
          <cell r="D1534" t="str">
            <v>d = 100 mm (4")</v>
          </cell>
          <cell r="E1534" t="str">
            <v>un</v>
          </cell>
          <cell r="G1534">
            <v>40000</v>
          </cell>
          <cell r="I1534">
            <v>0</v>
          </cell>
          <cell r="K1534">
            <v>10</v>
          </cell>
          <cell r="L1534">
            <v>10</v>
          </cell>
          <cell r="M1534">
            <v>0</v>
          </cell>
          <cell r="N1534">
            <v>400000</v>
          </cell>
          <cell r="O1534">
            <v>400000</v>
          </cell>
        </row>
        <row r="1535">
          <cell r="D1535" t="str">
            <v>ITEMES NUEVOS</v>
          </cell>
          <cell r="K1535" t="str">
            <v/>
          </cell>
          <cell r="L1535" t="str">
            <v/>
          </cell>
          <cell r="M1535" t="str">
            <v/>
          </cell>
          <cell r="N1535" t="str">
            <v/>
          </cell>
          <cell r="O1535" t="str">
            <v/>
          </cell>
        </row>
        <row r="1536">
          <cell r="C1536" t="str">
            <v>3.8.1.2</v>
          </cell>
          <cell r="D1536" t="str">
            <v>Instalación de válvula de mariposa brida x brida norma ISO PN 10, Incluye el suministro e instalación de tornilleria y empaquetadura para el montaje</v>
          </cell>
          <cell r="K1536" t="str">
            <v/>
          </cell>
          <cell r="L1536" t="str">
            <v/>
          </cell>
          <cell r="M1536" t="str">
            <v/>
          </cell>
          <cell r="N1536" t="str">
            <v/>
          </cell>
          <cell r="O1536" t="str">
            <v/>
          </cell>
        </row>
        <row r="1537">
          <cell r="C1537" t="str">
            <v>3.8.1.2.6</v>
          </cell>
          <cell r="D1537" t="str">
            <v>d = 500 mm (20")</v>
          </cell>
          <cell r="E1537" t="str">
            <v>un</v>
          </cell>
          <cell r="G1537">
            <v>233850</v>
          </cell>
          <cell r="K1537">
            <v>5</v>
          </cell>
          <cell r="L1537">
            <v>5</v>
          </cell>
          <cell r="M1537">
            <v>0</v>
          </cell>
          <cell r="N1537">
            <v>1169250</v>
          </cell>
          <cell r="O1537">
            <v>1169250</v>
          </cell>
        </row>
        <row r="1538">
          <cell r="C1538" t="str">
            <v>3.4.4.1</v>
          </cell>
          <cell r="D1538" t="str">
            <v>Instalación de Tuberías de polietileno de alta densidad (PEAD) y accesorios, para acueducto</v>
          </cell>
        </row>
        <row r="1539">
          <cell r="C1539" t="str">
            <v>3.4.4.1.2</v>
          </cell>
          <cell r="D1539" t="str">
            <v>Tubería PEAD 110 mm</v>
          </cell>
          <cell r="E1539" t="str">
            <v>m</v>
          </cell>
          <cell r="G1539">
            <v>4925</v>
          </cell>
          <cell r="K1539">
            <v>100</v>
          </cell>
          <cell r="L1539">
            <v>100</v>
          </cell>
          <cell r="M1539">
            <v>0</v>
          </cell>
          <cell r="N1539">
            <v>492500</v>
          </cell>
          <cell r="O1539">
            <v>492500</v>
          </cell>
        </row>
        <row r="1540">
          <cell r="C1540" t="str">
            <v>3.4.4.2</v>
          </cell>
          <cell r="D1540" t="str">
            <v>Instalación de Tubería de hierro de fundición dúctil, incluídos accesorios</v>
          </cell>
          <cell r="K1540" t="str">
            <v/>
          </cell>
          <cell r="L1540" t="str">
            <v/>
          </cell>
          <cell r="M1540" t="str">
            <v/>
          </cell>
          <cell r="N1540" t="str">
            <v/>
          </cell>
          <cell r="O1540" t="str">
            <v/>
          </cell>
        </row>
        <row r="1541">
          <cell r="C1541" t="str">
            <v>3.4.4.2.6</v>
          </cell>
          <cell r="D1541" t="str">
            <v>Tubería de HD de 500 mm</v>
          </cell>
          <cell r="E1541" t="str">
            <v>m</v>
          </cell>
          <cell r="G1541">
            <v>15000</v>
          </cell>
          <cell r="K1541">
            <v>4554</v>
          </cell>
          <cell r="L1541">
            <v>4554</v>
          </cell>
          <cell r="M1541">
            <v>0</v>
          </cell>
          <cell r="N1541">
            <v>68310000</v>
          </cell>
          <cell r="O1541">
            <v>68310000</v>
          </cell>
        </row>
        <row r="1542">
          <cell r="B1542" t="str">
            <v>N</v>
          </cell>
          <cell r="C1542" t="str">
            <v>3.4.4.2.4</v>
          </cell>
          <cell r="D1542" t="str">
            <v>Tubería de HD de 400 mm</v>
          </cell>
          <cell r="E1542" t="str">
            <v>m</v>
          </cell>
          <cell r="G1542">
            <v>15000</v>
          </cell>
          <cell r="L1542">
            <v>0</v>
          </cell>
          <cell r="M1542">
            <v>0</v>
          </cell>
          <cell r="N1542">
            <v>0</v>
          </cell>
          <cell r="O1542">
            <v>0</v>
          </cell>
        </row>
        <row r="1543">
          <cell r="C1543" t="str">
            <v>3.7.3.2.1.5</v>
          </cell>
          <cell r="D1543" t="str">
            <v>Concreto para estructuras f´c=21 Mpa (3000 PSI)</v>
          </cell>
          <cell r="E1543" t="str">
            <v>m3</v>
          </cell>
          <cell r="G1543">
            <v>355100</v>
          </cell>
          <cell r="K1543">
            <v>50</v>
          </cell>
          <cell r="L1543">
            <v>50</v>
          </cell>
          <cell r="M1543">
            <v>0</v>
          </cell>
          <cell r="N1543">
            <v>17755000</v>
          </cell>
          <cell r="O1543">
            <v>17755000</v>
          </cell>
        </row>
        <row r="1544">
          <cell r="C1544" t="str">
            <v>3.7.3.3.1</v>
          </cell>
          <cell r="D1544" t="str">
            <v>Suministro, figurado e instalación de acero de refuerzo 420 Mpa (60000 Psi) según planos y especificaciones de diseño</v>
          </cell>
          <cell r="E1544" t="str">
            <v>kg</v>
          </cell>
          <cell r="G1544">
            <v>2740</v>
          </cell>
          <cell r="K1544">
            <v>4133.45</v>
          </cell>
          <cell r="L1544">
            <v>4133.45</v>
          </cell>
          <cell r="M1544">
            <v>0</v>
          </cell>
          <cell r="N1544">
            <v>11325653</v>
          </cell>
          <cell r="O1544">
            <v>11325653</v>
          </cell>
        </row>
        <row r="1545">
          <cell r="B1545" t="str">
            <v>N</v>
          </cell>
          <cell r="D1545" t="str">
            <v>Suministro e instalacion encamisado en tuberia PVC 700 mm</v>
          </cell>
          <cell r="E1545" t="str">
            <v>ml</v>
          </cell>
          <cell r="G1545">
            <v>600631</v>
          </cell>
          <cell r="K1545">
            <v>50</v>
          </cell>
          <cell r="L1545">
            <v>50</v>
          </cell>
          <cell r="M1545">
            <v>0</v>
          </cell>
          <cell r="N1545">
            <v>30031550</v>
          </cell>
          <cell r="O1545">
            <v>30031550</v>
          </cell>
        </row>
        <row r="1546">
          <cell r="C1546" t="str">
            <v>3.7.8.2</v>
          </cell>
          <cell r="D1546" t="str">
            <v>Instalación tubo de operación para válvulas entre 80 mm y 200 mm</v>
          </cell>
          <cell r="E1546" t="str">
            <v>un</v>
          </cell>
          <cell r="G1546">
            <v>50000</v>
          </cell>
          <cell r="K1546">
            <v>5</v>
          </cell>
          <cell r="L1546">
            <v>5</v>
          </cell>
          <cell r="M1546">
            <v>0</v>
          </cell>
          <cell r="N1546">
            <v>250000</v>
          </cell>
          <cell r="O1546">
            <v>250000</v>
          </cell>
        </row>
        <row r="1548">
          <cell r="D1548" t="str">
            <v>COSTO TOTAL DIRECTO</v>
          </cell>
          <cell r="H1548">
            <v>0</v>
          </cell>
          <cell r="L1548" t="str">
            <v/>
          </cell>
          <cell r="M1548">
            <v>0</v>
          </cell>
          <cell r="N1548">
            <v>534217743</v>
          </cell>
          <cell r="O1548">
            <v>534217743</v>
          </cell>
        </row>
        <row r="1549">
          <cell r="D1549" t="str">
            <v>A,I,U, 25%</v>
          </cell>
          <cell r="E1549">
            <v>0.25</v>
          </cell>
          <cell r="H1549">
            <v>0</v>
          </cell>
          <cell r="M1549">
            <v>0</v>
          </cell>
          <cell r="N1549">
            <v>133554435.75</v>
          </cell>
          <cell r="O1549">
            <v>133554435.75</v>
          </cell>
        </row>
        <row r="1550">
          <cell r="B1550" t="str">
            <v>TO27A</v>
          </cell>
          <cell r="D1550" t="str">
            <v>COSTO TOTAL OBRA CIVIL</v>
          </cell>
          <cell r="H1550">
            <v>0</v>
          </cell>
          <cell r="M1550">
            <v>0</v>
          </cell>
          <cell r="N1550">
            <v>667772179</v>
          </cell>
          <cell r="O1550">
            <v>667772179</v>
          </cell>
        </row>
        <row r="1554">
          <cell r="B1554" t="str">
            <v>T28</v>
          </cell>
          <cell r="C1554" t="str">
            <v>PRESUPUESTO SUMINISTRO - TUBERIA DE CONDUCCION Ø 500 mm (1554)</v>
          </cell>
          <cell r="M1554" t="str">
            <v/>
          </cell>
          <cell r="N1554" t="str">
            <v/>
          </cell>
          <cell r="O1554" t="str">
            <v/>
          </cell>
          <cell r="R1554" t="str">
            <v/>
          </cell>
          <cell r="S1554" t="str">
            <v/>
          </cell>
          <cell r="T1554" t="str">
            <v/>
          </cell>
          <cell r="U1554" t="str">
            <v/>
          </cell>
          <cell r="V1554" t="str">
            <v/>
          </cell>
          <cell r="W1554" t="str">
            <v/>
          </cell>
        </row>
        <row r="1555">
          <cell r="C1555" t="str">
            <v xml:space="preserve">ITEM </v>
          </cell>
          <cell r="D1555" t="str">
            <v xml:space="preserve">DESCRIPCION </v>
          </cell>
          <cell r="E1555" t="str">
            <v xml:space="preserve">UNIDAD </v>
          </cell>
          <cell r="F1555" t="str">
            <v>CANT</v>
          </cell>
          <cell r="G1555" t="str">
            <v>V. UNITARIO</v>
          </cell>
          <cell r="H1555" t="str">
            <v xml:space="preserve"> V. PARCIAL</v>
          </cell>
          <cell r="I1555" t="str">
            <v>%</v>
          </cell>
          <cell r="R1555">
            <v>0</v>
          </cell>
        </row>
        <row r="1556">
          <cell r="C1556">
            <v>3.2</v>
          </cell>
          <cell r="D1556" t="str">
            <v>SUMINISTRO DE TUBERIAS Y ELEMENTOS DE ACUEDUCTO Y ALCANTARILLADO</v>
          </cell>
          <cell r="L1556" t="str">
            <v/>
          </cell>
          <cell r="M1556" t="str">
            <v/>
          </cell>
          <cell r="N1556" t="str">
            <v/>
          </cell>
          <cell r="O1556" t="str">
            <v/>
          </cell>
          <cell r="R1556" t="str">
            <v/>
          </cell>
          <cell r="S1556" t="str">
            <v/>
          </cell>
          <cell r="T1556" t="str">
            <v/>
          </cell>
          <cell r="U1556" t="str">
            <v/>
          </cell>
          <cell r="V1556" t="str">
            <v/>
          </cell>
          <cell r="W1556" t="str">
            <v/>
          </cell>
        </row>
        <row r="1557">
          <cell r="C1557" t="str">
            <v>3.20.1</v>
          </cell>
          <cell r="D1557" t="str">
            <v>SUMINISTRO DE TUBERIAS Y ELEMENTOS DE ACUEDUCTO</v>
          </cell>
          <cell r="L1557" t="str">
            <v/>
          </cell>
          <cell r="M1557" t="str">
            <v/>
          </cell>
          <cell r="N1557" t="str">
            <v/>
          </cell>
          <cell r="O1557" t="str">
            <v/>
          </cell>
          <cell r="R1557" t="str">
            <v/>
          </cell>
          <cell r="S1557" t="str">
            <v/>
          </cell>
          <cell r="T1557" t="str">
            <v/>
          </cell>
          <cell r="U1557" t="str">
            <v/>
          </cell>
          <cell r="V1557" t="str">
            <v/>
          </cell>
          <cell r="W1557" t="str">
            <v/>
          </cell>
        </row>
        <row r="1558">
          <cell r="C1558" t="str">
            <v>3.20.1.1</v>
          </cell>
          <cell r="D1558" t="str">
            <v>Suministro de Tuberias de Acueducto</v>
          </cell>
          <cell r="L1558" t="str">
            <v/>
          </cell>
          <cell r="M1558" t="str">
            <v/>
          </cell>
          <cell r="N1558" t="str">
            <v/>
          </cell>
          <cell r="O1558" t="str">
            <v/>
          </cell>
          <cell r="R1558" t="str">
            <v/>
          </cell>
          <cell r="S1558" t="str">
            <v/>
          </cell>
          <cell r="T1558" t="str">
            <v/>
          </cell>
          <cell r="U1558" t="str">
            <v/>
          </cell>
          <cell r="V1558" t="str">
            <v/>
          </cell>
          <cell r="W1558" t="str">
            <v/>
          </cell>
        </row>
        <row r="1559">
          <cell r="C1559" t="str">
            <v>3.20.1.1.1</v>
          </cell>
          <cell r="D1559" t="str">
            <v>Suministro de tuberías de acueducto de polietileno de alta densidad (PEAD)</v>
          </cell>
          <cell r="L1559" t="str">
            <v/>
          </cell>
          <cell r="M1559" t="str">
            <v/>
          </cell>
          <cell r="N1559" t="str">
            <v/>
          </cell>
          <cell r="O1559" t="str">
            <v/>
          </cell>
          <cell r="R1559" t="str">
            <v/>
          </cell>
          <cell r="S1559" t="str">
            <v/>
          </cell>
          <cell r="T1559" t="str">
            <v/>
          </cell>
          <cell r="U1559" t="str">
            <v/>
          </cell>
          <cell r="V1559" t="str">
            <v/>
          </cell>
          <cell r="W1559" t="str">
            <v/>
          </cell>
        </row>
        <row r="1560">
          <cell r="C1560" t="str">
            <v>3.20.1.1.1.1</v>
          </cell>
          <cell r="D1560" t="str">
            <v>Tuberías PEAD 90mm PN 10 PE 100</v>
          </cell>
          <cell r="E1560" t="str">
            <v>m</v>
          </cell>
          <cell r="F1560">
            <v>20</v>
          </cell>
          <cell r="G1560">
            <v>12000</v>
          </cell>
          <cell r="H1560">
            <v>240000</v>
          </cell>
          <cell r="I1560">
            <v>2.631685766453935E-3</v>
          </cell>
          <cell r="J1560">
            <v>20</v>
          </cell>
          <cell r="L1560">
            <v>20</v>
          </cell>
          <cell r="M1560">
            <v>240000</v>
          </cell>
          <cell r="N1560">
            <v>0</v>
          </cell>
          <cell r="O1560">
            <v>240000</v>
          </cell>
          <cell r="R1560">
            <v>0</v>
          </cell>
          <cell r="S1560">
            <v>0</v>
          </cell>
          <cell r="T1560">
            <v>0</v>
          </cell>
          <cell r="U1560">
            <v>0</v>
          </cell>
          <cell r="V1560">
            <v>20</v>
          </cell>
          <cell r="W1560">
            <v>240000</v>
          </cell>
        </row>
        <row r="1561">
          <cell r="C1561" t="str">
            <v>3.20.1.1.1.2</v>
          </cell>
          <cell r="D1561" t="str">
            <v>Tuberías PEAD 110mm PN 10 PE 100</v>
          </cell>
          <cell r="E1561" t="str">
            <v>m</v>
          </cell>
          <cell r="F1561">
            <v>300</v>
          </cell>
          <cell r="G1561">
            <v>18000</v>
          </cell>
          <cell r="H1561">
            <v>5400000</v>
          </cell>
          <cell r="I1561">
            <v>5.9212929745213534E-2</v>
          </cell>
          <cell r="J1561">
            <v>300</v>
          </cell>
          <cell r="L1561">
            <v>300</v>
          </cell>
          <cell r="M1561">
            <v>5400000</v>
          </cell>
          <cell r="N1561">
            <v>0</v>
          </cell>
          <cell r="O1561">
            <v>5400000</v>
          </cell>
          <cell r="R1561">
            <v>0</v>
          </cell>
          <cell r="S1561">
            <v>0</v>
          </cell>
          <cell r="T1561">
            <v>0</v>
          </cell>
          <cell r="U1561">
            <v>0</v>
          </cell>
          <cell r="V1561">
            <v>300</v>
          </cell>
          <cell r="W1561">
            <v>5400000</v>
          </cell>
        </row>
        <row r="1562">
          <cell r="C1562" t="str">
            <v>3.20.1.1.1.3</v>
          </cell>
          <cell r="D1562" t="str">
            <v>Tuberías PEAD 160mm PN 10 PE 100</v>
          </cell>
          <cell r="E1562" t="str">
            <v>m</v>
          </cell>
          <cell r="F1562">
            <v>100</v>
          </cell>
          <cell r="G1562">
            <v>45773.948000000004</v>
          </cell>
          <cell r="H1562">
            <v>4577394.8000000007</v>
          </cell>
          <cell r="I1562">
            <v>5.0192769760834401E-2</v>
          </cell>
          <cell r="J1562">
            <v>100</v>
          </cell>
          <cell r="L1562">
            <v>100</v>
          </cell>
          <cell r="M1562">
            <v>4577394.8000000007</v>
          </cell>
          <cell r="N1562">
            <v>0</v>
          </cell>
          <cell r="O1562">
            <v>4577394.8000000007</v>
          </cell>
          <cell r="R1562">
            <v>0</v>
          </cell>
          <cell r="S1562">
            <v>0</v>
          </cell>
          <cell r="T1562">
            <v>0</v>
          </cell>
          <cell r="U1562">
            <v>0</v>
          </cell>
          <cell r="V1562">
            <v>100</v>
          </cell>
          <cell r="W1562">
            <v>4577394.8000000007</v>
          </cell>
        </row>
        <row r="1563">
          <cell r="C1563" t="str">
            <v>3.20.1.2</v>
          </cell>
          <cell r="D1563" t="str">
            <v>Suministro de Elementos de Acueducto</v>
          </cell>
          <cell r="I1563" t="str">
            <v/>
          </cell>
          <cell r="L1563" t="str">
            <v/>
          </cell>
          <cell r="M1563" t="str">
            <v/>
          </cell>
          <cell r="N1563" t="str">
            <v/>
          </cell>
          <cell r="O1563" t="str">
            <v/>
          </cell>
          <cell r="R1563" t="str">
            <v/>
          </cell>
          <cell r="S1563" t="str">
            <v/>
          </cell>
          <cell r="T1563" t="str">
            <v/>
          </cell>
          <cell r="U1563" t="str">
            <v/>
          </cell>
          <cell r="V1563" t="str">
            <v/>
          </cell>
          <cell r="W1563" t="str">
            <v/>
          </cell>
        </row>
        <row r="1564">
          <cell r="C1564" t="str">
            <v>3.20.1.2.8</v>
          </cell>
          <cell r="D1564" t="str">
            <v>Válvulas de control hidráulico</v>
          </cell>
          <cell r="I1564" t="str">
            <v/>
          </cell>
          <cell r="L1564" t="str">
            <v/>
          </cell>
          <cell r="M1564" t="str">
            <v/>
          </cell>
          <cell r="N1564" t="str">
            <v/>
          </cell>
          <cell r="O1564" t="str">
            <v/>
          </cell>
          <cell r="R1564" t="str">
            <v/>
          </cell>
          <cell r="S1564" t="str">
            <v/>
          </cell>
          <cell r="T1564" t="str">
            <v/>
          </cell>
          <cell r="U1564" t="str">
            <v/>
          </cell>
          <cell r="V1564" t="str">
            <v/>
          </cell>
          <cell r="W1564" t="str">
            <v/>
          </cell>
        </row>
        <row r="1565">
          <cell r="C1565" t="str">
            <v>3.20.1.2.8.2</v>
          </cell>
          <cell r="D1565" t="str">
            <v>Suministro de válvula reguladora de presión incuye suministro de tornilleria empaquetadura y pilotaje norma ISO PN 16</v>
          </cell>
          <cell r="I1565" t="str">
            <v/>
          </cell>
          <cell r="L1565" t="str">
            <v/>
          </cell>
          <cell r="M1565" t="str">
            <v/>
          </cell>
          <cell r="N1565" t="str">
            <v/>
          </cell>
          <cell r="O1565" t="str">
            <v/>
          </cell>
          <cell r="R1565" t="str">
            <v/>
          </cell>
          <cell r="S1565" t="str">
            <v/>
          </cell>
          <cell r="T1565" t="str">
            <v/>
          </cell>
          <cell r="U1565" t="str">
            <v/>
          </cell>
          <cell r="V1565" t="str">
            <v/>
          </cell>
          <cell r="W1565" t="str">
            <v/>
          </cell>
        </row>
        <row r="1566">
          <cell r="C1566" t="str">
            <v>3.20.1.2.8.2.1</v>
          </cell>
          <cell r="D1566" t="str">
            <v>d = 80 mm (3")</v>
          </cell>
          <cell r="E1566" t="str">
            <v>un</v>
          </cell>
          <cell r="F1566">
            <v>2</v>
          </cell>
          <cell r="G1566">
            <v>2700000</v>
          </cell>
          <cell r="H1566">
            <v>5400000</v>
          </cell>
          <cell r="I1566">
            <v>5.9212929745213534E-2</v>
          </cell>
          <cell r="J1566">
            <v>2</v>
          </cell>
          <cell r="L1566">
            <v>2</v>
          </cell>
          <cell r="M1566">
            <v>5400000</v>
          </cell>
          <cell r="N1566">
            <v>0</v>
          </cell>
          <cell r="O1566">
            <v>5400000</v>
          </cell>
          <cell r="R1566">
            <v>0</v>
          </cell>
          <cell r="S1566">
            <v>0</v>
          </cell>
          <cell r="T1566">
            <v>0</v>
          </cell>
          <cell r="U1566">
            <v>0</v>
          </cell>
          <cell r="V1566">
            <v>2</v>
          </cell>
          <cell r="W1566">
            <v>5400000</v>
          </cell>
        </row>
        <row r="1567">
          <cell r="C1567" t="str">
            <v>3.20.1.2.8.5</v>
          </cell>
          <cell r="D1567" t="str">
            <v>Suministro de válvula para control de altitud incluye suministro de tornilleria empaquetadura y pilotaje norma ISO PN 10</v>
          </cell>
          <cell r="I1567" t="str">
            <v/>
          </cell>
          <cell r="L1567" t="str">
            <v/>
          </cell>
          <cell r="M1567" t="str">
            <v/>
          </cell>
          <cell r="N1567" t="str">
            <v/>
          </cell>
          <cell r="O1567" t="str">
            <v/>
          </cell>
          <cell r="R1567" t="str">
            <v/>
          </cell>
          <cell r="S1567" t="str">
            <v/>
          </cell>
          <cell r="T1567" t="str">
            <v/>
          </cell>
          <cell r="U1567" t="str">
            <v/>
          </cell>
          <cell r="V1567" t="str">
            <v/>
          </cell>
          <cell r="W1567" t="str">
            <v/>
          </cell>
        </row>
        <row r="1568">
          <cell r="C1568" t="str">
            <v>3.20.1.2.8.5.1</v>
          </cell>
          <cell r="D1568" t="str">
            <v>d = 80 mm (3")</v>
          </cell>
          <cell r="E1568" t="str">
            <v>un</v>
          </cell>
          <cell r="F1568">
            <v>1</v>
          </cell>
          <cell r="G1568">
            <v>3800000</v>
          </cell>
          <cell r="H1568">
            <v>3800000</v>
          </cell>
          <cell r="I1568">
            <v>4.1668357968853965E-2</v>
          </cell>
          <cell r="J1568">
            <v>1</v>
          </cell>
          <cell r="L1568">
            <v>1</v>
          </cell>
          <cell r="M1568">
            <v>3800000</v>
          </cell>
          <cell r="N1568">
            <v>0</v>
          </cell>
          <cell r="O1568">
            <v>3800000</v>
          </cell>
          <cell r="R1568">
            <v>0</v>
          </cell>
          <cell r="S1568">
            <v>0</v>
          </cell>
          <cell r="T1568">
            <v>0</v>
          </cell>
          <cell r="U1568">
            <v>0</v>
          </cell>
          <cell r="V1568">
            <v>1</v>
          </cell>
          <cell r="W1568">
            <v>3800000</v>
          </cell>
        </row>
        <row r="1569">
          <cell r="C1569" t="str">
            <v>3.20.1.2.14</v>
          </cell>
          <cell r="D1569" t="str">
            <v>Suministro de filtro en Yee. Brida x Brida Norma ISO PN 16</v>
          </cell>
          <cell r="I1569" t="str">
            <v/>
          </cell>
          <cell r="L1569" t="str">
            <v/>
          </cell>
          <cell r="M1569" t="str">
            <v/>
          </cell>
          <cell r="N1569" t="str">
            <v/>
          </cell>
          <cell r="O1569" t="str">
            <v/>
          </cell>
          <cell r="R1569" t="str">
            <v/>
          </cell>
          <cell r="S1569" t="str">
            <v/>
          </cell>
          <cell r="T1569" t="str">
            <v/>
          </cell>
          <cell r="U1569" t="str">
            <v/>
          </cell>
          <cell r="V1569" t="str">
            <v/>
          </cell>
          <cell r="W1569" t="str">
            <v/>
          </cell>
        </row>
        <row r="1570">
          <cell r="C1570" t="str">
            <v>3.20.1.2.14.3</v>
          </cell>
          <cell r="D1570" t="str">
            <v>d = 160 mm (6")</v>
          </cell>
          <cell r="E1570" t="str">
            <v>un</v>
          </cell>
          <cell r="F1570">
            <v>2</v>
          </cell>
          <cell r="G1570">
            <v>937177.92</v>
          </cell>
          <cell r="H1570">
            <v>1874355.84</v>
          </cell>
          <cell r="I1570">
            <v>2.0552981605824205E-2</v>
          </cell>
          <cell r="J1570">
            <v>2</v>
          </cell>
          <cell r="L1570">
            <v>2</v>
          </cell>
          <cell r="M1570">
            <v>1874355.84</v>
          </cell>
          <cell r="N1570">
            <v>0</v>
          </cell>
          <cell r="O1570">
            <v>1874355.84</v>
          </cell>
          <cell r="R1570">
            <v>0</v>
          </cell>
          <cell r="S1570">
            <v>0</v>
          </cell>
          <cell r="T1570">
            <v>0</v>
          </cell>
          <cell r="U1570">
            <v>0</v>
          </cell>
          <cell r="V1570">
            <v>2</v>
          </cell>
          <cell r="W1570">
            <v>1874355.84</v>
          </cell>
        </row>
        <row r="1571">
          <cell r="C1571" t="str">
            <v>3.20.1.2.15</v>
          </cell>
          <cell r="D1571" t="str">
            <v>Suministro de brida ciega HD norma ISO PN 16</v>
          </cell>
          <cell r="I1571" t="str">
            <v/>
          </cell>
          <cell r="L1571" t="str">
            <v/>
          </cell>
          <cell r="M1571" t="str">
            <v/>
          </cell>
          <cell r="N1571" t="str">
            <v/>
          </cell>
          <cell r="O1571" t="str">
            <v/>
          </cell>
          <cell r="R1571" t="str">
            <v/>
          </cell>
          <cell r="S1571" t="str">
            <v/>
          </cell>
          <cell r="T1571" t="str">
            <v/>
          </cell>
          <cell r="U1571" t="str">
            <v/>
          </cell>
          <cell r="V1571" t="str">
            <v/>
          </cell>
          <cell r="W1571" t="str">
            <v/>
          </cell>
        </row>
        <row r="1572">
          <cell r="C1572" t="str">
            <v>3.20.1.2.15.1</v>
          </cell>
          <cell r="D1572" t="str">
            <v>d = 90 mm (3")</v>
          </cell>
          <cell r="E1572" t="str">
            <v>un</v>
          </cell>
          <cell r="F1572">
            <v>1</v>
          </cell>
          <cell r="G1572">
            <v>39661.56</v>
          </cell>
          <cell r="H1572">
            <v>39661.56</v>
          </cell>
          <cell r="I1572">
            <v>4.3490317886399468E-4</v>
          </cell>
          <cell r="J1572">
            <v>1</v>
          </cell>
          <cell r="L1572">
            <v>1</v>
          </cell>
          <cell r="M1572">
            <v>39661.56</v>
          </cell>
          <cell r="N1572">
            <v>0</v>
          </cell>
          <cell r="O1572">
            <v>39661.56</v>
          </cell>
          <cell r="R1572">
            <v>0</v>
          </cell>
          <cell r="S1572">
            <v>0</v>
          </cell>
          <cell r="T1572">
            <v>0</v>
          </cell>
          <cell r="U1572">
            <v>0</v>
          </cell>
          <cell r="V1572">
            <v>1</v>
          </cell>
          <cell r="W1572">
            <v>39661.56</v>
          </cell>
        </row>
        <row r="1573">
          <cell r="C1573" t="str">
            <v>3.20.1.2.30</v>
          </cell>
          <cell r="D1573" t="str">
            <v>Codo 90° BxB HD Norma ISO PN 10</v>
          </cell>
          <cell r="I1573" t="str">
            <v/>
          </cell>
          <cell r="L1573" t="str">
            <v/>
          </cell>
          <cell r="M1573" t="str">
            <v/>
          </cell>
          <cell r="N1573" t="str">
            <v/>
          </cell>
          <cell r="O1573" t="str">
            <v/>
          </cell>
          <cell r="R1573" t="str">
            <v/>
          </cell>
          <cell r="S1573" t="str">
            <v/>
          </cell>
          <cell r="T1573" t="str">
            <v/>
          </cell>
          <cell r="U1573" t="str">
            <v/>
          </cell>
          <cell r="V1573" t="str">
            <v/>
          </cell>
          <cell r="W1573" t="str">
            <v/>
          </cell>
        </row>
        <row r="1574">
          <cell r="C1574" t="str">
            <v>3.20.1.2.30.17</v>
          </cell>
          <cell r="D1574" t="str">
            <v>d = 80 mm (3")</v>
          </cell>
          <cell r="E1574" t="str">
            <v>un</v>
          </cell>
          <cell r="F1574">
            <v>1</v>
          </cell>
          <cell r="G1574">
            <v>86652</v>
          </cell>
          <cell r="H1574">
            <v>86652</v>
          </cell>
          <cell r="I1574">
            <v>9.5017014597819326E-4</v>
          </cell>
          <cell r="J1574">
            <v>1</v>
          </cell>
          <cell r="L1574">
            <v>1</v>
          </cell>
          <cell r="M1574">
            <v>86652</v>
          </cell>
          <cell r="N1574">
            <v>0</v>
          </cell>
          <cell r="O1574">
            <v>86652</v>
          </cell>
          <cell r="R1574">
            <v>0</v>
          </cell>
          <cell r="S1574">
            <v>0</v>
          </cell>
          <cell r="T1574">
            <v>0</v>
          </cell>
          <cell r="U1574">
            <v>0</v>
          </cell>
          <cell r="V1574">
            <v>1</v>
          </cell>
          <cell r="W1574">
            <v>86652</v>
          </cell>
        </row>
        <row r="1575">
          <cell r="C1575" t="str">
            <v>3.20.1.2.63</v>
          </cell>
          <cell r="D1575" t="str">
            <v>Suministro de Tee B x B x B HD. Norma ISO. PN 16</v>
          </cell>
          <cell r="I1575" t="str">
            <v/>
          </cell>
          <cell r="L1575" t="str">
            <v/>
          </cell>
          <cell r="M1575" t="str">
            <v/>
          </cell>
          <cell r="N1575" t="str">
            <v/>
          </cell>
          <cell r="O1575" t="str">
            <v/>
          </cell>
          <cell r="R1575" t="str">
            <v/>
          </cell>
          <cell r="S1575" t="str">
            <v/>
          </cell>
          <cell r="T1575" t="str">
            <v/>
          </cell>
          <cell r="U1575" t="str">
            <v/>
          </cell>
          <cell r="V1575" t="str">
            <v/>
          </cell>
          <cell r="W1575" t="str">
            <v/>
          </cell>
        </row>
        <row r="1576">
          <cell r="C1576" t="str">
            <v>3.20.1.2.63.30</v>
          </cell>
          <cell r="D1576" t="str">
            <v>Tee 500 x 500 x 150 mm</v>
          </cell>
          <cell r="E1576" t="str">
            <v>un</v>
          </cell>
          <cell r="F1576">
            <v>2</v>
          </cell>
          <cell r="G1576">
            <v>4033389.6</v>
          </cell>
          <cell r="H1576">
            <v>8066779.2000000002</v>
          </cell>
          <cell r="I1576">
            <v>8.8455116674027737E-2</v>
          </cell>
          <cell r="J1576">
            <v>2</v>
          </cell>
          <cell r="L1576">
            <v>2</v>
          </cell>
          <cell r="M1576">
            <v>8066779.2000000002</v>
          </cell>
          <cell r="N1576">
            <v>0</v>
          </cell>
          <cell r="O1576">
            <v>8066779.2000000002</v>
          </cell>
          <cell r="R1576">
            <v>0</v>
          </cell>
          <cell r="S1576">
            <v>0</v>
          </cell>
          <cell r="T1576">
            <v>0</v>
          </cell>
          <cell r="U1576">
            <v>0</v>
          </cell>
          <cell r="V1576">
            <v>2</v>
          </cell>
          <cell r="W1576">
            <v>8066779.2000000002</v>
          </cell>
        </row>
        <row r="1577">
          <cell r="C1577" t="str">
            <v>3.20.1.2.63.72</v>
          </cell>
          <cell r="D1577" t="str">
            <v>Tee 80 x 80 x 80 mm</v>
          </cell>
          <cell r="E1577" t="str">
            <v>un</v>
          </cell>
          <cell r="F1577">
            <v>1</v>
          </cell>
          <cell r="G1577">
            <v>143840</v>
          </cell>
          <cell r="H1577">
            <v>143840</v>
          </cell>
          <cell r="I1577">
            <v>1.577257002694725E-3</v>
          </cell>
          <cell r="J1577">
            <v>1</v>
          </cell>
          <cell r="L1577">
            <v>1</v>
          </cell>
          <cell r="M1577">
            <v>143840</v>
          </cell>
          <cell r="N1577">
            <v>0</v>
          </cell>
          <cell r="O1577">
            <v>143840</v>
          </cell>
          <cell r="R1577">
            <v>0</v>
          </cell>
          <cell r="S1577">
            <v>0</v>
          </cell>
          <cell r="T1577">
            <v>0</v>
          </cell>
          <cell r="U1577">
            <v>0</v>
          </cell>
          <cell r="V1577">
            <v>1</v>
          </cell>
          <cell r="W1577">
            <v>143840</v>
          </cell>
        </row>
        <row r="1578">
          <cell r="C1578" t="str">
            <v>3.20.1.2.68</v>
          </cell>
          <cell r="D1578" t="str">
            <v>Suministro de Codos de polietileno PE 100 PN 10 a tope</v>
          </cell>
          <cell r="I1578" t="str">
            <v/>
          </cell>
          <cell r="L1578" t="str">
            <v/>
          </cell>
          <cell r="M1578" t="str">
            <v/>
          </cell>
          <cell r="N1578" t="str">
            <v/>
          </cell>
          <cell r="O1578" t="str">
            <v/>
          </cell>
          <cell r="R1578" t="str">
            <v/>
          </cell>
          <cell r="S1578" t="str">
            <v/>
          </cell>
          <cell r="T1578" t="str">
            <v/>
          </cell>
          <cell r="U1578" t="str">
            <v/>
          </cell>
          <cell r="V1578" t="str">
            <v/>
          </cell>
          <cell r="W1578" t="str">
            <v/>
          </cell>
        </row>
        <row r="1579">
          <cell r="C1579" t="str">
            <v>3.20.1.2.68.7</v>
          </cell>
          <cell r="D1579" t="str">
            <v>Codo de Polietileno 160mm X 45°</v>
          </cell>
          <cell r="E1579" t="str">
            <v>un</v>
          </cell>
          <cell r="F1579">
            <v>8</v>
          </cell>
          <cell r="G1579">
            <v>137042.4</v>
          </cell>
          <cell r="H1579">
            <v>1096339.2</v>
          </cell>
          <cell r="I1579">
            <v>1.202175111602289E-2</v>
          </cell>
          <cell r="J1579">
            <v>8</v>
          </cell>
          <cell r="L1579">
            <v>8</v>
          </cell>
          <cell r="M1579">
            <v>1096339.2</v>
          </cell>
          <cell r="N1579">
            <v>0</v>
          </cell>
          <cell r="O1579">
            <v>1096339.2</v>
          </cell>
          <cell r="R1579">
            <v>0</v>
          </cell>
          <cell r="S1579">
            <v>0</v>
          </cell>
          <cell r="T1579">
            <v>0</v>
          </cell>
          <cell r="U1579">
            <v>0</v>
          </cell>
          <cell r="V1579">
            <v>8</v>
          </cell>
          <cell r="W1579">
            <v>1096339.2</v>
          </cell>
        </row>
        <row r="1580">
          <cell r="C1580" t="str">
            <v>3.20.1.2.68.8</v>
          </cell>
          <cell r="D1580" t="str">
            <v>Codo de Polietileno 110mm X 90°</v>
          </cell>
          <cell r="E1580" t="str">
            <v>un</v>
          </cell>
          <cell r="F1580">
            <v>4</v>
          </cell>
          <cell r="G1580">
            <v>60320</v>
          </cell>
          <cell r="H1580">
            <v>241280</v>
          </cell>
          <cell r="I1580">
            <v>2.6457214238750225E-3</v>
          </cell>
          <cell r="J1580">
            <v>4</v>
          </cell>
          <cell r="L1580">
            <v>4</v>
          </cell>
          <cell r="M1580">
            <v>241280</v>
          </cell>
          <cell r="N1580">
            <v>0</v>
          </cell>
          <cell r="O1580">
            <v>241280</v>
          </cell>
          <cell r="R1580">
            <v>0</v>
          </cell>
          <cell r="S1580">
            <v>0</v>
          </cell>
          <cell r="T1580">
            <v>0</v>
          </cell>
          <cell r="U1580">
            <v>0</v>
          </cell>
          <cell r="V1580">
            <v>4</v>
          </cell>
          <cell r="W1580">
            <v>241280</v>
          </cell>
        </row>
        <row r="1581">
          <cell r="C1581" t="str">
            <v>3.20.1.2.69</v>
          </cell>
          <cell r="D1581" t="str">
            <v>Suministro de Tees de polietileno PE 100 PN 10 a tope</v>
          </cell>
          <cell r="I1581" t="str">
            <v/>
          </cell>
          <cell r="L1581" t="str">
            <v/>
          </cell>
          <cell r="M1581" t="str">
            <v/>
          </cell>
          <cell r="N1581" t="str">
            <v/>
          </cell>
          <cell r="O1581" t="str">
            <v/>
          </cell>
          <cell r="R1581" t="str">
            <v/>
          </cell>
          <cell r="S1581" t="str">
            <v/>
          </cell>
          <cell r="T1581" t="str">
            <v/>
          </cell>
          <cell r="U1581" t="str">
            <v/>
          </cell>
          <cell r="V1581" t="str">
            <v/>
          </cell>
          <cell r="W1581" t="str">
            <v/>
          </cell>
        </row>
        <row r="1582">
          <cell r="C1582" t="str">
            <v>3.20.1.2.69.10</v>
          </cell>
          <cell r="D1582" t="str">
            <v>Tee de Polietileno 160mm X160mm X160mm</v>
          </cell>
          <cell r="E1582" t="str">
            <v>un</v>
          </cell>
          <cell r="F1582">
            <v>1</v>
          </cell>
          <cell r="G1582">
            <v>208800</v>
          </cell>
          <cell r="H1582">
            <v>208800</v>
          </cell>
          <cell r="I1582">
            <v>2.2895666168149232E-3</v>
          </cell>
          <cell r="J1582">
            <v>1</v>
          </cell>
          <cell r="L1582">
            <v>1</v>
          </cell>
          <cell r="M1582">
            <v>208800</v>
          </cell>
          <cell r="N1582">
            <v>0</v>
          </cell>
          <cell r="O1582">
            <v>208800</v>
          </cell>
          <cell r="R1582">
            <v>0</v>
          </cell>
          <cell r="S1582">
            <v>0</v>
          </cell>
          <cell r="T1582">
            <v>0</v>
          </cell>
          <cell r="U1582">
            <v>0</v>
          </cell>
          <cell r="V1582">
            <v>1</v>
          </cell>
          <cell r="W1582">
            <v>208800</v>
          </cell>
        </row>
        <row r="1583">
          <cell r="C1583" t="str">
            <v>3.20.1.2.69.12</v>
          </cell>
          <cell r="D1583" t="str">
            <v>Tee de Polietileno 160mm X160mm X90mm</v>
          </cell>
          <cell r="E1583" t="str">
            <v>un</v>
          </cell>
          <cell r="F1583">
            <v>2</v>
          </cell>
          <cell r="G1583">
            <v>303920</v>
          </cell>
          <cell r="H1583">
            <v>607840</v>
          </cell>
          <cell r="I1583">
            <v>6.6651828178389983E-3</v>
          </cell>
          <cell r="J1583">
            <v>2</v>
          </cell>
          <cell r="L1583">
            <v>2</v>
          </cell>
          <cell r="M1583">
            <v>607840</v>
          </cell>
          <cell r="N1583">
            <v>0</v>
          </cell>
          <cell r="O1583">
            <v>607840</v>
          </cell>
          <cell r="R1583">
            <v>0</v>
          </cell>
          <cell r="S1583">
            <v>0</v>
          </cell>
          <cell r="T1583">
            <v>0</v>
          </cell>
          <cell r="U1583">
            <v>0</v>
          </cell>
          <cell r="V1583">
            <v>2</v>
          </cell>
          <cell r="W1583">
            <v>607840</v>
          </cell>
        </row>
        <row r="1584">
          <cell r="C1584" t="str">
            <v>3.20.1.2.69.13</v>
          </cell>
          <cell r="D1584" t="str">
            <v>Tee de Polietileno 110mm X110mm X110mm</v>
          </cell>
          <cell r="E1584" t="str">
            <v>un</v>
          </cell>
          <cell r="F1584">
            <v>4</v>
          </cell>
          <cell r="G1584">
            <v>63800</v>
          </cell>
          <cell r="H1584">
            <v>255200</v>
          </cell>
          <cell r="I1584">
            <v>2.7983591983293506E-3</v>
          </cell>
          <cell r="J1584">
            <v>4</v>
          </cell>
          <cell r="L1584">
            <v>4</v>
          </cell>
          <cell r="M1584">
            <v>255200</v>
          </cell>
          <cell r="N1584">
            <v>0</v>
          </cell>
          <cell r="O1584">
            <v>255200</v>
          </cell>
          <cell r="R1584">
            <v>0</v>
          </cell>
          <cell r="S1584">
            <v>0</v>
          </cell>
          <cell r="T1584">
            <v>0</v>
          </cell>
          <cell r="U1584">
            <v>0</v>
          </cell>
          <cell r="V1584">
            <v>4</v>
          </cell>
          <cell r="W1584">
            <v>255200</v>
          </cell>
        </row>
        <row r="1585">
          <cell r="C1585" t="str">
            <v>3.20.1.2.70</v>
          </cell>
          <cell r="D1585" t="str">
            <v>Suministro de Reducción de Polietileno PE 100 PN 10 a tope</v>
          </cell>
          <cell r="I1585" t="str">
            <v/>
          </cell>
          <cell r="L1585" t="str">
            <v/>
          </cell>
          <cell r="M1585" t="str">
            <v/>
          </cell>
          <cell r="N1585" t="str">
            <v/>
          </cell>
          <cell r="O1585" t="str">
            <v/>
          </cell>
          <cell r="R1585" t="str">
            <v/>
          </cell>
          <cell r="S1585" t="str">
            <v/>
          </cell>
          <cell r="T1585" t="str">
            <v/>
          </cell>
          <cell r="U1585" t="str">
            <v/>
          </cell>
          <cell r="V1585" t="str">
            <v/>
          </cell>
          <cell r="W1585" t="str">
            <v/>
          </cell>
        </row>
        <row r="1586">
          <cell r="C1586" t="str">
            <v>3.20.1.2.70.8</v>
          </cell>
          <cell r="D1586" t="str">
            <v>Reduccion Polietileno 160mm X 110mm</v>
          </cell>
          <cell r="E1586" t="str">
            <v>un</v>
          </cell>
          <cell r="F1586">
            <v>1</v>
          </cell>
          <cell r="G1586">
            <v>92220</v>
          </cell>
          <cell r="H1586">
            <v>92220</v>
          </cell>
          <cell r="I1586">
            <v>1.0112252557599245E-3</v>
          </cell>
          <cell r="J1586">
            <v>1</v>
          </cell>
          <cell r="L1586">
            <v>1</v>
          </cell>
          <cell r="M1586">
            <v>92220</v>
          </cell>
          <cell r="N1586">
            <v>0</v>
          </cell>
          <cell r="O1586">
            <v>92220</v>
          </cell>
          <cell r="R1586">
            <v>0</v>
          </cell>
          <cell r="S1586">
            <v>0</v>
          </cell>
          <cell r="T1586">
            <v>0</v>
          </cell>
          <cell r="U1586">
            <v>0</v>
          </cell>
          <cell r="V1586">
            <v>1</v>
          </cell>
          <cell r="W1586">
            <v>92220</v>
          </cell>
        </row>
        <row r="1587">
          <cell r="C1587" t="str">
            <v>3.20.1.2.70.10</v>
          </cell>
          <cell r="D1587" t="str">
            <v>Reduccion Polietileno 110mm X 90mm</v>
          </cell>
          <cell r="E1587" t="str">
            <v>un</v>
          </cell>
          <cell r="F1587">
            <v>4</v>
          </cell>
          <cell r="G1587">
            <v>32494</v>
          </cell>
          <cell r="H1587">
            <v>129976</v>
          </cell>
          <cell r="I1587">
            <v>1.4252332882525693E-3</v>
          </cell>
          <cell r="J1587">
            <v>4</v>
          </cell>
          <cell r="L1587">
            <v>4</v>
          </cell>
          <cell r="M1587">
            <v>129976</v>
          </cell>
          <cell r="N1587">
            <v>0</v>
          </cell>
          <cell r="O1587">
            <v>129976</v>
          </cell>
          <cell r="R1587">
            <v>0</v>
          </cell>
          <cell r="S1587">
            <v>0</v>
          </cell>
          <cell r="T1587">
            <v>0</v>
          </cell>
          <cell r="U1587">
            <v>0</v>
          </cell>
          <cell r="V1587">
            <v>4</v>
          </cell>
          <cell r="W1587">
            <v>129976</v>
          </cell>
        </row>
        <row r="1588">
          <cell r="C1588" t="str">
            <v>3.20.1.2.72</v>
          </cell>
          <cell r="D1588" t="str">
            <v>Suministro de Adaptadores Tope Brida de Polietileno sin brida PN 10</v>
          </cell>
          <cell r="I1588" t="str">
            <v/>
          </cell>
          <cell r="L1588" t="str">
            <v/>
          </cell>
          <cell r="M1588" t="str">
            <v/>
          </cell>
          <cell r="N1588" t="str">
            <v/>
          </cell>
          <cell r="O1588" t="str">
            <v/>
          </cell>
          <cell r="R1588" t="str">
            <v/>
          </cell>
          <cell r="S1588" t="str">
            <v/>
          </cell>
          <cell r="T1588" t="str">
            <v/>
          </cell>
          <cell r="U1588" t="str">
            <v/>
          </cell>
          <cell r="V1588" t="str">
            <v/>
          </cell>
          <cell r="W1588" t="str">
            <v/>
          </cell>
        </row>
        <row r="1589">
          <cell r="C1589" t="str">
            <v>3.20.1.2.72.3</v>
          </cell>
          <cell r="D1589" t="str">
            <v>Adaptadores Tope Brida de Polietileno Diametro 160mm</v>
          </cell>
          <cell r="E1589" t="str">
            <v>un</v>
          </cell>
          <cell r="F1589">
            <v>16</v>
          </cell>
          <cell r="G1589">
            <v>56855.08</v>
          </cell>
          <cell r="H1589">
            <v>909681.28</v>
          </cell>
          <cell r="I1589">
            <v>9.9749803191066522E-3</v>
          </cell>
          <cell r="J1589">
            <v>16</v>
          </cell>
          <cell r="L1589">
            <v>16</v>
          </cell>
          <cell r="M1589">
            <v>909681.28</v>
          </cell>
          <cell r="N1589">
            <v>0</v>
          </cell>
          <cell r="O1589">
            <v>909681.28</v>
          </cell>
          <cell r="R1589">
            <v>0</v>
          </cell>
          <cell r="S1589">
            <v>0</v>
          </cell>
          <cell r="T1589">
            <v>0</v>
          </cell>
          <cell r="U1589">
            <v>0</v>
          </cell>
          <cell r="V1589">
            <v>16</v>
          </cell>
          <cell r="W1589">
            <v>909681.28</v>
          </cell>
        </row>
        <row r="1590">
          <cell r="C1590" t="str">
            <v>3.20.1.2.72.4</v>
          </cell>
          <cell r="D1590" t="str">
            <v>Adaptadores Tope Brida de Polietileno Diametro 110mm</v>
          </cell>
          <cell r="E1590" t="str">
            <v>un</v>
          </cell>
          <cell r="F1590">
            <v>16</v>
          </cell>
          <cell r="G1590">
            <v>31720.2</v>
          </cell>
          <cell r="H1590">
            <v>507523.2</v>
          </cell>
          <cell r="I1590">
            <v>5.5651732566048074E-3</v>
          </cell>
          <cell r="J1590">
            <v>16</v>
          </cell>
          <cell r="L1590">
            <v>16</v>
          </cell>
          <cell r="M1590">
            <v>507523.2</v>
          </cell>
          <cell r="N1590">
            <v>0</v>
          </cell>
          <cell r="O1590">
            <v>507523.2</v>
          </cell>
          <cell r="R1590">
            <v>0</v>
          </cell>
          <cell r="S1590">
            <v>0</v>
          </cell>
          <cell r="T1590">
            <v>0</v>
          </cell>
          <cell r="U1590">
            <v>0</v>
          </cell>
          <cell r="V1590">
            <v>16</v>
          </cell>
          <cell r="W1590">
            <v>507523.2</v>
          </cell>
        </row>
        <row r="1591">
          <cell r="C1591" t="str">
            <v>3.20.1.2.72.5</v>
          </cell>
          <cell r="D1591" t="str">
            <v>Adaptadores Tope Brida de Polietileno Diametro 90mm</v>
          </cell>
          <cell r="E1591" t="str">
            <v>un</v>
          </cell>
          <cell r="F1591">
            <v>14</v>
          </cell>
          <cell r="G1591">
            <v>24839.08</v>
          </cell>
          <cell r="H1591">
            <v>347747.12</v>
          </cell>
          <cell r="I1591">
            <v>3.8131714417889515E-3</v>
          </cell>
          <cell r="J1591">
            <v>14</v>
          </cell>
          <cell r="L1591">
            <v>14</v>
          </cell>
          <cell r="M1591">
            <v>347747.12</v>
          </cell>
          <cell r="N1591">
            <v>0</v>
          </cell>
          <cell r="O1591">
            <v>347747.12</v>
          </cell>
          <cell r="R1591">
            <v>0</v>
          </cell>
          <cell r="S1591">
            <v>0</v>
          </cell>
          <cell r="T1591">
            <v>0</v>
          </cell>
          <cell r="U1591">
            <v>0</v>
          </cell>
          <cell r="V1591">
            <v>14</v>
          </cell>
          <cell r="W1591">
            <v>347747.12</v>
          </cell>
        </row>
        <row r="1592">
          <cell r="C1592" t="str">
            <v>3.20.1.2.73</v>
          </cell>
          <cell r="D1592" t="str">
            <v>Suministro de Brida Metálica para Adaptador Tope de Polietileno Norma Iso</v>
          </cell>
          <cell r="I1592" t="str">
            <v/>
          </cell>
          <cell r="L1592" t="str">
            <v/>
          </cell>
          <cell r="M1592" t="str">
            <v/>
          </cell>
          <cell r="N1592" t="str">
            <v/>
          </cell>
          <cell r="O1592" t="str">
            <v/>
          </cell>
          <cell r="R1592" t="str">
            <v/>
          </cell>
          <cell r="S1592" t="str">
            <v/>
          </cell>
          <cell r="T1592" t="str">
            <v/>
          </cell>
          <cell r="U1592" t="str">
            <v/>
          </cell>
          <cell r="V1592" t="str">
            <v/>
          </cell>
          <cell r="W1592" t="str">
            <v/>
          </cell>
        </row>
        <row r="1593">
          <cell r="C1593" t="str">
            <v>3.20.1.2.73.3</v>
          </cell>
          <cell r="D1593" t="str">
            <v>Brida Metalica para Adaptador Tope de Polietileno Diametro 160</v>
          </cell>
          <cell r="E1593" t="str">
            <v>un</v>
          </cell>
          <cell r="F1593">
            <v>16</v>
          </cell>
          <cell r="G1593">
            <v>52374</v>
          </cell>
          <cell r="H1593">
            <v>837984</v>
          </cell>
          <cell r="I1593">
            <v>9.1887940221505593E-3</v>
          </cell>
          <cell r="J1593">
            <v>16</v>
          </cell>
          <cell r="L1593">
            <v>16</v>
          </cell>
          <cell r="M1593">
            <v>837984</v>
          </cell>
          <cell r="N1593">
            <v>0</v>
          </cell>
          <cell r="O1593">
            <v>837984</v>
          </cell>
          <cell r="R1593">
            <v>0</v>
          </cell>
          <cell r="S1593">
            <v>0</v>
          </cell>
          <cell r="T1593">
            <v>0</v>
          </cell>
          <cell r="U1593">
            <v>0</v>
          </cell>
          <cell r="V1593">
            <v>16</v>
          </cell>
          <cell r="W1593">
            <v>837984</v>
          </cell>
        </row>
        <row r="1594">
          <cell r="C1594" t="str">
            <v>3.20.1.2.73.4</v>
          </cell>
          <cell r="D1594" t="str">
            <v>Brida Metalica para Adaptador Tope de Polietileno Diametro 110</v>
          </cell>
          <cell r="E1594" t="str">
            <v>un</v>
          </cell>
          <cell r="F1594">
            <v>16</v>
          </cell>
          <cell r="G1594">
            <v>41412</v>
          </cell>
          <cell r="H1594">
            <v>662592</v>
          </cell>
          <cell r="I1594">
            <v>7.2655580640260224E-3</v>
          </cell>
          <cell r="J1594">
            <v>16</v>
          </cell>
          <cell r="L1594">
            <v>16</v>
          </cell>
          <cell r="M1594">
            <v>662592</v>
          </cell>
          <cell r="N1594">
            <v>0</v>
          </cell>
          <cell r="O1594">
            <v>662592</v>
          </cell>
          <cell r="R1594">
            <v>0</v>
          </cell>
          <cell r="S1594">
            <v>0</v>
          </cell>
          <cell r="T1594">
            <v>0</v>
          </cell>
          <cell r="U1594">
            <v>0</v>
          </cell>
          <cell r="V1594">
            <v>16</v>
          </cell>
          <cell r="W1594">
            <v>662592</v>
          </cell>
        </row>
        <row r="1595">
          <cell r="C1595" t="str">
            <v>3.20.1.2.73.5</v>
          </cell>
          <cell r="D1595" t="str">
            <v>Brida Metalica para Adaptador Tope de Polietileno Diametro 90</v>
          </cell>
          <cell r="E1595" t="str">
            <v>un</v>
          </cell>
          <cell r="F1595">
            <v>14</v>
          </cell>
          <cell r="G1595">
            <v>36192</v>
          </cell>
          <cell r="H1595">
            <v>506688</v>
          </cell>
          <cell r="I1595">
            <v>5.5560149901375472E-3</v>
          </cell>
          <cell r="J1595">
            <v>14</v>
          </cell>
          <cell r="L1595">
            <v>14</v>
          </cell>
          <cell r="M1595">
            <v>506688</v>
          </cell>
          <cell r="N1595">
            <v>0</v>
          </cell>
          <cell r="O1595">
            <v>506688</v>
          </cell>
          <cell r="R1595">
            <v>0</v>
          </cell>
          <cell r="S1595">
            <v>0</v>
          </cell>
          <cell r="T1595">
            <v>0</v>
          </cell>
          <cell r="U1595">
            <v>0</v>
          </cell>
          <cell r="V1595">
            <v>14</v>
          </cell>
          <cell r="W1595">
            <v>506688</v>
          </cell>
        </row>
        <row r="1596">
          <cell r="C1596" t="str">
            <v>3.20.1.2.73.7</v>
          </cell>
          <cell r="D1596" t="str">
            <v>Brida doble cámara para polietileno d = 90 mm.</v>
          </cell>
          <cell r="E1596" t="str">
            <v>un</v>
          </cell>
          <cell r="F1596">
            <v>2</v>
          </cell>
          <cell r="G1596">
            <v>136416</v>
          </cell>
          <cell r="H1596">
            <v>272832</v>
          </cell>
          <cell r="I1596">
            <v>2.9917003793048327E-3</v>
          </cell>
          <cell r="J1596">
            <v>2</v>
          </cell>
          <cell r="L1596">
            <v>2</v>
          </cell>
          <cell r="M1596">
            <v>272832</v>
          </cell>
          <cell r="N1596">
            <v>0</v>
          </cell>
          <cell r="O1596">
            <v>272832</v>
          </cell>
          <cell r="R1596">
            <v>0</v>
          </cell>
          <cell r="S1596">
            <v>0</v>
          </cell>
          <cell r="T1596">
            <v>0</v>
          </cell>
          <cell r="U1596">
            <v>0</v>
          </cell>
          <cell r="V1596">
            <v>2</v>
          </cell>
          <cell r="W1596">
            <v>272832</v>
          </cell>
        </row>
        <row r="1597">
          <cell r="C1597" t="str">
            <v>3.20.1.2.86</v>
          </cell>
          <cell r="D1597" t="str">
            <v>Suministro de válvulas y accesorios norma ISO PN 25 en HD y acero</v>
          </cell>
          <cell r="I1597" t="str">
            <v/>
          </cell>
          <cell r="L1597" t="str">
            <v/>
          </cell>
          <cell r="M1597" t="str">
            <v/>
          </cell>
          <cell r="N1597" t="str">
            <v/>
          </cell>
          <cell r="O1597" t="str">
            <v/>
          </cell>
          <cell r="R1597" t="str">
            <v/>
          </cell>
          <cell r="S1597" t="str">
            <v/>
          </cell>
          <cell r="T1597" t="str">
            <v/>
          </cell>
          <cell r="U1597" t="str">
            <v/>
          </cell>
          <cell r="V1597" t="str">
            <v/>
          </cell>
          <cell r="W1597" t="str">
            <v/>
          </cell>
        </row>
        <row r="1598">
          <cell r="C1598" t="str">
            <v>3.20.1.2.86.1</v>
          </cell>
          <cell r="D1598" t="str">
            <v>Suministro de válvula de compuerta brida x brida norma ISO PN 25</v>
          </cell>
          <cell r="I1598" t="str">
            <v/>
          </cell>
          <cell r="L1598" t="str">
            <v/>
          </cell>
          <cell r="M1598" t="str">
            <v/>
          </cell>
          <cell r="N1598" t="str">
            <v/>
          </cell>
          <cell r="O1598" t="str">
            <v/>
          </cell>
          <cell r="R1598" t="str">
            <v/>
          </cell>
          <cell r="S1598" t="str">
            <v/>
          </cell>
          <cell r="T1598" t="str">
            <v/>
          </cell>
          <cell r="U1598" t="str">
            <v/>
          </cell>
          <cell r="V1598" t="str">
            <v/>
          </cell>
          <cell r="W1598" t="str">
            <v/>
          </cell>
        </row>
        <row r="1599">
          <cell r="C1599" t="str">
            <v>3.20.1.2.86.1.2</v>
          </cell>
          <cell r="D1599" t="str">
            <v>d = 150 mm (6")</v>
          </cell>
          <cell r="E1599" t="str">
            <v>un</v>
          </cell>
          <cell r="F1599">
            <v>10</v>
          </cell>
          <cell r="G1599">
            <v>555686.40000000002</v>
          </cell>
          <cell r="H1599">
            <v>5556864</v>
          </cell>
          <cell r="I1599">
            <v>6.0932999562167821E-2</v>
          </cell>
          <cell r="J1599">
            <v>10</v>
          </cell>
          <cell r="L1599">
            <v>10</v>
          </cell>
          <cell r="M1599">
            <v>5556864</v>
          </cell>
          <cell r="N1599">
            <v>0</v>
          </cell>
          <cell r="O1599">
            <v>5556864</v>
          </cell>
          <cell r="Q1599">
            <v>1</v>
          </cell>
          <cell r="R1599">
            <v>1</v>
          </cell>
          <cell r="S1599">
            <v>0</v>
          </cell>
          <cell r="T1599">
            <v>555686.40000000002</v>
          </cell>
          <cell r="U1599">
            <v>555686.40000000002</v>
          </cell>
          <cell r="V1599">
            <v>9</v>
          </cell>
          <cell r="W1599">
            <v>5001177.6000000006</v>
          </cell>
        </row>
        <row r="1600">
          <cell r="C1600" t="str">
            <v>3.20.1.2.86.1.3</v>
          </cell>
          <cell r="D1600" t="str">
            <v>d = 100 mm (4")</v>
          </cell>
          <cell r="E1600" t="str">
            <v>un</v>
          </cell>
          <cell r="F1600">
            <v>29</v>
          </cell>
          <cell r="G1600">
            <v>434118.40000000002</v>
          </cell>
          <cell r="H1600">
            <v>12589433.600000001</v>
          </cell>
          <cell r="I1600">
            <v>0.13804763838682052</v>
          </cell>
          <cell r="J1600">
            <v>29</v>
          </cell>
          <cell r="L1600">
            <v>29</v>
          </cell>
          <cell r="M1600">
            <v>12589433.600000001</v>
          </cell>
          <cell r="N1600">
            <v>0</v>
          </cell>
          <cell r="O1600">
            <v>12589433.600000001</v>
          </cell>
          <cell r="Q1600">
            <v>19</v>
          </cell>
          <cell r="R1600">
            <v>19</v>
          </cell>
          <cell r="S1600">
            <v>0</v>
          </cell>
          <cell r="T1600">
            <v>8248249.6000000006</v>
          </cell>
          <cell r="U1600">
            <v>8248249.6000000006</v>
          </cell>
          <cell r="V1600">
            <v>10</v>
          </cell>
          <cell r="W1600">
            <v>4341184</v>
          </cell>
        </row>
        <row r="1601">
          <cell r="C1601" t="str">
            <v>3.20.1.2.86.1.4</v>
          </cell>
          <cell r="D1601" t="str">
            <v>d = 80 mm (3")</v>
          </cell>
          <cell r="E1601" t="str">
            <v>un</v>
          </cell>
          <cell r="F1601">
            <v>5</v>
          </cell>
          <cell r="G1601">
            <v>375932.8</v>
          </cell>
          <cell r="H1601">
            <v>1879664</v>
          </cell>
          <cell r="I1601">
            <v>2.0611187477149455E-2</v>
          </cell>
          <cell r="J1601">
            <v>5</v>
          </cell>
          <cell r="L1601">
            <v>5</v>
          </cell>
          <cell r="M1601">
            <v>1879664</v>
          </cell>
          <cell r="N1601">
            <v>0</v>
          </cell>
          <cell r="O1601">
            <v>1879664</v>
          </cell>
          <cell r="Q1601">
            <v>3</v>
          </cell>
          <cell r="R1601">
            <v>3</v>
          </cell>
          <cell r="S1601">
            <v>0</v>
          </cell>
          <cell r="T1601">
            <v>1127798.3999999999</v>
          </cell>
          <cell r="U1601">
            <v>1127798.3999999999</v>
          </cell>
          <cell r="V1601">
            <v>2</v>
          </cell>
          <cell r="W1601">
            <v>751865.6</v>
          </cell>
        </row>
        <row r="1602">
          <cell r="C1602" t="str">
            <v>3.20.1.2.86.2</v>
          </cell>
          <cell r="D1602" t="str">
            <v>Suministro de válvula de mariposa brida x brida norma ISO PN 25</v>
          </cell>
          <cell r="I1602" t="str">
            <v/>
          </cell>
          <cell r="L1602" t="str">
            <v/>
          </cell>
          <cell r="M1602" t="str">
            <v/>
          </cell>
          <cell r="N1602" t="str">
            <v/>
          </cell>
          <cell r="O1602" t="str">
            <v/>
          </cell>
          <cell r="R1602" t="str">
            <v/>
          </cell>
          <cell r="S1602" t="str">
            <v/>
          </cell>
          <cell r="T1602" t="str">
            <v/>
          </cell>
          <cell r="U1602" t="str">
            <v/>
          </cell>
          <cell r="V1602" t="str">
            <v/>
          </cell>
          <cell r="W1602" t="str">
            <v/>
          </cell>
        </row>
        <row r="1603">
          <cell r="C1603" t="str">
            <v>3.20.1.2.86.2.9</v>
          </cell>
          <cell r="D1603" t="str">
            <v>d = 500 mm (20")</v>
          </cell>
          <cell r="E1603" t="str">
            <v>un</v>
          </cell>
          <cell r="F1603">
            <v>4</v>
          </cell>
          <cell r="G1603">
            <v>11425422.9</v>
          </cell>
          <cell r="H1603">
            <v>45701691.600000001</v>
          </cell>
          <cell r="I1603">
            <v>0.50113538036078065</v>
          </cell>
          <cell r="J1603">
            <v>4</v>
          </cell>
          <cell r="L1603">
            <v>4</v>
          </cell>
          <cell r="M1603">
            <v>45701691.600000001</v>
          </cell>
          <cell r="N1603">
            <v>0</v>
          </cell>
          <cell r="O1603">
            <v>45701691.600000001</v>
          </cell>
          <cell r="Q1603">
            <v>0</v>
          </cell>
          <cell r="R1603">
            <v>0</v>
          </cell>
          <cell r="S1603">
            <v>0</v>
          </cell>
          <cell r="T1603">
            <v>0</v>
          </cell>
          <cell r="U1603">
            <v>0</v>
          </cell>
          <cell r="V1603">
            <v>4</v>
          </cell>
          <cell r="W1603">
            <v>45701691.600000001</v>
          </cell>
        </row>
        <row r="1604">
          <cell r="C1604" t="str">
            <v>3.20.1.2.86.6</v>
          </cell>
          <cell r="D1604" t="str">
            <v>Suministro de unión de desmontaje norma ISO PN 25</v>
          </cell>
          <cell r="I1604" t="str">
            <v/>
          </cell>
          <cell r="L1604" t="str">
            <v/>
          </cell>
          <cell r="M1604" t="str">
            <v/>
          </cell>
          <cell r="N1604" t="str">
            <v/>
          </cell>
          <cell r="O1604" t="str">
            <v/>
          </cell>
          <cell r="R1604" t="str">
            <v/>
          </cell>
          <cell r="S1604" t="str">
            <v/>
          </cell>
          <cell r="T1604" t="str">
            <v/>
          </cell>
          <cell r="U1604" t="str">
            <v/>
          </cell>
          <cell r="V1604" t="str">
            <v/>
          </cell>
          <cell r="W1604" t="str">
            <v/>
          </cell>
        </row>
        <row r="1605">
          <cell r="C1605" t="str">
            <v>3.20.1.2.86.6.9</v>
          </cell>
          <cell r="D1605" t="str">
            <v>d = 500 mm (20")</v>
          </cell>
          <cell r="E1605" t="str">
            <v>un</v>
          </cell>
          <cell r="F1605">
            <v>4</v>
          </cell>
          <cell r="G1605">
            <v>2684385</v>
          </cell>
          <cell r="H1605">
            <v>10737540</v>
          </cell>
          <cell r="I1605">
            <v>0.11774096326970743</v>
          </cell>
          <cell r="J1605">
            <v>4</v>
          </cell>
          <cell r="L1605">
            <v>4</v>
          </cell>
          <cell r="M1605">
            <v>10737540</v>
          </cell>
          <cell r="N1605">
            <v>0</v>
          </cell>
          <cell r="O1605">
            <v>10737540</v>
          </cell>
          <cell r="Q1605">
            <v>0</v>
          </cell>
          <cell r="R1605">
            <v>0</v>
          </cell>
          <cell r="S1605">
            <v>0</v>
          </cell>
          <cell r="T1605">
            <v>0</v>
          </cell>
          <cell r="U1605">
            <v>0</v>
          </cell>
          <cell r="V1605">
            <v>4</v>
          </cell>
          <cell r="W1605">
            <v>10737540</v>
          </cell>
        </row>
        <row r="1606">
          <cell r="C1606" t="str">
            <v>3.20.1.2.86.9</v>
          </cell>
          <cell r="D1606" t="str">
            <v>Unión Brida Enchufe. Norma ISO. PN 25</v>
          </cell>
          <cell r="I1606" t="str">
            <v/>
          </cell>
          <cell r="L1606" t="str">
            <v/>
          </cell>
          <cell r="M1606" t="str">
            <v/>
          </cell>
          <cell r="N1606" t="str">
            <v/>
          </cell>
          <cell r="O1606" t="str">
            <v/>
          </cell>
          <cell r="R1606" t="str">
            <v/>
          </cell>
          <cell r="S1606" t="str">
            <v/>
          </cell>
          <cell r="T1606" t="str">
            <v/>
          </cell>
          <cell r="U1606" t="str">
            <v/>
          </cell>
          <cell r="V1606" t="str">
            <v/>
          </cell>
          <cell r="W1606" t="str">
            <v/>
          </cell>
        </row>
        <row r="1607">
          <cell r="C1607" t="str">
            <v>3.20.1.2.86.9.1</v>
          </cell>
          <cell r="D1607" t="str">
            <v>d = 80 mm (3")</v>
          </cell>
          <cell r="E1607" t="str">
            <v>un</v>
          </cell>
          <cell r="F1607">
            <v>2</v>
          </cell>
          <cell r="G1607">
            <v>63800</v>
          </cell>
          <cell r="H1607">
            <v>127600</v>
          </cell>
          <cell r="I1607">
            <v>1.3991795991646753E-3</v>
          </cell>
          <cell r="J1607">
            <v>2</v>
          </cell>
          <cell r="L1607">
            <v>2</v>
          </cell>
          <cell r="M1607">
            <v>127600</v>
          </cell>
          <cell r="N1607">
            <v>0</v>
          </cell>
          <cell r="O1607">
            <v>127600</v>
          </cell>
          <cell r="R1607">
            <v>0</v>
          </cell>
          <cell r="S1607">
            <v>0</v>
          </cell>
          <cell r="T1607">
            <v>0</v>
          </cell>
          <cell r="U1607">
            <v>0</v>
          </cell>
          <cell r="V1607">
            <v>2</v>
          </cell>
          <cell r="W1607">
            <v>127600</v>
          </cell>
        </row>
        <row r="1608">
          <cell r="C1608" t="str">
            <v>3.20.1.2.86.9.10</v>
          </cell>
          <cell r="D1608" t="str">
            <v>d = 500 mm (20")</v>
          </cell>
          <cell r="E1608" t="str">
            <v>un</v>
          </cell>
          <cell r="F1608">
            <v>8</v>
          </cell>
          <cell r="G1608">
            <v>1782189.2</v>
          </cell>
          <cell r="H1608">
            <v>14257513.6</v>
          </cell>
          <cell r="I1608">
            <v>0.15633873169226417</v>
          </cell>
          <cell r="J1608">
            <v>8</v>
          </cell>
          <cell r="L1608">
            <v>8</v>
          </cell>
          <cell r="M1608">
            <v>14257513.6</v>
          </cell>
          <cell r="N1608">
            <v>0</v>
          </cell>
          <cell r="O1608">
            <v>14257513.6</v>
          </cell>
          <cell r="Q1608">
            <v>0</v>
          </cell>
          <cell r="R1608">
            <v>0</v>
          </cell>
          <cell r="S1608">
            <v>0</v>
          </cell>
          <cell r="T1608">
            <v>0</v>
          </cell>
          <cell r="U1608">
            <v>0</v>
          </cell>
          <cell r="V1608">
            <v>8</v>
          </cell>
          <cell r="W1608">
            <v>14257513.6</v>
          </cell>
        </row>
        <row r="1609">
          <cell r="C1609" t="str">
            <v>3.20.1.2.86.14</v>
          </cell>
          <cell r="D1609" t="str">
            <v>Suministro de ventosa de triple acción norma ISO PN 25</v>
          </cell>
          <cell r="I1609" t="str">
            <v/>
          </cell>
          <cell r="L1609" t="str">
            <v/>
          </cell>
          <cell r="M1609" t="str">
            <v/>
          </cell>
          <cell r="N1609" t="str">
            <v/>
          </cell>
          <cell r="O1609" t="str">
            <v/>
          </cell>
          <cell r="R1609" t="str">
            <v/>
          </cell>
          <cell r="S1609" t="str">
            <v/>
          </cell>
          <cell r="T1609" t="str">
            <v/>
          </cell>
          <cell r="U1609" t="str">
            <v/>
          </cell>
          <cell r="V1609" t="str">
            <v/>
          </cell>
          <cell r="W1609" t="str">
            <v/>
          </cell>
        </row>
        <row r="1610">
          <cell r="C1610" t="str">
            <v>3.20.1.2.86.14.2</v>
          </cell>
          <cell r="D1610" t="str">
            <v>d = 100 mm (4")</v>
          </cell>
          <cell r="E1610" t="str">
            <v>un</v>
          </cell>
          <cell r="F1610">
            <v>21</v>
          </cell>
          <cell r="G1610">
            <v>1443785.3</v>
          </cell>
          <cell r="H1610">
            <v>30319491.300000001</v>
          </cell>
          <cell r="I1610">
            <v>0.3324640570847246</v>
          </cell>
          <cell r="J1610">
            <v>21</v>
          </cell>
          <cell r="L1610">
            <v>21</v>
          </cell>
          <cell r="M1610">
            <v>30319491.300000001</v>
          </cell>
          <cell r="N1610">
            <v>0</v>
          </cell>
          <cell r="O1610">
            <v>30319491.300000001</v>
          </cell>
          <cell r="Q1610">
            <v>0</v>
          </cell>
          <cell r="R1610">
            <v>0</v>
          </cell>
          <cell r="S1610">
            <v>0</v>
          </cell>
          <cell r="T1610">
            <v>0</v>
          </cell>
          <cell r="U1610">
            <v>0</v>
          </cell>
          <cell r="V1610">
            <v>21</v>
          </cell>
          <cell r="W1610">
            <v>30319491.300000001</v>
          </cell>
        </row>
        <row r="1611">
          <cell r="C1611" t="str">
            <v>3.20.1.2.87</v>
          </cell>
          <cell r="D1611" t="str">
            <v>Suministro de accesorios hierro dúctil Junta Automática. Presión de trabajo 22 bares y presión con golpe de ariete 30 bares</v>
          </cell>
          <cell r="I1611" t="str">
            <v/>
          </cell>
          <cell r="L1611" t="str">
            <v/>
          </cell>
          <cell r="M1611" t="str">
            <v/>
          </cell>
          <cell r="N1611" t="str">
            <v/>
          </cell>
          <cell r="O1611" t="str">
            <v/>
          </cell>
          <cell r="R1611" t="str">
            <v/>
          </cell>
          <cell r="S1611" t="str">
            <v/>
          </cell>
          <cell r="T1611" t="str">
            <v/>
          </cell>
          <cell r="U1611" t="str">
            <v/>
          </cell>
          <cell r="V1611" t="str">
            <v/>
          </cell>
          <cell r="W1611" t="str">
            <v/>
          </cell>
        </row>
        <row r="1612">
          <cell r="C1612" t="str">
            <v>3.20.1.2.87.1</v>
          </cell>
          <cell r="D1612" t="str">
            <v>Unión universal en HD</v>
          </cell>
          <cell r="I1612" t="str">
            <v/>
          </cell>
          <cell r="L1612" t="str">
            <v/>
          </cell>
          <cell r="M1612" t="str">
            <v/>
          </cell>
          <cell r="N1612" t="str">
            <v/>
          </cell>
          <cell r="O1612" t="str">
            <v/>
          </cell>
          <cell r="R1612" t="str">
            <v/>
          </cell>
          <cell r="S1612" t="str">
            <v/>
          </cell>
          <cell r="T1612" t="str">
            <v/>
          </cell>
          <cell r="U1612" t="str">
            <v/>
          </cell>
          <cell r="V1612" t="str">
            <v/>
          </cell>
          <cell r="W1612" t="str">
            <v/>
          </cell>
        </row>
        <row r="1613">
          <cell r="C1613" t="str">
            <v>3.20.1.2.87.1.1</v>
          </cell>
          <cell r="D1613" t="str">
            <v>d = 500 mm (20")</v>
          </cell>
          <cell r="E1613" t="str">
            <v>un</v>
          </cell>
          <cell r="F1613">
            <v>5</v>
          </cell>
          <cell r="G1613">
            <v>1405641.6</v>
          </cell>
          <cell r="H1613">
            <v>7028208</v>
          </cell>
          <cell r="I1613">
            <v>7.7066812321990322E-2</v>
          </cell>
          <cell r="J1613">
            <v>5</v>
          </cell>
          <cell r="L1613">
            <v>5</v>
          </cell>
          <cell r="M1613">
            <v>7028208</v>
          </cell>
          <cell r="N1613">
            <v>0</v>
          </cell>
          <cell r="O1613">
            <v>7028208</v>
          </cell>
          <cell r="Q1613">
            <v>0</v>
          </cell>
          <cell r="R1613">
            <v>0</v>
          </cell>
          <cell r="S1613">
            <v>0</v>
          </cell>
          <cell r="T1613">
            <v>0</v>
          </cell>
          <cell r="U1613">
            <v>0</v>
          </cell>
          <cell r="V1613">
            <v>5</v>
          </cell>
          <cell r="W1613">
            <v>7028208</v>
          </cell>
        </row>
        <row r="1614">
          <cell r="C1614" t="str">
            <v>3.20.1.2.87.2</v>
          </cell>
          <cell r="D1614" t="str">
            <v>Codo 90° JA x JA HD</v>
          </cell>
          <cell r="I1614" t="str">
            <v/>
          </cell>
          <cell r="L1614" t="str">
            <v/>
          </cell>
          <cell r="M1614" t="str">
            <v/>
          </cell>
          <cell r="N1614" t="str">
            <v/>
          </cell>
          <cell r="O1614" t="str">
            <v/>
          </cell>
          <cell r="R1614" t="str">
            <v/>
          </cell>
          <cell r="S1614" t="str">
            <v/>
          </cell>
          <cell r="T1614" t="str">
            <v/>
          </cell>
          <cell r="U1614" t="str">
            <v/>
          </cell>
          <cell r="V1614" t="str">
            <v/>
          </cell>
          <cell r="W1614" t="str">
            <v/>
          </cell>
        </row>
        <row r="1615">
          <cell r="C1615" t="str">
            <v>3.20.1.2.87.2.10</v>
          </cell>
          <cell r="D1615" t="str">
            <v>d = 500 mm (20")</v>
          </cell>
          <cell r="E1615" t="str">
            <v>un</v>
          </cell>
          <cell r="F1615">
            <v>3</v>
          </cell>
          <cell r="G1615">
            <v>3537438.56</v>
          </cell>
          <cell r="H1615">
            <v>10612315.68</v>
          </cell>
          <cell r="I1615">
            <v>0.11636783385071628</v>
          </cell>
          <cell r="J1615">
            <v>3</v>
          </cell>
          <cell r="L1615">
            <v>3</v>
          </cell>
          <cell r="M1615">
            <v>10612315.68</v>
          </cell>
          <cell r="N1615">
            <v>0</v>
          </cell>
          <cell r="O1615">
            <v>10612315.68</v>
          </cell>
          <cell r="Q1615">
            <v>2</v>
          </cell>
          <cell r="R1615">
            <v>2</v>
          </cell>
          <cell r="S1615">
            <v>0</v>
          </cell>
          <cell r="T1615">
            <v>7074877.1200000001</v>
          </cell>
          <cell r="U1615">
            <v>7074877.1200000001</v>
          </cell>
          <cell r="V1615">
            <v>1</v>
          </cell>
          <cell r="W1615">
            <v>3537438.56</v>
          </cell>
        </row>
        <row r="1616">
          <cell r="C1616" t="str">
            <v>3.20.1.2.87.3</v>
          </cell>
          <cell r="D1616" t="str">
            <v>Codo 45° JA x JA HD</v>
          </cell>
          <cell r="I1616" t="str">
            <v/>
          </cell>
          <cell r="L1616" t="str">
            <v/>
          </cell>
          <cell r="M1616" t="str">
            <v/>
          </cell>
          <cell r="N1616" t="str">
            <v/>
          </cell>
          <cell r="O1616" t="str">
            <v/>
          </cell>
          <cell r="R1616" t="str">
            <v/>
          </cell>
          <cell r="S1616" t="str">
            <v/>
          </cell>
          <cell r="T1616" t="str">
            <v/>
          </cell>
          <cell r="U1616" t="str">
            <v/>
          </cell>
          <cell r="V1616" t="str">
            <v/>
          </cell>
          <cell r="W1616" t="str">
            <v/>
          </cell>
        </row>
        <row r="1617">
          <cell r="C1617" t="str">
            <v>3.20.1.2.87.3.10</v>
          </cell>
          <cell r="D1617" t="str">
            <v>d = 500 mm (20")</v>
          </cell>
          <cell r="E1617" t="str">
            <v>un</v>
          </cell>
          <cell r="F1617">
            <v>14</v>
          </cell>
          <cell r="G1617">
            <v>2538439.6</v>
          </cell>
          <cell r="H1617">
            <v>35538154.399999999</v>
          </cell>
          <cell r="I1617">
            <v>0.3896885629188428</v>
          </cell>
          <cell r="J1617">
            <v>14</v>
          </cell>
          <cell r="L1617">
            <v>14</v>
          </cell>
          <cell r="M1617">
            <v>35538154.399999999</v>
          </cell>
          <cell r="N1617">
            <v>0</v>
          </cell>
          <cell r="O1617">
            <v>35538154.399999999</v>
          </cell>
          <cell r="Q1617">
            <v>14</v>
          </cell>
          <cell r="R1617">
            <v>14</v>
          </cell>
          <cell r="S1617">
            <v>0</v>
          </cell>
          <cell r="T1617">
            <v>35538154.399999999</v>
          </cell>
          <cell r="U1617">
            <v>35538154.399999999</v>
          </cell>
          <cell r="V1617">
            <v>0</v>
          </cell>
          <cell r="W1617">
            <v>0</v>
          </cell>
        </row>
        <row r="1618">
          <cell r="C1618" t="str">
            <v>3.20.1.2.87.4</v>
          </cell>
          <cell r="D1618" t="str">
            <v>Codo 22 ½° JA x JA HD</v>
          </cell>
          <cell r="I1618" t="str">
            <v/>
          </cell>
          <cell r="L1618" t="str">
            <v/>
          </cell>
          <cell r="M1618" t="str">
            <v/>
          </cell>
          <cell r="N1618" t="str">
            <v/>
          </cell>
          <cell r="O1618" t="str">
            <v/>
          </cell>
          <cell r="R1618" t="str">
            <v/>
          </cell>
          <cell r="S1618" t="str">
            <v/>
          </cell>
          <cell r="T1618" t="str">
            <v/>
          </cell>
          <cell r="U1618" t="str">
            <v/>
          </cell>
          <cell r="V1618" t="str">
            <v/>
          </cell>
          <cell r="W1618" t="str">
            <v/>
          </cell>
        </row>
        <row r="1619">
          <cell r="C1619" t="str">
            <v>3.20.1.2.87.4.10</v>
          </cell>
          <cell r="D1619" t="str">
            <v>d = 500 mm (20")</v>
          </cell>
          <cell r="E1619" t="str">
            <v>un</v>
          </cell>
          <cell r="F1619">
            <v>32</v>
          </cell>
          <cell r="G1619">
            <v>1883358.6</v>
          </cell>
          <cell r="H1619">
            <v>60267475.200000003</v>
          </cell>
          <cell r="I1619">
            <v>0.66085440276648133</v>
          </cell>
          <cell r="J1619">
            <v>32</v>
          </cell>
          <cell r="L1619">
            <v>32</v>
          </cell>
          <cell r="M1619">
            <v>60267475.200000003</v>
          </cell>
          <cell r="N1619">
            <v>0</v>
          </cell>
          <cell r="O1619">
            <v>60267475.200000003</v>
          </cell>
          <cell r="Q1619">
            <v>32</v>
          </cell>
          <cell r="R1619">
            <v>32</v>
          </cell>
          <cell r="S1619">
            <v>0</v>
          </cell>
          <cell r="T1619">
            <v>60267475.200000003</v>
          </cell>
          <cell r="U1619">
            <v>60267475.200000003</v>
          </cell>
          <cell r="V1619">
            <v>0</v>
          </cell>
          <cell r="W1619">
            <v>0</v>
          </cell>
        </row>
        <row r="1620">
          <cell r="C1620" t="str">
            <v>3.20.1.2.87.5</v>
          </cell>
          <cell r="D1620" t="str">
            <v>Codo 11 ¼° JA x JA HD</v>
          </cell>
          <cell r="I1620" t="str">
            <v/>
          </cell>
          <cell r="L1620" t="str">
            <v/>
          </cell>
          <cell r="M1620" t="str">
            <v/>
          </cell>
          <cell r="N1620" t="str">
            <v/>
          </cell>
          <cell r="O1620" t="str">
            <v/>
          </cell>
          <cell r="R1620" t="str">
            <v/>
          </cell>
          <cell r="S1620" t="str">
            <v/>
          </cell>
          <cell r="T1620" t="str">
            <v/>
          </cell>
          <cell r="U1620" t="str">
            <v/>
          </cell>
          <cell r="V1620" t="str">
            <v/>
          </cell>
          <cell r="W1620" t="str">
            <v/>
          </cell>
        </row>
        <row r="1621">
          <cell r="C1621" t="str">
            <v>3.20.1.2.87.5.10</v>
          </cell>
          <cell r="D1621" t="str">
            <v>d = 500 mm (20")</v>
          </cell>
          <cell r="E1621" t="str">
            <v>un</v>
          </cell>
          <cell r="F1621">
            <v>27</v>
          </cell>
          <cell r="G1621">
            <v>1874515.6879999998</v>
          </cell>
          <cell r="H1621">
            <v>50611923.575999998</v>
          </cell>
          <cell r="I1621">
            <v>0.55497782869922307</v>
          </cell>
          <cell r="J1621">
            <v>27</v>
          </cell>
          <cell r="L1621">
            <v>27</v>
          </cell>
          <cell r="M1621">
            <v>50611923.575999998</v>
          </cell>
          <cell r="N1621">
            <v>0</v>
          </cell>
          <cell r="O1621">
            <v>50611923.575999998</v>
          </cell>
          <cell r="Q1621">
            <v>23</v>
          </cell>
          <cell r="R1621">
            <v>23</v>
          </cell>
          <cell r="S1621">
            <v>0</v>
          </cell>
          <cell r="T1621">
            <v>43113860.823999994</v>
          </cell>
          <cell r="U1621">
            <v>43113860.823999994</v>
          </cell>
          <cell r="V1621">
            <v>4</v>
          </cell>
          <cell r="W1621">
            <v>7498062.7519999994</v>
          </cell>
        </row>
        <row r="1622">
          <cell r="C1622" t="str">
            <v>3.20.1.2.87.6</v>
          </cell>
          <cell r="D1622" t="str">
            <v>Suministro de Tee JA x JA x B HD</v>
          </cell>
          <cell r="I1622" t="str">
            <v/>
          </cell>
          <cell r="L1622" t="str">
            <v/>
          </cell>
          <cell r="M1622" t="str">
            <v/>
          </cell>
          <cell r="N1622" t="str">
            <v/>
          </cell>
          <cell r="O1622" t="str">
            <v/>
          </cell>
          <cell r="R1622" t="str">
            <v/>
          </cell>
          <cell r="S1622" t="str">
            <v/>
          </cell>
          <cell r="T1622" t="str">
            <v/>
          </cell>
          <cell r="U1622" t="str">
            <v/>
          </cell>
          <cell r="V1622" t="str">
            <v/>
          </cell>
          <cell r="W1622" t="str">
            <v/>
          </cell>
        </row>
        <row r="1623">
          <cell r="C1623" t="str">
            <v>3.20.1.2.87.6.2</v>
          </cell>
          <cell r="D1623" t="str">
            <v>Tee 500 x 500 x 100 mm. Brida Norma ISO PN 25</v>
          </cell>
          <cell r="E1623" t="str">
            <v>un</v>
          </cell>
          <cell r="F1623">
            <v>21</v>
          </cell>
          <cell r="G1623">
            <v>2502001.4712</v>
          </cell>
          <cell r="H1623">
            <v>52542030.895199999</v>
          </cell>
          <cell r="I1623">
            <v>0.57614214519783635</v>
          </cell>
          <cell r="J1623">
            <v>21</v>
          </cell>
          <cell r="L1623">
            <v>21</v>
          </cell>
          <cell r="M1623">
            <v>52542030.895199999</v>
          </cell>
          <cell r="N1623">
            <v>0</v>
          </cell>
          <cell r="O1623">
            <v>52542030.895199999</v>
          </cell>
          <cell r="Q1623">
            <v>17</v>
          </cell>
          <cell r="R1623">
            <v>17</v>
          </cell>
          <cell r="S1623">
            <v>0</v>
          </cell>
          <cell r="T1623">
            <v>42534025.010399997</v>
          </cell>
          <cell r="U1623">
            <v>42534025.010399997</v>
          </cell>
          <cell r="V1623">
            <v>4</v>
          </cell>
          <cell r="W1623">
            <v>10008005.8848</v>
          </cell>
        </row>
        <row r="1624">
          <cell r="C1624" t="str">
            <v>3.20.1.2.87.6.3</v>
          </cell>
          <cell r="D1624" t="str">
            <v>Tee 500 x 500 x 150 mm. Brida Norma ISO PN 25</v>
          </cell>
          <cell r="E1624" t="str">
            <v>un</v>
          </cell>
          <cell r="F1624">
            <v>10</v>
          </cell>
          <cell r="G1624">
            <v>2740285.0751999998</v>
          </cell>
          <cell r="H1624">
            <v>27402850.751999997</v>
          </cell>
          <cell r="I1624">
            <v>0.30048205118458288</v>
          </cell>
          <cell r="J1624">
            <v>10</v>
          </cell>
          <cell r="L1624">
            <v>10</v>
          </cell>
          <cell r="M1624">
            <v>27402850.751999997</v>
          </cell>
          <cell r="N1624">
            <v>0</v>
          </cell>
          <cell r="O1624">
            <v>27402850.751999997</v>
          </cell>
          <cell r="Q1624">
            <v>4</v>
          </cell>
          <cell r="R1624">
            <v>4</v>
          </cell>
          <cell r="S1624">
            <v>0</v>
          </cell>
          <cell r="T1624">
            <v>10961140.300799999</v>
          </cell>
          <cell r="U1624">
            <v>10961140.300799999</v>
          </cell>
          <cell r="V1624">
            <v>6</v>
          </cell>
          <cell r="W1624">
            <v>16441710.451199999</v>
          </cell>
        </row>
        <row r="1625">
          <cell r="C1625" t="str">
            <v>3.20.1.2.88</v>
          </cell>
          <cell r="D1625" t="str">
            <v>Suministro de Tuberías de acueducto de hierro de fundición dúctil. Presión de trabajo 22 bares y presión con golpe de ariete 30 bares</v>
          </cell>
          <cell r="I1625" t="str">
            <v/>
          </cell>
          <cell r="L1625" t="str">
            <v/>
          </cell>
          <cell r="M1625" t="str">
            <v/>
          </cell>
          <cell r="N1625" t="str">
            <v/>
          </cell>
          <cell r="O1625" t="str">
            <v/>
          </cell>
          <cell r="R1625" t="str">
            <v/>
          </cell>
          <cell r="S1625" t="str">
            <v/>
          </cell>
          <cell r="T1625" t="str">
            <v/>
          </cell>
          <cell r="U1625" t="str">
            <v/>
          </cell>
          <cell r="V1625" t="str">
            <v/>
          </cell>
          <cell r="W1625" t="str">
            <v/>
          </cell>
        </row>
        <row r="1626">
          <cell r="C1626" t="str">
            <v>3.20.1.2.88.1</v>
          </cell>
          <cell r="D1626" t="str">
            <v>Tubería de HD de 500 mm.</v>
          </cell>
          <cell r="E1626" t="str">
            <v>m</v>
          </cell>
          <cell r="F1626">
            <v>22368</v>
          </cell>
          <cell r="G1626">
            <v>389760</v>
          </cell>
          <cell r="H1626">
            <v>8718151680</v>
          </cell>
          <cell r="I1626">
            <v>95.597648691843588</v>
          </cell>
          <cell r="J1626">
            <v>22368</v>
          </cell>
          <cell r="K1626">
            <v>-350</v>
          </cell>
          <cell r="L1626">
            <v>22018</v>
          </cell>
          <cell r="M1626">
            <v>8718151680</v>
          </cell>
          <cell r="N1626">
            <v>-136416000</v>
          </cell>
          <cell r="O1626">
            <v>8581735680</v>
          </cell>
          <cell r="Q1626">
            <v>5000</v>
          </cell>
          <cell r="R1626">
            <v>5000</v>
          </cell>
          <cell r="S1626">
            <v>0</v>
          </cell>
          <cell r="T1626">
            <v>1948800000</v>
          </cell>
          <cell r="U1626">
            <v>1948800000</v>
          </cell>
          <cell r="V1626">
            <v>17018</v>
          </cell>
          <cell r="W1626">
            <v>6632935680</v>
          </cell>
        </row>
        <row r="1627">
          <cell r="D1627" t="str">
            <v>COSTO SUMINISTRO</v>
          </cell>
          <cell r="H1627">
            <v>9119629822.8031998</v>
          </cell>
          <cell r="L1627" t="str">
            <v/>
          </cell>
          <cell r="M1627">
            <v>9119629822.8031998</v>
          </cell>
          <cell r="N1627">
            <v>-136416000</v>
          </cell>
          <cell r="O1627">
            <v>8983213822.8031998</v>
          </cell>
          <cell r="R1627" t="str">
            <v/>
          </cell>
          <cell r="S1627">
            <v>0</v>
          </cell>
          <cell r="T1627">
            <v>2158221267.2551999</v>
          </cell>
          <cell r="U1627">
            <v>2158221267.2551999</v>
          </cell>
          <cell r="W1627">
            <v>6824992555.5480003</v>
          </cell>
        </row>
        <row r="1628">
          <cell r="D1628" t="str">
            <v>A,I,U, 12%</v>
          </cell>
          <cell r="E1628">
            <v>0.12</v>
          </cell>
          <cell r="H1628">
            <v>1094355578.7363839</v>
          </cell>
          <cell r="M1628">
            <v>1094355578.7363839</v>
          </cell>
          <cell r="N1628">
            <v>-16369920</v>
          </cell>
          <cell r="O1628">
            <v>1077985658.7363839</v>
          </cell>
          <cell r="R1628">
            <v>0</v>
          </cell>
          <cell r="S1628">
            <v>0</v>
          </cell>
          <cell r="T1628">
            <v>258986552.07062399</v>
          </cell>
          <cell r="U1628">
            <v>258986552.07062399</v>
          </cell>
          <cell r="W1628">
            <v>818999106.66576004</v>
          </cell>
        </row>
        <row r="1629">
          <cell r="B1629" t="str">
            <v>TO28</v>
          </cell>
          <cell r="D1629" t="str">
            <v>COSTO TOTAL SUMINISTRO</v>
          </cell>
          <cell r="H1629">
            <v>10213985402</v>
          </cell>
          <cell r="M1629">
            <v>10213985402</v>
          </cell>
          <cell r="N1629">
            <v>-152785920</v>
          </cell>
          <cell r="O1629">
            <v>10061199482</v>
          </cell>
          <cell r="R1629" t="str">
            <v/>
          </cell>
          <cell r="S1629">
            <v>0</v>
          </cell>
          <cell r="T1629">
            <v>2417207819</v>
          </cell>
          <cell r="U1629">
            <v>2417207819</v>
          </cell>
          <cell r="V1629" t="str">
            <v/>
          </cell>
          <cell r="W1629">
            <v>7643991662</v>
          </cell>
        </row>
        <row r="1630">
          <cell r="B1630" t="str">
            <v>T29</v>
          </cell>
          <cell r="C1630" t="str">
            <v>PRESUPUESTO OBRA CIVIL - TUBERIA DE CONDUCCION Ø 500 mm (1630)</v>
          </cell>
          <cell r="R1630" t="str">
            <v/>
          </cell>
        </row>
        <row r="1631">
          <cell r="C1631" t="str">
            <v xml:space="preserve">ITEM </v>
          </cell>
          <cell r="D1631" t="str">
            <v xml:space="preserve">DESCRIPCION </v>
          </cell>
          <cell r="E1631" t="str">
            <v xml:space="preserve">UNIDAD </v>
          </cell>
          <cell r="F1631" t="str">
            <v xml:space="preserve">CANTIDAD </v>
          </cell>
          <cell r="G1631" t="str">
            <v xml:space="preserve">V. UNITARIO </v>
          </cell>
          <cell r="H1631" t="str">
            <v>V. PARCIAL</v>
          </cell>
          <cell r="R1631">
            <v>0</v>
          </cell>
        </row>
        <row r="1632">
          <cell r="C1632" t="str">
            <v>3.1</v>
          </cell>
          <cell r="D1632" t="str">
            <v>SEÑALIZACION Y SEGURIDAD EN LA OBRA</v>
          </cell>
          <cell r="L1632" t="str">
            <v/>
          </cell>
          <cell r="M1632" t="str">
            <v/>
          </cell>
          <cell r="N1632" t="str">
            <v/>
          </cell>
          <cell r="O1632" t="str">
            <v/>
          </cell>
          <cell r="R1632" t="str">
            <v/>
          </cell>
          <cell r="S1632" t="str">
            <v/>
          </cell>
          <cell r="T1632" t="str">
            <v/>
          </cell>
          <cell r="U1632" t="str">
            <v/>
          </cell>
          <cell r="V1632" t="str">
            <v/>
          </cell>
          <cell r="W1632" t="str">
            <v/>
          </cell>
        </row>
        <row r="1633">
          <cell r="C1633" t="str">
            <v>3.1.1</v>
          </cell>
          <cell r="D1633" t="str">
            <v>Señalización de la obra</v>
          </cell>
          <cell r="L1633" t="str">
            <v/>
          </cell>
          <cell r="M1633" t="str">
            <v/>
          </cell>
          <cell r="N1633" t="str">
            <v/>
          </cell>
          <cell r="O1633" t="str">
            <v/>
          </cell>
          <cell r="R1633" t="str">
            <v/>
          </cell>
          <cell r="S1633" t="str">
            <v/>
          </cell>
          <cell r="T1633" t="str">
            <v/>
          </cell>
          <cell r="U1633" t="str">
            <v/>
          </cell>
          <cell r="V1633" t="str">
            <v/>
          </cell>
          <cell r="W1633" t="str">
            <v/>
          </cell>
        </row>
        <row r="1634">
          <cell r="C1634" t="str">
            <v>3.1.1.1</v>
          </cell>
          <cell r="D1634" t="str">
            <v>Soporte para cinta demarcadora. Esquema No.1</v>
          </cell>
          <cell r="E1634" t="str">
            <v>un</v>
          </cell>
          <cell r="F1634">
            <v>925</v>
          </cell>
          <cell r="G1634">
            <v>10100</v>
          </cell>
          <cell r="H1634">
            <v>9342500</v>
          </cell>
          <cell r="I1634">
            <v>0.61957437501211665</v>
          </cell>
          <cell r="J1634">
            <v>925</v>
          </cell>
          <cell r="L1634">
            <v>925</v>
          </cell>
          <cell r="M1634">
            <v>9342500</v>
          </cell>
          <cell r="N1634">
            <v>0</v>
          </cell>
          <cell r="O1634">
            <v>9342500</v>
          </cell>
          <cell r="R1634">
            <v>0</v>
          </cell>
          <cell r="S1634">
            <v>0</v>
          </cell>
          <cell r="T1634">
            <v>0</v>
          </cell>
          <cell r="U1634">
            <v>0</v>
          </cell>
          <cell r="V1634">
            <v>925</v>
          </cell>
          <cell r="W1634">
            <v>9342500</v>
          </cell>
        </row>
        <row r="1635">
          <cell r="C1635" t="str">
            <v>3.1.1.2</v>
          </cell>
          <cell r="D1635" t="str">
            <v>Cinta demarcadora, sin soportes. Esquema No. 2</v>
          </cell>
          <cell r="E1635" t="str">
            <v>m</v>
          </cell>
          <cell r="F1635">
            <v>46000</v>
          </cell>
          <cell r="G1635">
            <v>830</v>
          </cell>
          <cell r="H1635">
            <v>38180000</v>
          </cell>
          <cell r="I1635">
            <v>2.5320149465306518</v>
          </cell>
          <cell r="J1635">
            <v>46000</v>
          </cell>
          <cell r="L1635">
            <v>46000</v>
          </cell>
          <cell r="M1635">
            <v>38180000</v>
          </cell>
          <cell r="N1635">
            <v>0</v>
          </cell>
          <cell r="O1635">
            <v>38180000</v>
          </cell>
          <cell r="R1635">
            <v>0</v>
          </cell>
          <cell r="S1635">
            <v>0</v>
          </cell>
          <cell r="T1635">
            <v>0</v>
          </cell>
          <cell r="U1635">
            <v>0</v>
          </cell>
          <cell r="V1635">
            <v>46000</v>
          </cell>
          <cell r="W1635">
            <v>38180000</v>
          </cell>
        </row>
        <row r="1636">
          <cell r="C1636" t="str">
            <v>3.1.1.3</v>
          </cell>
          <cell r="D1636" t="str">
            <v>Vallas móviles. Barreras</v>
          </cell>
          <cell r="I1636" t="str">
            <v/>
          </cell>
          <cell r="L1636" t="str">
            <v/>
          </cell>
          <cell r="M1636" t="str">
            <v/>
          </cell>
          <cell r="N1636" t="str">
            <v/>
          </cell>
          <cell r="O1636" t="str">
            <v/>
          </cell>
          <cell r="R1636" t="str">
            <v/>
          </cell>
          <cell r="S1636" t="str">
            <v/>
          </cell>
          <cell r="T1636" t="str">
            <v/>
          </cell>
          <cell r="U1636" t="str">
            <v/>
          </cell>
          <cell r="V1636" t="str">
            <v/>
          </cell>
          <cell r="W1636" t="str">
            <v/>
          </cell>
        </row>
        <row r="1637">
          <cell r="C1637" t="str">
            <v>3.1.1.3.2</v>
          </cell>
          <cell r="D1637" t="str">
            <v>Valla móvil Tipo 2. Valla plegable. Esquema No. 4</v>
          </cell>
          <cell r="E1637" t="str">
            <v>un</v>
          </cell>
          <cell r="F1637">
            <v>10</v>
          </cell>
          <cell r="G1637">
            <v>162000</v>
          </cell>
          <cell r="H1637">
            <v>1620000</v>
          </cell>
          <cell r="I1637">
            <v>0.10743489296437024</v>
          </cell>
          <cell r="J1637">
            <v>10</v>
          </cell>
          <cell r="L1637">
            <v>10</v>
          </cell>
          <cell r="M1637">
            <v>1620000</v>
          </cell>
          <cell r="N1637">
            <v>0</v>
          </cell>
          <cell r="O1637">
            <v>1620000</v>
          </cell>
          <cell r="R1637">
            <v>0</v>
          </cell>
          <cell r="S1637">
            <v>0</v>
          </cell>
          <cell r="T1637">
            <v>0</v>
          </cell>
          <cell r="U1637">
            <v>0</v>
          </cell>
          <cell r="V1637">
            <v>10</v>
          </cell>
          <cell r="W1637">
            <v>1620000</v>
          </cell>
        </row>
        <row r="1638">
          <cell r="C1638" t="str">
            <v>3.1.1.3.3</v>
          </cell>
          <cell r="D1638" t="str">
            <v>Valla móvil Tipo 3. Barrera Tubular. Esquema No.5</v>
          </cell>
          <cell r="E1638" t="str">
            <v>un</v>
          </cell>
          <cell r="F1638">
            <v>5</v>
          </cell>
          <cell r="G1638">
            <v>150000</v>
          </cell>
          <cell r="H1638">
            <v>750000</v>
          </cell>
          <cell r="I1638">
            <v>4.9738376372393631E-2</v>
          </cell>
          <cell r="J1638">
            <v>5</v>
          </cell>
          <cell r="L1638">
            <v>5</v>
          </cell>
          <cell r="M1638">
            <v>750000</v>
          </cell>
          <cell r="N1638">
            <v>0</v>
          </cell>
          <cell r="O1638">
            <v>750000</v>
          </cell>
          <cell r="R1638">
            <v>0</v>
          </cell>
          <cell r="S1638">
            <v>0</v>
          </cell>
          <cell r="T1638">
            <v>0</v>
          </cell>
          <cell r="U1638">
            <v>0</v>
          </cell>
          <cell r="V1638">
            <v>5</v>
          </cell>
          <cell r="W1638">
            <v>750000</v>
          </cell>
        </row>
        <row r="1639">
          <cell r="C1639" t="str">
            <v>3.1.1.3.4</v>
          </cell>
          <cell r="D1639" t="str">
            <v>Valla móvil Tipo 4. Valla doble cara. Esquema No. 6</v>
          </cell>
          <cell r="E1639" t="str">
            <v>un</v>
          </cell>
          <cell r="F1639">
            <v>10</v>
          </cell>
          <cell r="G1639">
            <v>155000</v>
          </cell>
          <cell r="H1639">
            <v>1550000</v>
          </cell>
          <cell r="I1639">
            <v>0.10279264450294684</v>
          </cell>
          <cell r="J1639">
            <v>10</v>
          </cell>
          <cell r="L1639">
            <v>10</v>
          </cell>
          <cell r="M1639">
            <v>1550000</v>
          </cell>
          <cell r="N1639">
            <v>0</v>
          </cell>
          <cell r="O1639">
            <v>1550000</v>
          </cell>
          <cell r="R1639">
            <v>0</v>
          </cell>
          <cell r="S1639">
            <v>0</v>
          </cell>
          <cell r="T1639">
            <v>0</v>
          </cell>
          <cell r="U1639">
            <v>0</v>
          </cell>
          <cell r="V1639">
            <v>10</v>
          </cell>
          <cell r="W1639">
            <v>1550000</v>
          </cell>
        </row>
        <row r="1640">
          <cell r="C1640" t="str">
            <v>3.1.1.4</v>
          </cell>
          <cell r="D1640" t="str">
            <v>Avisos preventivos fijos. Esquemas Nos. 10,11,12,13, y 14</v>
          </cell>
          <cell r="E1640" t="str">
            <v>un</v>
          </cell>
          <cell r="F1640">
            <v>6</v>
          </cell>
          <cell r="G1640">
            <v>215000</v>
          </cell>
          <cell r="H1640">
            <v>1290000</v>
          </cell>
          <cell r="I1640">
            <v>8.5550007360517044E-2</v>
          </cell>
          <cell r="J1640">
            <v>6</v>
          </cell>
          <cell r="L1640">
            <v>6</v>
          </cell>
          <cell r="M1640">
            <v>1290000</v>
          </cell>
          <cell r="N1640">
            <v>0</v>
          </cell>
          <cell r="O1640">
            <v>1290000</v>
          </cell>
          <cell r="R1640">
            <v>0</v>
          </cell>
          <cell r="S1640">
            <v>0</v>
          </cell>
          <cell r="T1640">
            <v>0</v>
          </cell>
          <cell r="U1640">
            <v>0</v>
          </cell>
          <cell r="V1640">
            <v>6</v>
          </cell>
          <cell r="W1640">
            <v>1290000</v>
          </cell>
        </row>
        <row r="1641">
          <cell r="C1641" t="str">
            <v>3.1.1.5</v>
          </cell>
          <cell r="D1641" t="str">
            <v>Caneca reflectiva. Esquema No. 15</v>
          </cell>
          <cell r="E1641" t="str">
            <v>un</v>
          </cell>
          <cell r="F1641">
            <v>4</v>
          </cell>
          <cell r="G1641">
            <v>129000</v>
          </cell>
          <cell r="H1641">
            <v>516000</v>
          </cell>
          <cell r="I1641">
            <v>3.4220002944206823E-2</v>
          </cell>
          <cell r="J1641">
            <v>4</v>
          </cell>
          <cell r="L1641">
            <v>4</v>
          </cell>
          <cell r="M1641">
            <v>516000</v>
          </cell>
          <cell r="N1641">
            <v>0</v>
          </cell>
          <cell r="O1641">
            <v>516000</v>
          </cell>
          <cell r="R1641">
            <v>0</v>
          </cell>
          <cell r="S1641">
            <v>0</v>
          </cell>
          <cell r="T1641">
            <v>0</v>
          </cell>
          <cell r="U1641">
            <v>0</v>
          </cell>
          <cell r="V1641">
            <v>4</v>
          </cell>
          <cell r="W1641">
            <v>516000</v>
          </cell>
        </row>
        <row r="1642">
          <cell r="C1642" t="str">
            <v>3.2</v>
          </cell>
          <cell r="D1642" t="str">
            <v>DEMOLICIONES</v>
          </cell>
          <cell r="I1642" t="str">
            <v/>
          </cell>
          <cell r="L1642" t="str">
            <v/>
          </cell>
          <cell r="M1642" t="str">
            <v/>
          </cell>
          <cell r="N1642" t="str">
            <v/>
          </cell>
          <cell r="O1642" t="str">
            <v/>
          </cell>
          <cell r="R1642" t="str">
            <v/>
          </cell>
          <cell r="S1642" t="str">
            <v/>
          </cell>
          <cell r="T1642" t="str">
            <v/>
          </cell>
          <cell r="U1642" t="str">
            <v/>
          </cell>
          <cell r="V1642" t="str">
            <v/>
          </cell>
          <cell r="W1642" t="str">
            <v/>
          </cell>
        </row>
        <row r="1643">
          <cell r="C1643" t="str">
            <v>3.2.1</v>
          </cell>
          <cell r="D1643" t="str">
            <v>Demolicion de pavimentos</v>
          </cell>
          <cell r="I1643" t="str">
            <v/>
          </cell>
          <cell r="L1643" t="str">
            <v/>
          </cell>
          <cell r="M1643" t="str">
            <v/>
          </cell>
          <cell r="N1643" t="str">
            <v/>
          </cell>
          <cell r="O1643" t="str">
            <v/>
          </cell>
          <cell r="R1643" t="str">
            <v/>
          </cell>
          <cell r="S1643" t="str">
            <v/>
          </cell>
          <cell r="T1643" t="str">
            <v/>
          </cell>
          <cell r="U1643" t="str">
            <v/>
          </cell>
          <cell r="V1643" t="str">
            <v/>
          </cell>
          <cell r="W1643" t="str">
            <v/>
          </cell>
        </row>
        <row r="1644">
          <cell r="C1644" t="str">
            <v>3.2.1.1</v>
          </cell>
          <cell r="D1644" t="str">
            <v>Demolicion de pavimento de concreto rígido</v>
          </cell>
          <cell r="I1644" t="str">
            <v/>
          </cell>
          <cell r="L1644" t="str">
            <v/>
          </cell>
          <cell r="M1644" t="str">
            <v/>
          </cell>
          <cell r="N1644" t="str">
            <v/>
          </cell>
          <cell r="O1644" t="str">
            <v/>
          </cell>
          <cell r="R1644" t="str">
            <v/>
          </cell>
          <cell r="S1644" t="str">
            <v/>
          </cell>
          <cell r="T1644" t="str">
            <v/>
          </cell>
          <cell r="U1644" t="str">
            <v/>
          </cell>
          <cell r="V1644" t="str">
            <v/>
          </cell>
          <cell r="W1644" t="str">
            <v/>
          </cell>
        </row>
        <row r="1645">
          <cell r="C1645" t="str">
            <v>3.2.1.1.1</v>
          </cell>
          <cell r="D1645" t="str">
            <v>Con mona (0,15 m&lt; e &lt;0,25 m)</v>
          </cell>
          <cell r="E1645" t="str">
            <v>m2</v>
          </cell>
          <cell r="F1645">
            <v>100</v>
          </cell>
          <cell r="G1645">
            <v>5000</v>
          </cell>
          <cell r="H1645">
            <v>500000</v>
          </cell>
          <cell r="I1645">
            <v>3.3158917581595761E-2</v>
          </cell>
          <cell r="J1645">
            <v>100</v>
          </cell>
          <cell r="L1645">
            <v>100</v>
          </cell>
          <cell r="M1645">
            <v>500000</v>
          </cell>
          <cell r="N1645">
            <v>0</v>
          </cell>
          <cell r="O1645">
            <v>500000</v>
          </cell>
          <cell r="R1645">
            <v>0</v>
          </cell>
          <cell r="S1645">
            <v>0</v>
          </cell>
          <cell r="T1645">
            <v>0</v>
          </cell>
          <cell r="U1645">
            <v>0</v>
          </cell>
          <cell r="V1645">
            <v>100</v>
          </cell>
          <cell r="W1645">
            <v>500000</v>
          </cell>
        </row>
        <row r="1646">
          <cell r="C1646" t="str">
            <v>3.2.1.1.2</v>
          </cell>
          <cell r="D1646" t="str">
            <v>Con compresor manual (0,15 m&lt; e &lt;0,25 m)</v>
          </cell>
          <cell r="E1646" t="str">
            <v>m2</v>
          </cell>
          <cell r="F1646">
            <v>1350</v>
          </cell>
          <cell r="G1646">
            <v>10050</v>
          </cell>
          <cell r="H1646">
            <v>13567500</v>
          </cell>
          <cell r="I1646">
            <v>0.89976722857660085</v>
          </cell>
          <cell r="J1646">
            <v>1350</v>
          </cell>
          <cell r="L1646">
            <v>1350</v>
          </cell>
          <cell r="M1646">
            <v>13567500</v>
          </cell>
          <cell r="N1646">
            <v>0</v>
          </cell>
          <cell r="O1646">
            <v>13567500</v>
          </cell>
          <cell r="R1646">
            <v>0</v>
          </cell>
          <cell r="S1646">
            <v>0</v>
          </cell>
          <cell r="T1646">
            <v>0</v>
          </cell>
          <cell r="U1646">
            <v>0</v>
          </cell>
          <cell r="V1646">
            <v>1350</v>
          </cell>
          <cell r="W1646">
            <v>13567500</v>
          </cell>
        </row>
        <row r="1647">
          <cell r="C1647" t="str">
            <v>3.2.1.2</v>
          </cell>
          <cell r="D1647" t="str">
            <v>Demolicion de pavimento asfáltico para cualquier espesor</v>
          </cell>
          <cell r="E1647" t="str">
            <v>m2</v>
          </cell>
          <cell r="F1647">
            <v>100</v>
          </cell>
          <cell r="G1647">
            <v>4000</v>
          </cell>
          <cell r="H1647">
            <v>400000</v>
          </cell>
          <cell r="I1647">
            <v>2.6527134065276604E-2</v>
          </cell>
          <cell r="J1647">
            <v>100</v>
          </cell>
          <cell r="L1647">
            <v>100</v>
          </cell>
          <cell r="M1647">
            <v>400000</v>
          </cell>
          <cell r="N1647">
            <v>0</v>
          </cell>
          <cell r="O1647">
            <v>400000</v>
          </cell>
          <cell r="R1647">
            <v>0</v>
          </cell>
          <cell r="S1647">
            <v>0</v>
          </cell>
          <cell r="T1647">
            <v>0</v>
          </cell>
          <cell r="U1647">
            <v>0</v>
          </cell>
          <cell r="V1647">
            <v>100</v>
          </cell>
          <cell r="W1647">
            <v>400000</v>
          </cell>
        </row>
        <row r="1648">
          <cell r="C1648" t="str">
            <v>3.2.2</v>
          </cell>
          <cell r="D1648" t="str">
            <v>Demolición de anden</v>
          </cell>
          <cell r="I1648" t="str">
            <v/>
          </cell>
          <cell r="L1648" t="str">
            <v/>
          </cell>
          <cell r="M1648" t="str">
            <v/>
          </cell>
          <cell r="N1648" t="str">
            <v/>
          </cell>
          <cell r="O1648" t="str">
            <v/>
          </cell>
          <cell r="R1648" t="str">
            <v/>
          </cell>
          <cell r="S1648" t="str">
            <v/>
          </cell>
          <cell r="T1648" t="str">
            <v/>
          </cell>
          <cell r="U1648" t="str">
            <v/>
          </cell>
          <cell r="V1648" t="str">
            <v/>
          </cell>
          <cell r="W1648" t="str">
            <v/>
          </cell>
        </row>
        <row r="1649">
          <cell r="C1649" t="str">
            <v>3.2.2.1</v>
          </cell>
          <cell r="D1649" t="str">
            <v>Demolicion de anden con mona</v>
          </cell>
          <cell r="E1649" t="str">
            <v>m2</v>
          </cell>
          <cell r="F1649">
            <v>150</v>
          </cell>
          <cell r="G1649">
            <v>1820</v>
          </cell>
          <cell r="H1649">
            <v>273000</v>
          </cell>
          <cell r="I1649">
            <v>1.8104768999551282E-2</v>
          </cell>
          <cell r="J1649">
            <v>150</v>
          </cell>
          <cell r="L1649">
            <v>150</v>
          </cell>
          <cell r="M1649">
            <v>273000</v>
          </cell>
          <cell r="N1649">
            <v>0</v>
          </cell>
          <cell r="O1649">
            <v>273000</v>
          </cell>
          <cell r="R1649">
            <v>0</v>
          </cell>
          <cell r="S1649">
            <v>0</v>
          </cell>
          <cell r="T1649">
            <v>0</v>
          </cell>
          <cell r="U1649">
            <v>0</v>
          </cell>
          <cell r="V1649">
            <v>150</v>
          </cell>
          <cell r="W1649">
            <v>273000</v>
          </cell>
        </row>
        <row r="1650">
          <cell r="C1650" t="str">
            <v>3.3</v>
          </cell>
          <cell r="D1650" t="str">
            <v>EXCAVACIONES Y ENTIBADOS</v>
          </cell>
          <cell r="I1650" t="str">
            <v/>
          </cell>
          <cell r="L1650" t="str">
            <v/>
          </cell>
          <cell r="M1650" t="str">
            <v/>
          </cell>
          <cell r="N1650" t="str">
            <v/>
          </cell>
          <cell r="O1650" t="str">
            <v/>
          </cell>
          <cell r="R1650" t="str">
            <v/>
          </cell>
          <cell r="S1650" t="str">
            <v/>
          </cell>
          <cell r="T1650" t="str">
            <v/>
          </cell>
          <cell r="U1650" t="str">
            <v/>
          </cell>
          <cell r="V1650" t="str">
            <v/>
          </cell>
          <cell r="W1650" t="str">
            <v/>
          </cell>
        </row>
        <row r="1651">
          <cell r="C1651" t="str">
            <v>3.3.2</v>
          </cell>
          <cell r="D1651" t="str">
            <v>Excavación en zanja para redes de alcantarillado y acueducto</v>
          </cell>
          <cell r="I1651" t="str">
            <v/>
          </cell>
          <cell r="L1651" t="str">
            <v/>
          </cell>
          <cell r="M1651" t="str">
            <v/>
          </cell>
          <cell r="N1651" t="str">
            <v/>
          </cell>
          <cell r="O1651" t="str">
            <v/>
          </cell>
          <cell r="R1651" t="str">
            <v/>
          </cell>
          <cell r="S1651" t="str">
            <v/>
          </cell>
          <cell r="T1651" t="str">
            <v/>
          </cell>
          <cell r="U1651" t="str">
            <v/>
          </cell>
          <cell r="V1651" t="str">
            <v/>
          </cell>
          <cell r="W1651" t="str">
            <v/>
          </cell>
        </row>
        <row r="1652">
          <cell r="C1652" t="str">
            <v>3.3.2.1</v>
          </cell>
          <cell r="D1652" t="str">
            <v>Excavación a mano en material común, roca descompuesta, a cualquier profundidad y bajo cualquier condición de humedad. Incluye retiro a lugar autorizado.</v>
          </cell>
          <cell r="E1652" t="str">
            <v>m3</v>
          </cell>
          <cell r="F1652">
            <v>12000</v>
          </cell>
          <cell r="G1652">
            <v>10800</v>
          </cell>
          <cell r="H1652">
            <v>129600000</v>
          </cell>
          <cell r="I1652">
            <v>8.5947914371496204</v>
          </cell>
          <cell r="J1652">
            <v>12000</v>
          </cell>
          <cell r="K1652">
            <v>-183</v>
          </cell>
          <cell r="L1652">
            <v>11817</v>
          </cell>
          <cell r="M1652">
            <v>129600000</v>
          </cell>
          <cell r="N1652">
            <v>-1976400</v>
          </cell>
          <cell r="O1652">
            <v>127623600</v>
          </cell>
          <cell r="R1652">
            <v>0</v>
          </cell>
          <cell r="S1652">
            <v>0</v>
          </cell>
          <cell r="T1652">
            <v>0</v>
          </cell>
          <cell r="U1652">
            <v>0</v>
          </cell>
          <cell r="V1652">
            <v>11817</v>
          </cell>
          <cell r="W1652">
            <v>127623600</v>
          </cell>
        </row>
        <row r="1653">
          <cell r="C1653" t="str">
            <v>3.3.2.2</v>
          </cell>
          <cell r="D1653" t="str">
            <v>Excavación a máquina en material común, roca descompuesta a cualquier profundidad y bajo cualquier condición de humedad. Incluye retiro a lugar autorizado.</v>
          </cell>
          <cell r="E1653" t="str">
            <v>m3</v>
          </cell>
          <cell r="F1653">
            <v>25190</v>
          </cell>
          <cell r="G1653">
            <v>8200</v>
          </cell>
          <cell r="H1653">
            <v>206558000</v>
          </cell>
          <cell r="I1653">
            <v>13.698479395638513</v>
          </cell>
          <cell r="J1653">
            <v>25190</v>
          </cell>
          <cell r="K1653">
            <v>-383</v>
          </cell>
          <cell r="L1653">
            <v>24807</v>
          </cell>
          <cell r="M1653">
            <v>206558000</v>
          </cell>
          <cell r="N1653">
            <v>-3140600</v>
          </cell>
          <cell r="O1653">
            <v>203417400</v>
          </cell>
          <cell r="Q1653">
            <v>5025.5999999999995</v>
          </cell>
          <cell r="R1653">
            <v>5025.5999999999995</v>
          </cell>
          <cell r="S1653">
            <v>0</v>
          </cell>
          <cell r="T1653">
            <v>41209919.999999993</v>
          </cell>
          <cell r="U1653">
            <v>41209919.999999993</v>
          </cell>
          <cell r="V1653">
            <v>19781.400000000001</v>
          </cell>
          <cell r="W1653">
            <v>162207480</v>
          </cell>
        </row>
        <row r="1654">
          <cell r="C1654" t="str">
            <v>3.3.7</v>
          </cell>
          <cell r="D1654" t="str">
            <v>Entibados y tablestacados</v>
          </cell>
          <cell r="I1654" t="str">
            <v/>
          </cell>
          <cell r="L1654" t="str">
            <v/>
          </cell>
          <cell r="M1654" t="str">
            <v/>
          </cell>
          <cell r="N1654" t="str">
            <v/>
          </cell>
          <cell r="O1654" t="str">
            <v/>
          </cell>
          <cell r="R1654" t="str">
            <v/>
          </cell>
          <cell r="S1654" t="str">
            <v/>
          </cell>
          <cell r="T1654" t="str">
            <v/>
          </cell>
          <cell r="U1654" t="str">
            <v/>
          </cell>
          <cell r="V1654" t="str">
            <v/>
          </cell>
          <cell r="W1654" t="str">
            <v/>
          </cell>
        </row>
        <row r="1655">
          <cell r="C1655" t="str">
            <v>3.3.7.2</v>
          </cell>
          <cell r="D1655" t="str">
            <v>Entibado abierto ó discontínuo</v>
          </cell>
          <cell r="I1655" t="str">
            <v/>
          </cell>
          <cell r="L1655" t="str">
            <v/>
          </cell>
          <cell r="M1655" t="str">
            <v/>
          </cell>
          <cell r="N1655" t="str">
            <v/>
          </cell>
          <cell r="O1655" t="str">
            <v/>
          </cell>
          <cell r="R1655" t="str">
            <v/>
          </cell>
          <cell r="S1655" t="str">
            <v/>
          </cell>
          <cell r="T1655" t="str">
            <v/>
          </cell>
          <cell r="U1655" t="str">
            <v/>
          </cell>
          <cell r="V1655" t="str">
            <v/>
          </cell>
          <cell r="W1655" t="str">
            <v/>
          </cell>
        </row>
        <row r="1656">
          <cell r="C1656" t="str">
            <v>3.3.7.2.1</v>
          </cell>
          <cell r="D1656" t="str">
            <v>Entibado tipo 1. Discontinuo de madera</v>
          </cell>
          <cell r="E1656" t="str">
            <v>m2</v>
          </cell>
          <cell r="F1656">
            <v>1320</v>
          </cell>
          <cell r="G1656">
            <v>20000</v>
          </cell>
          <cell r="H1656">
            <v>26400000</v>
          </cell>
          <cell r="I1656">
            <v>1.7507908483082559</v>
          </cell>
          <cell r="J1656">
            <v>1320</v>
          </cell>
          <cell r="L1656">
            <v>1320</v>
          </cell>
          <cell r="M1656">
            <v>26400000</v>
          </cell>
          <cell r="N1656">
            <v>0</v>
          </cell>
          <cell r="O1656">
            <v>26400000</v>
          </cell>
          <cell r="R1656">
            <v>0</v>
          </cell>
          <cell r="S1656">
            <v>0</v>
          </cell>
          <cell r="T1656">
            <v>0</v>
          </cell>
          <cell r="U1656">
            <v>0</v>
          </cell>
          <cell r="V1656">
            <v>1320</v>
          </cell>
          <cell r="W1656">
            <v>26400000</v>
          </cell>
        </row>
        <row r="1657">
          <cell r="C1657" t="str">
            <v>3.4</v>
          </cell>
          <cell r="D1657" t="str">
            <v>INSTALACION Y CIMENTACION DE TUBERIA</v>
          </cell>
          <cell r="I1657" t="str">
            <v/>
          </cell>
          <cell r="L1657" t="str">
            <v/>
          </cell>
          <cell r="M1657" t="str">
            <v/>
          </cell>
          <cell r="N1657" t="str">
            <v/>
          </cell>
          <cell r="O1657" t="str">
            <v/>
          </cell>
          <cell r="R1657" t="str">
            <v/>
          </cell>
          <cell r="S1657" t="str">
            <v/>
          </cell>
          <cell r="T1657" t="str">
            <v/>
          </cell>
          <cell r="U1657" t="str">
            <v/>
          </cell>
          <cell r="V1657" t="str">
            <v/>
          </cell>
          <cell r="W1657" t="str">
            <v/>
          </cell>
        </row>
        <row r="1658">
          <cell r="C1658" t="str">
            <v>3.4.4</v>
          </cell>
          <cell r="D1658" t="str">
            <v>Instalación de tuberías de acueducto</v>
          </cell>
          <cell r="I1658" t="str">
            <v/>
          </cell>
          <cell r="L1658" t="str">
            <v/>
          </cell>
          <cell r="M1658" t="str">
            <v/>
          </cell>
          <cell r="N1658" t="str">
            <v/>
          </cell>
          <cell r="O1658" t="str">
            <v/>
          </cell>
          <cell r="R1658" t="str">
            <v/>
          </cell>
          <cell r="S1658" t="str">
            <v/>
          </cell>
          <cell r="T1658" t="str">
            <v/>
          </cell>
          <cell r="U1658" t="str">
            <v/>
          </cell>
          <cell r="V1658" t="str">
            <v/>
          </cell>
          <cell r="W1658" t="str">
            <v/>
          </cell>
        </row>
        <row r="1659">
          <cell r="C1659" t="str">
            <v>3.4.4.1</v>
          </cell>
          <cell r="D1659" t="str">
            <v>Instalación de tuberías de polietileno de alta densidad (PEAD) y accesorios, para</v>
          </cell>
          <cell r="I1659" t="str">
            <v/>
          </cell>
          <cell r="L1659" t="str">
            <v/>
          </cell>
          <cell r="M1659" t="str">
            <v/>
          </cell>
          <cell r="N1659" t="str">
            <v/>
          </cell>
          <cell r="O1659" t="str">
            <v/>
          </cell>
          <cell r="R1659" t="str">
            <v/>
          </cell>
          <cell r="S1659" t="str">
            <v/>
          </cell>
          <cell r="T1659" t="str">
            <v/>
          </cell>
          <cell r="U1659" t="str">
            <v/>
          </cell>
          <cell r="V1659" t="str">
            <v/>
          </cell>
          <cell r="W1659" t="str">
            <v/>
          </cell>
        </row>
        <row r="1660">
          <cell r="C1660" t="str">
            <v>3.4.4.1.1</v>
          </cell>
          <cell r="D1660" t="str">
            <v>Tuberías PEAD 90mm</v>
          </cell>
          <cell r="E1660" t="str">
            <v>m</v>
          </cell>
          <cell r="F1660">
            <v>20</v>
          </cell>
          <cell r="G1660">
            <v>4375</v>
          </cell>
          <cell r="H1660">
            <v>87500</v>
          </cell>
          <cell r="I1660">
            <v>5.8028105767792566E-3</v>
          </cell>
          <cell r="J1660">
            <v>20</v>
          </cell>
          <cell r="L1660">
            <v>20</v>
          </cell>
          <cell r="M1660">
            <v>87500</v>
          </cell>
          <cell r="N1660">
            <v>0</v>
          </cell>
          <cell r="O1660">
            <v>87500</v>
          </cell>
          <cell r="R1660">
            <v>0</v>
          </cell>
          <cell r="S1660">
            <v>0</v>
          </cell>
          <cell r="T1660">
            <v>0</v>
          </cell>
          <cell r="U1660">
            <v>0</v>
          </cell>
          <cell r="V1660">
            <v>20</v>
          </cell>
          <cell r="W1660">
            <v>87500</v>
          </cell>
        </row>
        <row r="1661">
          <cell r="C1661" t="str">
            <v>3.4.4.1.2</v>
          </cell>
          <cell r="D1661" t="str">
            <v>Tuberías PEAD 110mm</v>
          </cell>
          <cell r="E1661" t="str">
            <v>m</v>
          </cell>
          <cell r="F1661">
            <v>300</v>
          </cell>
          <cell r="G1661">
            <v>4925</v>
          </cell>
          <cell r="H1661">
            <v>1477500</v>
          </cell>
          <cell r="I1661">
            <v>9.7984601453615455E-2</v>
          </cell>
          <cell r="J1661">
            <v>300</v>
          </cell>
          <cell r="L1661">
            <v>300</v>
          </cell>
          <cell r="M1661">
            <v>1477500</v>
          </cell>
          <cell r="N1661">
            <v>0</v>
          </cell>
          <cell r="O1661">
            <v>1477500</v>
          </cell>
          <cell r="R1661">
            <v>0</v>
          </cell>
          <cell r="S1661">
            <v>0</v>
          </cell>
          <cell r="T1661">
            <v>0</v>
          </cell>
          <cell r="U1661">
            <v>0</v>
          </cell>
          <cell r="V1661">
            <v>300</v>
          </cell>
          <cell r="W1661">
            <v>1477500</v>
          </cell>
        </row>
        <row r="1662">
          <cell r="C1662" t="str">
            <v>3.4.4.1.3</v>
          </cell>
          <cell r="D1662" t="str">
            <v>Tuberías PEAD 160mm</v>
          </cell>
          <cell r="E1662" t="str">
            <v>m</v>
          </cell>
          <cell r="F1662">
            <v>100</v>
          </cell>
          <cell r="G1662">
            <v>4850</v>
          </cell>
          <cell r="H1662">
            <v>485000</v>
          </cell>
          <cell r="I1662">
            <v>3.2164150054147883E-2</v>
          </cell>
          <cell r="J1662">
            <v>100</v>
          </cell>
          <cell r="L1662">
            <v>100</v>
          </cell>
          <cell r="M1662">
            <v>485000</v>
          </cell>
          <cell r="N1662">
            <v>0</v>
          </cell>
          <cell r="O1662">
            <v>485000</v>
          </cell>
          <cell r="R1662">
            <v>0</v>
          </cell>
          <cell r="S1662">
            <v>0</v>
          </cell>
          <cell r="T1662">
            <v>0</v>
          </cell>
          <cell r="U1662">
            <v>0</v>
          </cell>
          <cell r="V1662">
            <v>100</v>
          </cell>
          <cell r="W1662">
            <v>485000</v>
          </cell>
        </row>
        <row r="1663">
          <cell r="C1663" t="str">
            <v>3.4.4.2</v>
          </cell>
          <cell r="D1663" t="str">
            <v>Instalación de Tubería de hierro de fundición dúctil, incluídos accesorios</v>
          </cell>
          <cell r="I1663" t="str">
            <v/>
          </cell>
          <cell r="L1663" t="str">
            <v/>
          </cell>
          <cell r="M1663" t="str">
            <v/>
          </cell>
          <cell r="N1663" t="str">
            <v/>
          </cell>
          <cell r="O1663" t="str">
            <v/>
          </cell>
          <cell r="R1663" t="str">
            <v/>
          </cell>
          <cell r="S1663" t="str">
            <v/>
          </cell>
          <cell r="T1663" t="str">
            <v/>
          </cell>
          <cell r="U1663" t="str">
            <v/>
          </cell>
          <cell r="V1663" t="str">
            <v/>
          </cell>
          <cell r="W1663" t="str">
            <v/>
          </cell>
        </row>
        <row r="1664">
          <cell r="C1664" t="str">
            <v>3.4.4.2.6</v>
          </cell>
          <cell r="D1664" t="str">
            <v>Tubería de HD de 500 mm</v>
          </cell>
          <cell r="E1664" t="str">
            <v>m</v>
          </cell>
          <cell r="F1664">
            <v>22368</v>
          </cell>
          <cell r="G1664">
            <v>15000</v>
          </cell>
          <cell r="H1664">
            <v>335520000</v>
          </cell>
          <cell r="I1664">
            <v>22.250960053954017</v>
          </cell>
          <cell r="J1664">
            <v>22368</v>
          </cell>
          <cell r="K1664">
            <v>-350</v>
          </cell>
          <cell r="L1664">
            <v>22018</v>
          </cell>
          <cell r="M1664">
            <v>335520000</v>
          </cell>
          <cell r="N1664">
            <v>-5250000</v>
          </cell>
          <cell r="O1664">
            <v>330270000</v>
          </cell>
          <cell r="Q1664">
            <v>3490</v>
          </cell>
          <cell r="R1664">
            <v>3490</v>
          </cell>
          <cell r="S1664">
            <v>0</v>
          </cell>
          <cell r="T1664">
            <v>52350000</v>
          </cell>
          <cell r="U1664">
            <v>52350000</v>
          </cell>
          <cell r="V1664">
            <v>18528</v>
          </cell>
          <cell r="W1664">
            <v>277920000</v>
          </cell>
        </row>
        <row r="1665">
          <cell r="C1665" t="str">
            <v>3.4.5</v>
          </cell>
          <cell r="D1665" t="str">
            <v>Cruce con equipo mecánico de perforación horizontal (Topo)</v>
          </cell>
          <cell r="H1665">
            <v>0</v>
          </cell>
          <cell r="I1665" t="str">
            <v/>
          </cell>
          <cell r="L1665" t="str">
            <v/>
          </cell>
          <cell r="M1665" t="str">
            <v/>
          </cell>
          <cell r="N1665" t="str">
            <v/>
          </cell>
          <cell r="O1665" t="str">
            <v/>
          </cell>
          <cell r="R1665" t="str">
            <v/>
          </cell>
          <cell r="S1665" t="str">
            <v/>
          </cell>
          <cell r="T1665" t="str">
            <v/>
          </cell>
          <cell r="U1665" t="str">
            <v/>
          </cell>
          <cell r="V1665" t="str">
            <v/>
          </cell>
          <cell r="W1665" t="str">
            <v/>
          </cell>
        </row>
        <row r="1666">
          <cell r="C1666" t="str">
            <v>3.4.5.9</v>
          </cell>
          <cell r="D1666" t="str">
            <v>Cruce con equipo mecánico, percusion o rotacion, D= 700 mm</v>
          </cell>
          <cell r="E1666" t="str">
            <v>m</v>
          </cell>
          <cell r="F1666">
            <v>23</v>
          </cell>
          <cell r="G1666">
            <v>1350000</v>
          </cell>
          <cell r="H1666">
            <v>31050000</v>
          </cell>
          <cell r="I1666">
            <v>2.0591687818170961</v>
          </cell>
          <cell r="J1666">
            <v>23</v>
          </cell>
          <cell r="L1666">
            <v>23</v>
          </cell>
          <cell r="M1666">
            <v>31050000</v>
          </cell>
          <cell r="N1666">
            <v>0</v>
          </cell>
          <cell r="O1666">
            <v>31050000</v>
          </cell>
          <cell r="R1666">
            <v>0</v>
          </cell>
          <cell r="S1666">
            <v>0</v>
          </cell>
          <cell r="T1666">
            <v>0</v>
          </cell>
          <cell r="U1666">
            <v>0</v>
          </cell>
          <cell r="V1666">
            <v>23</v>
          </cell>
          <cell r="W1666">
            <v>31050000</v>
          </cell>
        </row>
        <row r="1667">
          <cell r="C1667" t="str">
            <v>3.4.8</v>
          </cell>
          <cell r="D1667" t="str">
            <v>Cimentación de tuberías</v>
          </cell>
          <cell r="H1667">
            <v>0</v>
          </cell>
          <cell r="I1667" t="str">
            <v/>
          </cell>
          <cell r="L1667" t="str">
            <v/>
          </cell>
          <cell r="M1667" t="str">
            <v/>
          </cell>
          <cell r="N1667" t="str">
            <v/>
          </cell>
          <cell r="O1667" t="str">
            <v/>
          </cell>
          <cell r="R1667" t="str">
            <v/>
          </cell>
          <cell r="S1667" t="str">
            <v/>
          </cell>
          <cell r="T1667" t="str">
            <v/>
          </cell>
          <cell r="U1667" t="str">
            <v/>
          </cell>
          <cell r="V1667" t="str">
            <v/>
          </cell>
          <cell r="W1667" t="str">
            <v/>
          </cell>
        </row>
        <row r="1668">
          <cell r="C1668" t="str">
            <v>3.4.8.2</v>
          </cell>
          <cell r="D1668" t="str">
            <v>Cimentación de tubería con arena compactada al 70% de la densidad relativa máxima</v>
          </cell>
          <cell r="E1668" t="str">
            <v>m3</v>
          </cell>
          <cell r="F1668">
            <v>5700</v>
          </cell>
          <cell r="G1668">
            <v>31000</v>
          </cell>
          <cell r="H1668">
            <v>176700000</v>
          </cell>
          <cell r="I1668">
            <v>11.718361473335939</v>
          </cell>
          <cell r="J1668">
            <v>5700</v>
          </cell>
          <cell r="L1668">
            <v>5700</v>
          </cell>
          <cell r="M1668">
            <v>176700000</v>
          </cell>
          <cell r="N1668">
            <v>0</v>
          </cell>
          <cell r="O1668">
            <v>176700000</v>
          </cell>
          <cell r="Q1668">
            <v>1208.8946871250002</v>
          </cell>
          <cell r="R1668">
            <v>1208.8946871250002</v>
          </cell>
          <cell r="S1668">
            <v>0</v>
          </cell>
          <cell r="T1668">
            <v>37475735.300875008</v>
          </cell>
          <cell r="U1668">
            <v>37475735.300875008</v>
          </cell>
          <cell r="V1668">
            <v>4491.105312875</v>
          </cell>
          <cell r="W1668">
            <v>139224264.69912499</v>
          </cell>
        </row>
        <row r="1669">
          <cell r="C1669" t="str">
            <v>3.4.8.4</v>
          </cell>
          <cell r="D1669" t="str">
            <v>Cimentación de tubería con concreto de 17,5 Mpa. ( 2500 psi ) de central de mezclas</v>
          </cell>
          <cell r="E1669" t="str">
            <v>m3</v>
          </cell>
          <cell r="F1669">
            <v>30</v>
          </cell>
          <cell r="G1669">
            <v>208850</v>
          </cell>
          <cell r="H1669">
            <v>6265500</v>
          </cell>
          <cell r="I1669">
            <v>0.41551439621497643</v>
          </cell>
          <cell r="J1669">
            <v>30</v>
          </cell>
          <cell r="L1669">
            <v>30</v>
          </cell>
          <cell r="M1669">
            <v>6265500</v>
          </cell>
          <cell r="N1669">
            <v>0</v>
          </cell>
          <cell r="O1669">
            <v>6265500</v>
          </cell>
          <cell r="R1669">
            <v>0</v>
          </cell>
          <cell r="S1669">
            <v>0</v>
          </cell>
          <cell r="T1669">
            <v>0</v>
          </cell>
          <cell r="U1669">
            <v>0</v>
          </cell>
          <cell r="V1669">
            <v>30</v>
          </cell>
          <cell r="W1669">
            <v>6265500</v>
          </cell>
        </row>
        <row r="1670">
          <cell r="C1670" t="str">
            <v>3.4.9</v>
          </cell>
          <cell r="D1670" t="str">
            <v>Empalme de tubería de acueducto proyectada</v>
          </cell>
          <cell r="I1670" t="str">
            <v/>
          </cell>
          <cell r="L1670" t="str">
            <v/>
          </cell>
          <cell r="M1670" t="str">
            <v/>
          </cell>
          <cell r="N1670" t="str">
            <v/>
          </cell>
          <cell r="O1670" t="str">
            <v/>
          </cell>
          <cell r="R1670" t="str">
            <v/>
          </cell>
          <cell r="S1670" t="str">
            <v/>
          </cell>
          <cell r="T1670" t="str">
            <v/>
          </cell>
          <cell r="U1670" t="str">
            <v/>
          </cell>
          <cell r="V1670" t="str">
            <v/>
          </cell>
          <cell r="W1670" t="str">
            <v/>
          </cell>
        </row>
        <row r="1671">
          <cell r="C1671" t="str">
            <v>3.4.9.1</v>
          </cell>
          <cell r="D1671" t="str">
            <v>Empalme de tubería de polietileno proyectada a tubería de polietileno existente</v>
          </cell>
          <cell r="I1671" t="str">
            <v/>
          </cell>
          <cell r="L1671" t="str">
            <v/>
          </cell>
          <cell r="M1671" t="str">
            <v/>
          </cell>
          <cell r="N1671" t="str">
            <v/>
          </cell>
          <cell r="O1671" t="str">
            <v/>
          </cell>
          <cell r="R1671" t="str">
            <v/>
          </cell>
          <cell r="S1671" t="str">
            <v/>
          </cell>
          <cell r="T1671" t="str">
            <v/>
          </cell>
          <cell r="U1671" t="str">
            <v/>
          </cell>
          <cell r="V1671" t="str">
            <v/>
          </cell>
          <cell r="W1671" t="str">
            <v/>
          </cell>
        </row>
        <row r="1672">
          <cell r="C1672" t="str">
            <v>3.4.9.1.1</v>
          </cell>
          <cell r="D1672" t="str">
            <v>Empalme de tubería polietileno Ø 160 mm a tubería polietileno Ø 160 mm existente, según detalle en plano, incluye instalación de accesorios y suministro y colocación de tornillería, arandela, tuercas y empaquetadura para montaje.</v>
          </cell>
          <cell r="E1672" t="str">
            <v>un</v>
          </cell>
          <cell r="F1672">
            <v>1</v>
          </cell>
          <cell r="G1672">
            <v>380000</v>
          </cell>
          <cell r="H1672">
            <v>380000</v>
          </cell>
          <cell r="I1672">
            <v>2.5200777362012775E-2</v>
          </cell>
          <cell r="J1672">
            <v>1</v>
          </cell>
          <cell r="L1672">
            <v>1</v>
          </cell>
          <cell r="M1672">
            <v>380000</v>
          </cell>
          <cell r="N1672">
            <v>0</v>
          </cell>
          <cell r="O1672">
            <v>380000</v>
          </cell>
          <cell r="R1672">
            <v>0</v>
          </cell>
          <cell r="S1672">
            <v>0</v>
          </cell>
          <cell r="T1672">
            <v>0</v>
          </cell>
          <cell r="U1672">
            <v>0</v>
          </cell>
          <cell r="V1672">
            <v>1</v>
          </cell>
          <cell r="W1672">
            <v>380000</v>
          </cell>
        </row>
        <row r="1673">
          <cell r="C1673" t="str">
            <v>3.4.9.2</v>
          </cell>
          <cell r="D1673" t="str">
            <v>Empalme de tubería de polietileno proyectada a tubería de PVC y AC existente</v>
          </cell>
          <cell r="I1673" t="str">
            <v/>
          </cell>
          <cell r="L1673" t="str">
            <v/>
          </cell>
          <cell r="M1673" t="str">
            <v/>
          </cell>
          <cell r="N1673" t="str">
            <v/>
          </cell>
          <cell r="O1673" t="str">
            <v/>
          </cell>
          <cell r="R1673" t="str">
            <v/>
          </cell>
          <cell r="S1673" t="str">
            <v/>
          </cell>
          <cell r="T1673" t="str">
            <v/>
          </cell>
          <cell r="U1673" t="str">
            <v/>
          </cell>
          <cell r="V1673" t="str">
            <v/>
          </cell>
          <cell r="W1673" t="str">
            <v/>
          </cell>
        </row>
        <row r="1674">
          <cell r="C1674" t="str">
            <v>3.4.9.2.1</v>
          </cell>
          <cell r="D1674" t="str">
            <v>Empalme de tubería polietileno Ø 110 mm a tubería PVC existente, según detalle en plano, incluye instalación de accesorios y suministro y colocación de tornillería, arandela, tuercas y empaquetadura para montaje.</v>
          </cell>
          <cell r="E1674" t="str">
            <v>un</v>
          </cell>
          <cell r="F1674">
            <v>3</v>
          </cell>
          <cell r="G1674">
            <v>320000</v>
          </cell>
          <cell r="H1674">
            <v>960000</v>
          </cell>
          <cell r="I1674">
            <v>6.3665121756663862E-2</v>
          </cell>
          <cell r="J1674">
            <v>3</v>
          </cell>
          <cell r="L1674">
            <v>3</v>
          </cell>
          <cell r="M1674">
            <v>960000</v>
          </cell>
          <cell r="N1674">
            <v>0</v>
          </cell>
          <cell r="O1674">
            <v>960000</v>
          </cell>
          <cell r="R1674">
            <v>0</v>
          </cell>
          <cell r="S1674">
            <v>0</v>
          </cell>
          <cell r="T1674">
            <v>0</v>
          </cell>
          <cell r="U1674">
            <v>0</v>
          </cell>
          <cell r="V1674">
            <v>3</v>
          </cell>
          <cell r="W1674">
            <v>960000</v>
          </cell>
        </row>
        <row r="1675">
          <cell r="C1675" t="str">
            <v>3.4.9.3</v>
          </cell>
          <cell r="D1675" t="str">
            <v>Empalme de tubería de HD proyectada a tubería de HD existente</v>
          </cell>
          <cell r="I1675" t="str">
            <v/>
          </cell>
          <cell r="L1675" t="str">
            <v/>
          </cell>
          <cell r="M1675" t="str">
            <v/>
          </cell>
          <cell r="N1675" t="str">
            <v/>
          </cell>
          <cell r="O1675" t="str">
            <v/>
          </cell>
          <cell r="R1675" t="str">
            <v/>
          </cell>
          <cell r="S1675" t="str">
            <v/>
          </cell>
          <cell r="T1675" t="str">
            <v/>
          </cell>
          <cell r="U1675" t="str">
            <v/>
          </cell>
          <cell r="V1675" t="str">
            <v/>
          </cell>
          <cell r="W1675" t="str">
            <v/>
          </cell>
        </row>
        <row r="1676">
          <cell r="C1676" t="str">
            <v>3.4.9.3.1</v>
          </cell>
          <cell r="D1676" t="str">
            <v>Empalme de tubería HD Ø 500 mm proyectada a tubería HD Ø 500 mm existente de acuerdo con detalle mostrado en plano, incluye instalación de accesorios y suministro y colocación de empaquetadura, tornillería, tuercas y arandelas para montaje.</v>
          </cell>
          <cell r="E1676" t="str">
            <v>un</v>
          </cell>
          <cell r="F1676">
            <v>1</v>
          </cell>
          <cell r="G1676">
            <v>2800000</v>
          </cell>
          <cell r="H1676">
            <v>2800000</v>
          </cell>
          <cell r="I1676">
            <v>0.18568993845693621</v>
          </cell>
          <cell r="J1676">
            <v>1</v>
          </cell>
          <cell r="L1676">
            <v>1</v>
          </cell>
          <cell r="M1676">
            <v>2800000</v>
          </cell>
          <cell r="N1676">
            <v>0</v>
          </cell>
          <cell r="O1676">
            <v>2800000</v>
          </cell>
          <cell r="R1676">
            <v>0</v>
          </cell>
          <cell r="S1676">
            <v>0</v>
          </cell>
          <cell r="T1676">
            <v>0</v>
          </cell>
          <cell r="U1676">
            <v>0</v>
          </cell>
          <cell r="V1676">
            <v>1</v>
          </cell>
          <cell r="W1676">
            <v>2800000</v>
          </cell>
        </row>
        <row r="1677">
          <cell r="C1677" t="str">
            <v>3.5</v>
          </cell>
          <cell r="D1677" t="str">
            <v>RELLENOS</v>
          </cell>
          <cell r="I1677" t="str">
            <v/>
          </cell>
          <cell r="L1677" t="str">
            <v/>
          </cell>
          <cell r="M1677" t="str">
            <v/>
          </cell>
          <cell r="N1677" t="str">
            <v/>
          </cell>
          <cell r="O1677" t="str">
            <v/>
          </cell>
          <cell r="R1677" t="str">
            <v/>
          </cell>
          <cell r="S1677" t="str">
            <v/>
          </cell>
          <cell r="T1677" t="str">
            <v/>
          </cell>
          <cell r="U1677" t="str">
            <v/>
          </cell>
          <cell r="V1677" t="str">
            <v/>
          </cell>
          <cell r="W1677" t="str">
            <v/>
          </cell>
        </row>
        <row r="1678">
          <cell r="C1678" t="str">
            <v>3.5.1</v>
          </cell>
          <cell r="D1678" t="str">
            <v>Relleno de Zanjas y obras de mampostería</v>
          </cell>
          <cell r="I1678" t="str">
            <v/>
          </cell>
          <cell r="L1678" t="str">
            <v/>
          </cell>
          <cell r="M1678" t="str">
            <v/>
          </cell>
          <cell r="N1678" t="str">
            <v/>
          </cell>
          <cell r="O1678" t="str">
            <v/>
          </cell>
          <cell r="R1678" t="str">
            <v/>
          </cell>
          <cell r="S1678" t="str">
            <v/>
          </cell>
          <cell r="T1678" t="str">
            <v/>
          </cell>
          <cell r="U1678" t="str">
            <v/>
          </cell>
          <cell r="V1678" t="str">
            <v/>
          </cell>
          <cell r="W1678" t="str">
            <v/>
          </cell>
        </row>
        <row r="1679">
          <cell r="C1679" t="str">
            <v>3.5.1.1</v>
          </cell>
          <cell r="D1679" t="str">
            <v>Rellenos de Zanjas y obras de mampostería con material seleccionado de sitio, compactado al 90% del Proctor Modificado</v>
          </cell>
          <cell r="E1679" t="str">
            <v>m3</v>
          </cell>
          <cell r="F1679">
            <v>24850</v>
          </cell>
          <cell r="G1679">
            <v>9800</v>
          </cell>
          <cell r="H1679">
            <v>243530000</v>
          </cell>
          <cell r="I1679">
            <v>16.150382397292027</v>
          </cell>
          <cell r="J1679">
            <v>24850</v>
          </cell>
          <cell r="K1679">
            <v>-378</v>
          </cell>
          <cell r="L1679">
            <v>24472</v>
          </cell>
          <cell r="M1679">
            <v>243530000</v>
          </cell>
          <cell r="N1679">
            <v>-3704400</v>
          </cell>
          <cell r="O1679">
            <v>239825600</v>
          </cell>
          <cell r="Q1679">
            <v>3046.7700000000004</v>
          </cell>
          <cell r="R1679">
            <v>3046.7700000000004</v>
          </cell>
          <cell r="S1679">
            <v>0</v>
          </cell>
          <cell r="T1679">
            <v>29858346.000000004</v>
          </cell>
          <cell r="U1679">
            <v>29858346.000000004</v>
          </cell>
          <cell r="V1679">
            <v>21425.23</v>
          </cell>
          <cell r="W1679">
            <v>209967254</v>
          </cell>
        </row>
        <row r="1680">
          <cell r="C1680" t="str">
            <v>3.5.1.2</v>
          </cell>
          <cell r="D1680" t="str">
            <v>Rellenos de Zanjas y obras de mampostería con material seleccionado de cantera, compactado al 95% del Proctor Modifiicado</v>
          </cell>
          <cell r="E1680" t="str">
            <v>m3</v>
          </cell>
          <cell r="F1680">
            <v>300</v>
          </cell>
          <cell r="G1680">
            <v>27000</v>
          </cell>
          <cell r="H1680">
            <v>8100000</v>
          </cell>
          <cell r="I1680">
            <v>0.53717446482185127</v>
          </cell>
          <cell r="J1680">
            <v>300</v>
          </cell>
          <cell r="L1680">
            <v>300</v>
          </cell>
          <cell r="M1680">
            <v>8100000</v>
          </cell>
          <cell r="N1680">
            <v>0</v>
          </cell>
          <cell r="O1680">
            <v>8100000</v>
          </cell>
          <cell r="R1680">
            <v>0</v>
          </cell>
          <cell r="S1680">
            <v>0</v>
          </cell>
          <cell r="T1680">
            <v>0</v>
          </cell>
          <cell r="U1680">
            <v>0</v>
          </cell>
          <cell r="V1680">
            <v>300</v>
          </cell>
          <cell r="W1680">
            <v>8100000</v>
          </cell>
        </row>
        <row r="1681">
          <cell r="C1681" t="str">
            <v>3.5.3</v>
          </cell>
          <cell r="D1681" t="str">
            <v>Conformación de sub-base Granular</v>
          </cell>
          <cell r="E1681" t="str">
            <v>m3</v>
          </cell>
          <cell r="F1681">
            <v>235</v>
          </cell>
          <cell r="G1681">
            <v>40000</v>
          </cell>
          <cell r="H1681">
            <v>9400000</v>
          </cell>
          <cell r="I1681">
            <v>0.62338765053400014</v>
          </cell>
          <cell r="J1681">
            <v>235</v>
          </cell>
          <cell r="L1681">
            <v>235</v>
          </cell>
          <cell r="M1681">
            <v>9400000</v>
          </cell>
          <cell r="N1681">
            <v>0</v>
          </cell>
          <cell r="O1681">
            <v>9400000</v>
          </cell>
          <cell r="R1681">
            <v>0</v>
          </cell>
          <cell r="S1681">
            <v>0</v>
          </cell>
          <cell r="T1681">
            <v>0</v>
          </cell>
          <cell r="U1681">
            <v>0</v>
          </cell>
          <cell r="V1681">
            <v>235</v>
          </cell>
          <cell r="W1681">
            <v>9400000</v>
          </cell>
        </row>
        <row r="1682">
          <cell r="C1682" t="str">
            <v>3.5.4</v>
          </cell>
          <cell r="D1682" t="str">
            <v>Conformación de base</v>
          </cell>
          <cell r="I1682" t="str">
            <v/>
          </cell>
          <cell r="L1682" t="str">
            <v/>
          </cell>
          <cell r="M1682" t="str">
            <v/>
          </cell>
          <cell r="N1682" t="str">
            <v/>
          </cell>
          <cell r="O1682" t="str">
            <v/>
          </cell>
          <cell r="R1682" t="str">
            <v/>
          </cell>
          <cell r="S1682" t="str">
            <v/>
          </cell>
          <cell r="T1682" t="str">
            <v/>
          </cell>
          <cell r="U1682" t="str">
            <v/>
          </cell>
          <cell r="V1682" t="str">
            <v/>
          </cell>
          <cell r="W1682" t="str">
            <v/>
          </cell>
        </row>
        <row r="1683">
          <cell r="C1683" t="str">
            <v>3.5.4.1</v>
          </cell>
          <cell r="D1683" t="str">
            <v>Conformación de base suelo cemento</v>
          </cell>
          <cell r="I1683" t="str">
            <v/>
          </cell>
          <cell r="L1683" t="str">
            <v/>
          </cell>
          <cell r="M1683" t="str">
            <v/>
          </cell>
          <cell r="N1683" t="str">
            <v/>
          </cell>
          <cell r="O1683" t="str">
            <v/>
          </cell>
          <cell r="R1683" t="str">
            <v/>
          </cell>
          <cell r="S1683" t="str">
            <v/>
          </cell>
          <cell r="T1683" t="str">
            <v/>
          </cell>
          <cell r="U1683" t="str">
            <v/>
          </cell>
          <cell r="V1683" t="str">
            <v/>
          </cell>
          <cell r="W1683" t="str">
            <v/>
          </cell>
        </row>
        <row r="1684">
          <cell r="C1684" t="str">
            <v>3.5.4.1.1</v>
          </cell>
          <cell r="D1684" t="str">
            <v>Base de suelo cemento procedente de central de mezclas f´c= 3,5 Mpa, con proporción de cemento del 6%</v>
          </cell>
          <cell r="E1684" t="str">
            <v>m3</v>
          </cell>
          <cell r="F1684">
            <v>235</v>
          </cell>
          <cell r="G1684">
            <v>92400</v>
          </cell>
          <cell r="H1684">
            <v>21714000</v>
          </cell>
          <cell r="I1684">
            <v>1.4400254727335404</v>
          </cell>
          <cell r="J1684">
            <v>235</v>
          </cell>
          <cell r="L1684">
            <v>235</v>
          </cell>
          <cell r="M1684">
            <v>21714000</v>
          </cell>
          <cell r="N1684">
            <v>0</v>
          </cell>
          <cell r="O1684">
            <v>21714000</v>
          </cell>
          <cell r="R1684">
            <v>0</v>
          </cell>
          <cell r="S1684">
            <v>0</v>
          </cell>
          <cell r="T1684">
            <v>0</v>
          </cell>
          <cell r="U1684">
            <v>0</v>
          </cell>
          <cell r="V1684">
            <v>235</v>
          </cell>
          <cell r="W1684">
            <v>21714000</v>
          </cell>
        </row>
        <row r="1685">
          <cell r="C1685" t="str">
            <v>3.6</v>
          </cell>
          <cell r="D1685" t="str">
            <v>CONSTRUCCION DE PAVIMENTOS</v>
          </cell>
          <cell r="I1685" t="str">
            <v/>
          </cell>
          <cell r="L1685" t="str">
            <v/>
          </cell>
          <cell r="M1685" t="str">
            <v/>
          </cell>
          <cell r="N1685" t="str">
            <v/>
          </cell>
          <cell r="O1685" t="str">
            <v/>
          </cell>
          <cell r="R1685" t="str">
            <v/>
          </cell>
          <cell r="S1685" t="str">
            <v/>
          </cell>
          <cell r="T1685" t="str">
            <v/>
          </cell>
          <cell r="U1685" t="str">
            <v/>
          </cell>
          <cell r="V1685" t="str">
            <v/>
          </cell>
          <cell r="W1685" t="str">
            <v/>
          </cell>
        </row>
        <row r="1686">
          <cell r="C1686" t="str">
            <v>3.6.1</v>
          </cell>
          <cell r="D1686" t="str">
            <v>Construcción de Pavimentos en concreto asfáltico</v>
          </cell>
          <cell r="I1686" t="str">
            <v/>
          </cell>
          <cell r="L1686" t="str">
            <v/>
          </cell>
          <cell r="M1686" t="str">
            <v/>
          </cell>
          <cell r="N1686" t="str">
            <v/>
          </cell>
          <cell r="O1686" t="str">
            <v/>
          </cell>
          <cell r="R1686" t="str">
            <v/>
          </cell>
          <cell r="S1686" t="str">
            <v/>
          </cell>
          <cell r="T1686" t="str">
            <v/>
          </cell>
          <cell r="U1686" t="str">
            <v/>
          </cell>
          <cell r="V1686" t="str">
            <v/>
          </cell>
          <cell r="W1686" t="str">
            <v/>
          </cell>
        </row>
        <row r="1687">
          <cell r="C1687" t="str">
            <v>3.6.1.2</v>
          </cell>
          <cell r="D1687" t="str">
            <v>Para reparcheos (Colocado y compactado con Motoniveladora y Minicompactador Micky)</v>
          </cell>
          <cell r="I1687" t="str">
            <v/>
          </cell>
          <cell r="L1687" t="str">
            <v/>
          </cell>
          <cell r="M1687" t="str">
            <v/>
          </cell>
          <cell r="N1687" t="str">
            <v/>
          </cell>
          <cell r="O1687" t="str">
            <v/>
          </cell>
          <cell r="R1687" t="str">
            <v/>
          </cell>
          <cell r="S1687" t="str">
            <v/>
          </cell>
          <cell r="T1687" t="str">
            <v/>
          </cell>
          <cell r="U1687" t="str">
            <v/>
          </cell>
          <cell r="V1687" t="str">
            <v/>
          </cell>
          <cell r="W1687" t="str">
            <v/>
          </cell>
        </row>
        <row r="1688">
          <cell r="C1688" t="str">
            <v>3.6.1.2.4</v>
          </cell>
          <cell r="D1688" t="str">
            <v>Pavimento de concreto asfáltico e = 0.10 m</v>
          </cell>
          <cell r="E1688" t="str">
            <v>m2</v>
          </cell>
          <cell r="F1688">
            <v>100</v>
          </cell>
          <cell r="G1688">
            <v>35000</v>
          </cell>
          <cell r="H1688">
            <v>3500000</v>
          </cell>
          <cell r="I1688">
            <v>0.23211242307117028</v>
          </cell>
          <cell r="J1688">
            <v>100</v>
          </cell>
          <cell r="L1688">
            <v>100</v>
          </cell>
          <cell r="M1688">
            <v>3500000</v>
          </cell>
          <cell r="N1688">
            <v>0</v>
          </cell>
          <cell r="O1688">
            <v>3500000</v>
          </cell>
          <cell r="R1688">
            <v>0</v>
          </cell>
          <cell r="S1688">
            <v>0</v>
          </cell>
          <cell r="T1688">
            <v>0</v>
          </cell>
          <cell r="U1688">
            <v>0</v>
          </cell>
          <cell r="V1688">
            <v>100</v>
          </cell>
          <cell r="W1688">
            <v>3500000</v>
          </cell>
        </row>
        <row r="1689">
          <cell r="C1689" t="str">
            <v>3.6.2</v>
          </cell>
          <cell r="D1689" t="str">
            <v>Construcción de Pavimento de Concreto para reparcheo</v>
          </cell>
          <cell r="I1689" t="str">
            <v/>
          </cell>
          <cell r="L1689" t="str">
            <v/>
          </cell>
          <cell r="M1689" t="str">
            <v/>
          </cell>
          <cell r="N1689" t="str">
            <v/>
          </cell>
          <cell r="O1689" t="str">
            <v/>
          </cell>
          <cell r="R1689" t="str">
            <v/>
          </cell>
          <cell r="S1689" t="str">
            <v/>
          </cell>
          <cell r="T1689" t="str">
            <v/>
          </cell>
          <cell r="U1689" t="str">
            <v/>
          </cell>
          <cell r="V1689" t="str">
            <v/>
          </cell>
          <cell r="W1689" t="str">
            <v/>
          </cell>
        </row>
        <row r="1690">
          <cell r="C1690" t="str">
            <v>3.6.2.2</v>
          </cell>
          <cell r="D1690" t="str">
            <v>Pavimento de concreto para reparcheo f'c = 21,0 Mpa (3000 psi), e = 0,20 m</v>
          </cell>
          <cell r="E1690" t="str">
            <v>m2</v>
          </cell>
          <cell r="F1690">
            <v>1450</v>
          </cell>
          <cell r="G1690">
            <v>57750</v>
          </cell>
          <cell r="H1690">
            <v>83737500</v>
          </cell>
          <cell r="I1690">
            <v>5.5532897219777491</v>
          </cell>
          <cell r="J1690">
            <v>1450</v>
          </cell>
          <cell r="L1690">
            <v>1450</v>
          </cell>
          <cell r="M1690">
            <v>83737500</v>
          </cell>
          <cell r="N1690">
            <v>0</v>
          </cell>
          <cell r="O1690">
            <v>83737500</v>
          </cell>
          <cell r="R1690">
            <v>0</v>
          </cell>
          <cell r="S1690">
            <v>0</v>
          </cell>
          <cell r="T1690">
            <v>0</v>
          </cell>
          <cell r="U1690">
            <v>0</v>
          </cell>
          <cell r="V1690">
            <v>1450</v>
          </cell>
          <cell r="W1690">
            <v>83737500</v>
          </cell>
        </row>
        <row r="1691">
          <cell r="C1691" t="str">
            <v>3.6.4</v>
          </cell>
          <cell r="D1691" t="str">
            <v>Construcción de Andenes, Bordillos y Cunetas</v>
          </cell>
          <cell r="I1691" t="str">
            <v/>
          </cell>
          <cell r="L1691" t="str">
            <v/>
          </cell>
          <cell r="M1691" t="str">
            <v/>
          </cell>
          <cell r="N1691" t="str">
            <v/>
          </cell>
          <cell r="O1691" t="str">
            <v/>
          </cell>
          <cell r="R1691" t="str">
            <v/>
          </cell>
          <cell r="S1691" t="str">
            <v/>
          </cell>
          <cell r="T1691" t="str">
            <v/>
          </cell>
          <cell r="U1691" t="str">
            <v/>
          </cell>
          <cell r="V1691" t="str">
            <v/>
          </cell>
          <cell r="W1691" t="str">
            <v/>
          </cell>
        </row>
        <row r="1692">
          <cell r="C1692" t="str">
            <v>3.6.4.1</v>
          </cell>
          <cell r="D1692" t="str">
            <v>Construcción de Andenes</v>
          </cell>
          <cell r="I1692" t="str">
            <v/>
          </cell>
          <cell r="L1692" t="str">
            <v/>
          </cell>
          <cell r="M1692" t="str">
            <v/>
          </cell>
          <cell r="N1692" t="str">
            <v/>
          </cell>
          <cell r="O1692" t="str">
            <v/>
          </cell>
          <cell r="R1692" t="str">
            <v/>
          </cell>
          <cell r="S1692" t="str">
            <v/>
          </cell>
          <cell r="T1692" t="str">
            <v/>
          </cell>
          <cell r="U1692" t="str">
            <v/>
          </cell>
          <cell r="V1692" t="str">
            <v/>
          </cell>
          <cell r="W1692" t="str">
            <v/>
          </cell>
        </row>
        <row r="1693">
          <cell r="C1693" t="str">
            <v>3.6.4.1.3</v>
          </cell>
          <cell r="D1693" t="str">
            <v>Construcción de anden de concreto f'c 21,0 Mpa (3000 psi) e = 0.10 m, Tamaño Máximo del agregado: 25 mm (1") de central de mezclas</v>
          </cell>
          <cell r="E1693" t="str">
            <v>m2</v>
          </cell>
          <cell r="F1693">
            <v>150</v>
          </cell>
          <cell r="G1693">
            <v>33000</v>
          </cell>
          <cell r="H1693">
            <v>4950000</v>
          </cell>
          <cell r="I1693">
            <v>0.32827328405779799</v>
          </cell>
          <cell r="J1693">
            <v>150</v>
          </cell>
          <cell r="L1693">
            <v>150</v>
          </cell>
          <cell r="M1693">
            <v>4950000</v>
          </cell>
          <cell r="N1693">
            <v>0</v>
          </cell>
          <cell r="O1693">
            <v>4950000</v>
          </cell>
          <cell r="R1693">
            <v>0</v>
          </cell>
          <cell r="S1693">
            <v>0</v>
          </cell>
          <cell r="T1693">
            <v>0</v>
          </cell>
          <cell r="U1693">
            <v>0</v>
          </cell>
          <cell r="V1693">
            <v>150</v>
          </cell>
          <cell r="W1693">
            <v>4950000</v>
          </cell>
        </row>
        <row r="1694">
          <cell r="C1694" t="str">
            <v>3.7</v>
          </cell>
          <cell r="D1694" t="str">
            <v>CONSTRUCCIÓN DE OBRAS ACCESORIAS</v>
          </cell>
          <cell r="I1694" t="str">
            <v/>
          </cell>
          <cell r="L1694" t="str">
            <v/>
          </cell>
          <cell r="M1694" t="str">
            <v/>
          </cell>
          <cell r="N1694" t="str">
            <v/>
          </cell>
          <cell r="O1694" t="str">
            <v/>
          </cell>
          <cell r="R1694" t="str">
            <v/>
          </cell>
          <cell r="S1694" t="str">
            <v/>
          </cell>
          <cell r="T1694" t="str">
            <v/>
          </cell>
          <cell r="U1694" t="str">
            <v/>
          </cell>
          <cell r="V1694" t="str">
            <v/>
          </cell>
          <cell r="W1694" t="str">
            <v/>
          </cell>
        </row>
        <row r="1695">
          <cell r="C1695" t="str">
            <v>3.7.8</v>
          </cell>
          <cell r="D1695" t="str">
            <v>Caja de Válvulas y bajantes de operación</v>
          </cell>
          <cell r="I1695" t="str">
            <v/>
          </cell>
          <cell r="L1695" t="str">
            <v/>
          </cell>
          <cell r="M1695" t="str">
            <v/>
          </cell>
          <cell r="N1695" t="str">
            <v/>
          </cell>
          <cell r="O1695" t="str">
            <v/>
          </cell>
          <cell r="R1695" t="str">
            <v/>
          </cell>
          <cell r="S1695" t="str">
            <v/>
          </cell>
          <cell r="T1695" t="str">
            <v/>
          </cell>
          <cell r="U1695" t="str">
            <v/>
          </cell>
          <cell r="V1695" t="str">
            <v/>
          </cell>
          <cell r="W1695" t="str">
            <v/>
          </cell>
        </row>
        <row r="1696">
          <cell r="C1696" t="str">
            <v>3.7.8.1</v>
          </cell>
          <cell r="D1696" t="str">
            <v>Cajas de válvulas</v>
          </cell>
          <cell r="I1696" t="str">
            <v/>
          </cell>
          <cell r="L1696" t="str">
            <v/>
          </cell>
          <cell r="M1696" t="str">
            <v/>
          </cell>
          <cell r="N1696" t="str">
            <v/>
          </cell>
          <cell r="O1696" t="str">
            <v/>
          </cell>
          <cell r="R1696" t="str">
            <v/>
          </cell>
          <cell r="S1696" t="str">
            <v/>
          </cell>
          <cell r="T1696" t="str">
            <v/>
          </cell>
          <cell r="U1696" t="str">
            <v/>
          </cell>
          <cell r="V1696" t="str">
            <v/>
          </cell>
          <cell r="W1696" t="str">
            <v/>
          </cell>
        </row>
        <row r="1697">
          <cell r="C1697" t="str">
            <v>3.7.8.1.2</v>
          </cell>
          <cell r="D1697" t="str">
            <v>Para 2,00 m &lt; H &lt;= 3,00 m</v>
          </cell>
          <cell r="I1697" t="str">
            <v/>
          </cell>
          <cell r="L1697" t="str">
            <v/>
          </cell>
          <cell r="M1697" t="str">
            <v/>
          </cell>
          <cell r="N1697" t="str">
            <v/>
          </cell>
          <cell r="O1697" t="str">
            <v/>
          </cell>
          <cell r="R1697" t="str">
            <v/>
          </cell>
          <cell r="S1697" t="str">
            <v/>
          </cell>
          <cell r="T1697" t="str">
            <v/>
          </cell>
          <cell r="U1697" t="str">
            <v/>
          </cell>
          <cell r="V1697" t="str">
            <v/>
          </cell>
          <cell r="W1697" t="str">
            <v/>
          </cell>
        </row>
        <row r="1698">
          <cell r="C1698" t="str">
            <v>3.7.8.1.2.2</v>
          </cell>
          <cell r="D1698" t="str">
            <v>Caja de mampostería reforzada para tuberías entre 450 mm (18") y 600 mm (24")</v>
          </cell>
          <cell r="E1698" t="str">
            <v>un</v>
          </cell>
          <cell r="F1698">
            <v>25</v>
          </cell>
          <cell r="G1698">
            <v>2871600</v>
          </cell>
          <cell r="H1698">
            <v>71790000</v>
          </cell>
          <cell r="I1698">
            <v>4.7609573863655186</v>
          </cell>
          <cell r="J1698">
            <v>25</v>
          </cell>
          <cell r="L1698">
            <v>25</v>
          </cell>
          <cell r="M1698">
            <v>71790000</v>
          </cell>
          <cell r="N1698">
            <v>0</v>
          </cell>
          <cell r="O1698">
            <v>71790000</v>
          </cell>
          <cell r="R1698">
            <v>0</v>
          </cell>
          <cell r="S1698">
            <v>0</v>
          </cell>
          <cell r="T1698">
            <v>0</v>
          </cell>
          <cell r="U1698">
            <v>0</v>
          </cell>
          <cell r="V1698">
            <v>25</v>
          </cell>
          <cell r="W1698">
            <v>71790000</v>
          </cell>
        </row>
        <row r="1699">
          <cell r="C1699" t="str">
            <v>3.7.8.2</v>
          </cell>
          <cell r="D1699" t="str">
            <v xml:space="preserve">Instalación tubo de operación para válvulas entre 80 mm y 200 mm </v>
          </cell>
          <cell r="E1699" t="str">
            <v>un</v>
          </cell>
          <cell r="F1699">
            <v>23</v>
          </cell>
          <cell r="G1699">
            <v>50000</v>
          </cell>
          <cell r="H1699">
            <v>1150000</v>
          </cell>
          <cell r="I1699">
            <v>7.6265510437670242E-2</v>
          </cell>
          <cell r="J1699">
            <v>23</v>
          </cell>
          <cell r="L1699">
            <v>23</v>
          </cell>
          <cell r="M1699">
            <v>1150000</v>
          </cell>
          <cell r="N1699">
            <v>0</v>
          </cell>
          <cell r="O1699">
            <v>1150000</v>
          </cell>
          <cell r="R1699">
            <v>0</v>
          </cell>
          <cell r="S1699">
            <v>0</v>
          </cell>
          <cell r="T1699">
            <v>0</v>
          </cell>
          <cell r="U1699">
            <v>0</v>
          </cell>
          <cell r="V1699">
            <v>23</v>
          </cell>
          <cell r="W1699">
            <v>1150000</v>
          </cell>
        </row>
        <row r="1700">
          <cell r="C1700" t="str">
            <v>3.7.9</v>
          </cell>
          <cell r="D1700" t="str">
            <v>Micromedición</v>
          </cell>
          <cell r="I1700" t="str">
            <v/>
          </cell>
          <cell r="L1700" t="str">
            <v/>
          </cell>
          <cell r="M1700" t="str">
            <v/>
          </cell>
          <cell r="N1700" t="str">
            <v/>
          </cell>
          <cell r="O1700" t="str">
            <v/>
          </cell>
          <cell r="R1700" t="str">
            <v/>
          </cell>
          <cell r="S1700" t="str">
            <v/>
          </cell>
          <cell r="T1700" t="str">
            <v/>
          </cell>
          <cell r="U1700" t="str">
            <v/>
          </cell>
          <cell r="V1700" t="str">
            <v/>
          </cell>
          <cell r="W1700" t="str">
            <v/>
          </cell>
        </row>
        <row r="1701">
          <cell r="C1701" t="str">
            <v>3.7.10</v>
          </cell>
          <cell r="D1701" t="str">
            <v>Cajas para elementos control perdidas</v>
          </cell>
          <cell r="I1701" t="str">
            <v/>
          </cell>
          <cell r="L1701" t="str">
            <v/>
          </cell>
          <cell r="M1701" t="str">
            <v/>
          </cell>
          <cell r="N1701" t="str">
            <v/>
          </cell>
          <cell r="O1701" t="str">
            <v/>
          </cell>
          <cell r="R1701" t="str">
            <v/>
          </cell>
          <cell r="S1701" t="str">
            <v/>
          </cell>
          <cell r="T1701" t="str">
            <v/>
          </cell>
          <cell r="U1701" t="str">
            <v/>
          </cell>
          <cell r="V1701" t="str">
            <v/>
          </cell>
          <cell r="W1701" t="str">
            <v/>
          </cell>
        </row>
        <row r="1702">
          <cell r="C1702" t="str">
            <v>3.7.10.8</v>
          </cell>
          <cell r="D1702" t="str">
            <v>Filtro y válvula reguladora instalados en tubería de 90 mm a 110 mm con 1,50 m &lt; h &lt;= 2,50 m</v>
          </cell>
          <cell r="E1702" t="str">
            <v>un</v>
          </cell>
          <cell r="F1702">
            <v>2</v>
          </cell>
          <cell r="G1702">
            <v>3800000</v>
          </cell>
          <cell r="H1702">
            <v>7600000</v>
          </cell>
          <cell r="I1702">
            <v>0.50401554724025543</v>
          </cell>
          <cell r="J1702">
            <v>2</v>
          </cell>
          <cell r="L1702">
            <v>2</v>
          </cell>
          <cell r="M1702">
            <v>7600000</v>
          </cell>
          <cell r="N1702">
            <v>0</v>
          </cell>
          <cell r="O1702">
            <v>7600000</v>
          </cell>
          <cell r="R1702">
            <v>0</v>
          </cell>
          <cell r="S1702">
            <v>0</v>
          </cell>
          <cell r="T1702">
            <v>0</v>
          </cell>
          <cell r="U1702">
            <v>0</v>
          </cell>
          <cell r="V1702">
            <v>2</v>
          </cell>
          <cell r="W1702">
            <v>7600000</v>
          </cell>
        </row>
        <row r="1703">
          <cell r="C1703" t="str">
            <v>3.7.12</v>
          </cell>
          <cell r="D1703" t="str">
            <v>Concreto para anclajes</v>
          </cell>
          <cell r="I1703" t="str">
            <v/>
          </cell>
          <cell r="L1703" t="str">
            <v/>
          </cell>
          <cell r="M1703" t="str">
            <v/>
          </cell>
          <cell r="N1703" t="str">
            <v/>
          </cell>
          <cell r="O1703" t="str">
            <v/>
          </cell>
          <cell r="R1703" t="str">
            <v/>
          </cell>
          <cell r="S1703" t="str">
            <v/>
          </cell>
          <cell r="T1703" t="str">
            <v/>
          </cell>
          <cell r="U1703" t="str">
            <v/>
          </cell>
          <cell r="V1703" t="str">
            <v/>
          </cell>
          <cell r="W1703" t="str">
            <v/>
          </cell>
        </row>
        <row r="1704">
          <cell r="C1704" t="str">
            <v>3.7.12.1</v>
          </cell>
          <cell r="D1704" t="str">
            <v>Concreto para anclajes f'c=17,5 Mpa (2500 psi)</v>
          </cell>
          <cell r="E1704" t="str">
            <v>m3</v>
          </cell>
          <cell r="F1704">
            <v>300</v>
          </cell>
          <cell r="G1704">
            <v>208850</v>
          </cell>
          <cell r="H1704">
            <v>62655000</v>
          </cell>
          <cell r="I1704">
            <v>4.1551439621497641</v>
          </cell>
          <cell r="J1704">
            <v>300</v>
          </cell>
          <cell r="L1704">
            <v>300</v>
          </cell>
          <cell r="M1704">
            <v>62655000</v>
          </cell>
          <cell r="N1704">
            <v>0</v>
          </cell>
          <cell r="O1704">
            <v>62655000</v>
          </cell>
          <cell r="R1704">
            <v>0</v>
          </cell>
          <cell r="S1704">
            <v>0</v>
          </cell>
          <cell r="T1704">
            <v>0</v>
          </cell>
          <cell r="U1704">
            <v>0</v>
          </cell>
          <cell r="V1704">
            <v>300</v>
          </cell>
          <cell r="W1704">
            <v>62655000</v>
          </cell>
        </row>
        <row r="1705">
          <cell r="C1705" t="str">
            <v>3.8</v>
          </cell>
          <cell r="D1705" t="str">
            <v>INSTALACION DE ELEMENTOS DE ACUEDUCTO Y ALCANTARILLADO</v>
          </cell>
          <cell r="I1705" t="str">
            <v/>
          </cell>
          <cell r="L1705" t="str">
            <v/>
          </cell>
          <cell r="M1705" t="str">
            <v/>
          </cell>
          <cell r="N1705" t="str">
            <v/>
          </cell>
          <cell r="O1705" t="str">
            <v/>
          </cell>
          <cell r="R1705" t="str">
            <v/>
          </cell>
          <cell r="S1705" t="str">
            <v/>
          </cell>
          <cell r="T1705" t="str">
            <v/>
          </cell>
          <cell r="U1705" t="str">
            <v/>
          </cell>
          <cell r="V1705" t="str">
            <v/>
          </cell>
          <cell r="W1705" t="str">
            <v/>
          </cell>
        </row>
        <row r="1706">
          <cell r="C1706" t="str">
            <v>3.8.1</v>
          </cell>
          <cell r="D1706" t="str">
            <v>Elementos de Acueducto</v>
          </cell>
          <cell r="I1706" t="str">
            <v/>
          </cell>
          <cell r="L1706" t="str">
            <v/>
          </cell>
          <cell r="M1706" t="str">
            <v/>
          </cell>
          <cell r="N1706" t="str">
            <v/>
          </cell>
          <cell r="O1706" t="str">
            <v/>
          </cell>
          <cell r="R1706" t="str">
            <v/>
          </cell>
          <cell r="S1706" t="str">
            <v/>
          </cell>
          <cell r="T1706" t="str">
            <v/>
          </cell>
          <cell r="U1706" t="str">
            <v/>
          </cell>
          <cell r="V1706" t="str">
            <v/>
          </cell>
          <cell r="W1706" t="str">
            <v/>
          </cell>
        </row>
        <row r="1707">
          <cell r="C1707" t="str">
            <v>3.8.1.1</v>
          </cell>
          <cell r="D1707" t="str">
            <v>Instalación de válvula de compuerta brida x brida norma ISO PN 10, Incluye el suministro e instalación de tornilleria y empaquetadura para el montaje</v>
          </cell>
          <cell r="I1707" t="str">
            <v/>
          </cell>
          <cell r="L1707" t="str">
            <v/>
          </cell>
          <cell r="M1707" t="str">
            <v/>
          </cell>
          <cell r="N1707" t="str">
            <v/>
          </cell>
          <cell r="O1707" t="str">
            <v/>
          </cell>
          <cell r="R1707" t="str">
            <v/>
          </cell>
          <cell r="S1707" t="str">
            <v/>
          </cell>
          <cell r="T1707" t="str">
            <v/>
          </cell>
          <cell r="U1707" t="str">
            <v/>
          </cell>
          <cell r="V1707" t="str">
            <v/>
          </cell>
          <cell r="W1707" t="str">
            <v/>
          </cell>
        </row>
        <row r="1708">
          <cell r="C1708" t="str">
            <v>3.8.1.1.2</v>
          </cell>
          <cell r="D1708" t="str">
            <v>d = 80 mm (3")</v>
          </cell>
          <cell r="E1708" t="str">
            <v>un</v>
          </cell>
          <cell r="F1708">
            <v>5</v>
          </cell>
          <cell r="G1708">
            <v>11845</v>
          </cell>
          <cell r="H1708">
            <v>59225</v>
          </cell>
          <cell r="I1708">
            <v>3.9276737875400172E-3</v>
          </cell>
          <cell r="J1708">
            <v>5</v>
          </cell>
          <cell r="L1708">
            <v>5</v>
          </cell>
          <cell r="M1708">
            <v>59225</v>
          </cell>
          <cell r="N1708">
            <v>0</v>
          </cell>
          <cell r="O1708">
            <v>59225</v>
          </cell>
          <cell r="R1708">
            <v>0</v>
          </cell>
          <cell r="S1708">
            <v>0</v>
          </cell>
          <cell r="T1708">
            <v>0</v>
          </cell>
          <cell r="U1708">
            <v>0</v>
          </cell>
          <cell r="V1708">
            <v>5</v>
          </cell>
          <cell r="W1708">
            <v>59225</v>
          </cell>
        </row>
        <row r="1709">
          <cell r="C1709" t="str">
            <v>3.8.1.1.3</v>
          </cell>
          <cell r="D1709" t="str">
            <v>d = 100 mm (4")</v>
          </cell>
          <cell r="E1709" t="str">
            <v>un</v>
          </cell>
          <cell r="F1709">
            <v>29</v>
          </cell>
          <cell r="G1709">
            <v>18892</v>
          </cell>
          <cell r="H1709">
            <v>547868</v>
          </cell>
          <cell r="I1709">
            <v>3.6333419715187408E-2</v>
          </cell>
          <cell r="J1709">
            <v>29</v>
          </cell>
          <cell r="L1709">
            <v>29</v>
          </cell>
          <cell r="M1709">
            <v>547868</v>
          </cell>
          <cell r="N1709">
            <v>0</v>
          </cell>
          <cell r="O1709">
            <v>547868</v>
          </cell>
          <cell r="R1709">
            <v>0</v>
          </cell>
          <cell r="S1709">
            <v>0</v>
          </cell>
          <cell r="T1709">
            <v>0</v>
          </cell>
          <cell r="U1709">
            <v>0</v>
          </cell>
          <cell r="V1709">
            <v>29</v>
          </cell>
          <cell r="W1709">
            <v>547868</v>
          </cell>
        </row>
        <row r="1710">
          <cell r="C1710" t="str">
            <v>3.8.1.1.4</v>
          </cell>
          <cell r="D1710" t="str">
            <v>d = 150 mm (6")</v>
          </cell>
          <cell r="E1710" t="str">
            <v>un</v>
          </cell>
          <cell r="F1710">
            <v>10</v>
          </cell>
          <cell r="G1710">
            <v>24850</v>
          </cell>
          <cell r="H1710">
            <v>248500</v>
          </cell>
          <cell r="I1710">
            <v>1.6479982038053089E-2</v>
          </cell>
          <cell r="J1710">
            <v>10</v>
          </cell>
          <cell r="L1710">
            <v>10</v>
          </cell>
          <cell r="M1710">
            <v>248500</v>
          </cell>
          <cell r="N1710">
            <v>0</v>
          </cell>
          <cell r="O1710">
            <v>248500</v>
          </cell>
          <cell r="R1710">
            <v>0</v>
          </cell>
          <cell r="S1710">
            <v>0</v>
          </cell>
          <cell r="T1710">
            <v>0</v>
          </cell>
          <cell r="U1710">
            <v>0</v>
          </cell>
          <cell r="V1710">
            <v>10</v>
          </cell>
          <cell r="W1710">
            <v>248500</v>
          </cell>
        </row>
        <row r="1711">
          <cell r="C1711" t="str">
            <v>3.8.1.2</v>
          </cell>
          <cell r="D1711" t="str">
            <v>Instalación de válvula de mariposa brida x brida norma ISO PN 10, Incluye el suministro e instalación de tornilleria y empaquetadura para el montaje</v>
          </cell>
          <cell r="I1711" t="str">
            <v/>
          </cell>
          <cell r="L1711" t="str">
            <v/>
          </cell>
          <cell r="M1711" t="str">
            <v/>
          </cell>
          <cell r="N1711" t="str">
            <v/>
          </cell>
          <cell r="O1711" t="str">
            <v/>
          </cell>
          <cell r="R1711" t="str">
            <v/>
          </cell>
          <cell r="S1711" t="str">
            <v/>
          </cell>
          <cell r="T1711" t="str">
            <v/>
          </cell>
          <cell r="U1711" t="str">
            <v/>
          </cell>
          <cell r="V1711" t="str">
            <v/>
          </cell>
          <cell r="W1711" t="str">
            <v/>
          </cell>
        </row>
        <row r="1712">
          <cell r="C1712" t="str">
            <v>3.8.1.2.6</v>
          </cell>
          <cell r="D1712" t="str">
            <v>d = 500 mm (20")</v>
          </cell>
          <cell r="E1712" t="str">
            <v>un</v>
          </cell>
          <cell r="F1712">
            <v>4</v>
          </cell>
          <cell r="G1712">
            <v>233850</v>
          </cell>
          <cell r="H1712">
            <v>935400</v>
          </cell>
          <cell r="I1712">
            <v>6.2033703011649337E-2</v>
          </cell>
          <cell r="J1712">
            <v>4</v>
          </cell>
          <cell r="L1712">
            <v>4</v>
          </cell>
          <cell r="M1712">
            <v>935400</v>
          </cell>
          <cell r="N1712">
            <v>0</v>
          </cell>
          <cell r="O1712">
            <v>935400</v>
          </cell>
          <cell r="R1712">
            <v>0</v>
          </cell>
          <cell r="S1712">
            <v>0</v>
          </cell>
          <cell r="T1712">
            <v>0</v>
          </cell>
          <cell r="U1712">
            <v>0</v>
          </cell>
          <cell r="V1712">
            <v>4</v>
          </cell>
          <cell r="W1712">
            <v>935400</v>
          </cell>
        </row>
        <row r="1713">
          <cell r="C1713" t="str">
            <v>3.8.1.7</v>
          </cell>
          <cell r="D1713" t="str">
            <v>Instalación de ventosa de triple acción norma ISO PN 10, Incluye el suministro e instalación de tornilleria y empaquetadura para el montaje</v>
          </cell>
          <cell r="I1713" t="str">
            <v/>
          </cell>
          <cell r="L1713" t="str">
            <v/>
          </cell>
          <cell r="M1713" t="str">
            <v/>
          </cell>
          <cell r="N1713" t="str">
            <v/>
          </cell>
          <cell r="O1713" t="str">
            <v/>
          </cell>
          <cell r="R1713" t="str">
            <v/>
          </cell>
          <cell r="S1713" t="str">
            <v/>
          </cell>
          <cell r="T1713" t="str">
            <v/>
          </cell>
          <cell r="U1713" t="str">
            <v/>
          </cell>
          <cell r="V1713" t="str">
            <v/>
          </cell>
          <cell r="W1713" t="str">
            <v/>
          </cell>
        </row>
        <row r="1714">
          <cell r="C1714" t="str">
            <v>3.8.1.7.3</v>
          </cell>
          <cell r="D1714" t="str">
            <v>d = 100 mm (4")</v>
          </cell>
          <cell r="E1714" t="str">
            <v>un</v>
          </cell>
          <cell r="F1714">
            <v>21</v>
          </cell>
          <cell r="G1714">
            <v>40000</v>
          </cell>
          <cell r="H1714">
            <v>840000</v>
          </cell>
          <cell r="I1714">
            <v>5.5706981537080875E-2</v>
          </cell>
          <cell r="J1714">
            <v>21</v>
          </cell>
          <cell r="L1714">
            <v>21</v>
          </cell>
          <cell r="M1714">
            <v>840000</v>
          </cell>
          <cell r="N1714">
            <v>0</v>
          </cell>
          <cell r="O1714">
            <v>840000</v>
          </cell>
          <cell r="R1714">
            <v>0</v>
          </cell>
          <cell r="S1714">
            <v>0</v>
          </cell>
          <cell r="T1714">
            <v>0</v>
          </cell>
          <cell r="U1714">
            <v>0</v>
          </cell>
          <cell r="V1714">
            <v>21</v>
          </cell>
          <cell r="W1714">
            <v>840000</v>
          </cell>
        </row>
        <row r="1715">
          <cell r="C1715" t="str">
            <v>3.8.1.8</v>
          </cell>
          <cell r="D1715" t="str">
            <v>Válvulas de control hidráulico</v>
          </cell>
          <cell r="I1715" t="str">
            <v/>
          </cell>
          <cell r="L1715" t="str">
            <v/>
          </cell>
          <cell r="M1715" t="str">
            <v/>
          </cell>
          <cell r="N1715" t="str">
            <v/>
          </cell>
          <cell r="O1715" t="str">
            <v/>
          </cell>
          <cell r="R1715" t="str">
            <v/>
          </cell>
          <cell r="S1715" t="str">
            <v/>
          </cell>
          <cell r="T1715" t="str">
            <v/>
          </cell>
          <cell r="U1715" t="str">
            <v/>
          </cell>
          <cell r="V1715" t="str">
            <v/>
          </cell>
          <cell r="W1715" t="str">
            <v/>
          </cell>
        </row>
        <row r="1716">
          <cell r="C1716" t="str">
            <v>3.8.1.8.2</v>
          </cell>
          <cell r="D1716" t="str">
            <v>Instalación de válvula reguladora de presión incuye suministro e Instalación de tornilleria, empaquetadura y pilotaje norma ISO PN 16</v>
          </cell>
          <cell r="I1716" t="str">
            <v/>
          </cell>
          <cell r="L1716" t="str">
            <v/>
          </cell>
          <cell r="M1716" t="str">
            <v/>
          </cell>
          <cell r="N1716" t="str">
            <v/>
          </cell>
          <cell r="O1716" t="str">
            <v/>
          </cell>
          <cell r="R1716" t="str">
            <v/>
          </cell>
          <cell r="S1716" t="str">
            <v/>
          </cell>
          <cell r="T1716" t="str">
            <v/>
          </cell>
          <cell r="U1716" t="str">
            <v/>
          </cell>
          <cell r="V1716" t="str">
            <v/>
          </cell>
          <cell r="W1716" t="str">
            <v/>
          </cell>
        </row>
        <row r="1717">
          <cell r="C1717" t="str">
            <v>3.8.1.8.2.1</v>
          </cell>
          <cell r="D1717" t="str">
            <v>d = 80 mm (3")</v>
          </cell>
          <cell r="E1717" t="str">
            <v>un</v>
          </cell>
          <cell r="F1717">
            <v>2</v>
          </cell>
          <cell r="G1717">
            <v>240000</v>
          </cell>
          <cell r="H1717">
            <v>480000</v>
          </cell>
          <cell r="I1717">
            <v>3.1832560878331931E-2</v>
          </cell>
          <cell r="J1717">
            <v>2</v>
          </cell>
          <cell r="L1717">
            <v>2</v>
          </cell>
          <cell r="M1717">
            <v>480000</v>
          </cell>
          <cell r="N1717">
            <v>0</v>
          </cell>
          <cell r="O1717">
            <v>480000</v>
          </cell>
          <cell r="R1717">
            <v>0</v>
          </cell>
          <cell r="S1717">
            <v>0</v>
          </cell>
          <cell r="T1717">
            <v>0</v>
          </cell>
          <cell r="U1717">
            <v>0</v>
          </cell>
          <cell r="V1717">
            <v>2</v>
          </cell>
          <cell r="W1717">
            <v>480000</v>
          </cell>
        </row>
        <row r="1718">
          <cell r="C1718" t="str">
            <v>3.8.1.8.5</v>
          </cell>
          <cell r="D1718" t="str">
            <v>Instalación de válvula control de altitud incluye suministro e Instalación de tornilleria, empaquetadura y pilotaje norma ISO PN 16</v>
          </cell>
          <cell r="I1718" t="str">
            <v/>
          </cell>
          <cell r="L1718" t="str">
            <v/>
          </cell>
          <cell r="M1718" t="str">
            <v/>
          </cell>
          <cell r="N1718" t="str">
            <v/>
          </cell>
          <cell r="O1718" t="str">
            <v/>
          </cell>
          <cell r="R1718" t="str">
            <v/>
          </cell>
          <cell r="S1718" t="str">
            <v/>
          </cell>
          <cell r="T1718" t="str">
            <v/>
          </cell>
          <cell r="U1718" t="str">
            <v/>
          </cell>
          <cell r="V1718" t="str">
            <v/>
          </cell>
          <cell r="W1718" t="str">
            <v/>
          </cell>
        </row>
        <row r="1719">
          <cell r="C1719" t="str">
            <v>3.8.1.8.5.1</v>
          </cell>
          <cell r="D1719" t="str">
            <v>d = 80 mm (3")</v>
          </cell>
          <cell r="E1719" t="str">
            <v>un</v>
          </cell>
          <cell r="F1719">
            <v>1</v>
          </cell>
          <cell r="G1719">
            <v>220000</v>
          </cell>
          <cell r="H1719">
            <v>220000</v>
          </cell>
          <cell r="I1719">
            <v>1.4589923735902134E-2</v>
          </cell>
          <cell r="J1719">
            <v>1</v>
          </cell>
          <cell r="L1719">
            <v>1</v>
          </cell>
          <cell r="M1719">
            <v>220000</v>
          </cell>
          <cell r="N1719">
            <v>0</v>
          </cell>
          <cell r="O1719">
            <v>220000</v>
          </cell>
          <cell r="R1719">
            <v>0</v>
          </cell>
          <cell r="S1719">
            <v>0</v>
          </cell>
          <cell r="T1719">
            <v>0</v>
          </cell>
          <cell r="U1719">
            <v>0</v>
          </cell>
          <cell r="V1719">
            <v>1</v>
          </cell>
          <cell r="W1719">
            <v>220000</v>
          </cell>
        </row>
        <row r="1720">
          <cell r="C1720" t="str">
            <v>3.8.1.14</v>
          </cell>
          <cell r="D1720" t="str">
            <v>Instalación de filtro en Yee. Brida x Brida Norma ISO PN 16, Incluye el suministro e instalación de tornilleria y empaquetadura para el montaje</v>
          </cell>
          <cell r="I1720" t="str">
            <v/>
          </cell>
          <cell r="L1720" t="str">
            <v/>
          </cell>
          <cell r="M1720" t="str">
            <v/>
          </cell>
          <cell r="N1720" t="str">
            <v/>
          </cell>
          <cell r="O1720" t="str">
            <v/>
          </cell>
          <cell r="R1720" t="str">
            <v/>
          </cell>
          <cell r="S1720" t="str">
            <v/>
          </cell>
          <cell r="T1720" t="str">
            <v/>
          </cell>
          <cell r="U1720" t="str">
            <v/>
          </cell>
          <cell r="V1720" t="str">
            <v/>
          </cell>
          <cell r="W1720" t="str">
            <v/>
          </cell>
        </row>
        <row r="1721">
          <cell r="C1721" t="str">
            <v>3.8.1.14.3</v>
          </cell>
          <cell r="D1721" t="str">
            <v>d = 160 mm (6")</v>
          </cell>
          <cell r="E1721" t="str">
            <v>un</v>
          </cell>
          <cell r="F1721">
            <v>2</v>
          </cell>
          <cell r="G1721">
            <v>80000</v>
          </cell>
          <cell r="H1721">
            <v>160000</v>
          </cell>
          <cell r="I1721">
            <v>1.0610853626110641E-2</v>
          </cell>
          <cell r="J1721">
            <v>2</v>
          </cell>
          <cell r="L1721">
            <v>2</v>
          </cell>
          <cell r="M1721">
            <v>160000</v>
          </cell>
          <cell r="N1721">
            <v>0</v>
          </cell>
          <cell r="O1721">
            <v>160000</v>
          </cell>
          <cell r="R1721">
            <v>0</v>
          </cell>
          <cell r="S1721">
            <v>0</v>
          </cell>
          <cell r="T1721">
            <v>0</v>
          </cell>
          <cell r="U1721">
            <v>0</v>
          </cell>
          <cell r="V1721">
            <v>2</v>
          </cell>
          <cell r="W1721">
            <v>160000</v>
          </cell>
        </row>
        <row r="1722">
          <cell r="D1722" t="str">
            <v>ITEMES NUEVOS</v>
          </cell>
          <cell r="L1722" t="str">
            <v/>
          </cell>
          <cell r="M1722" t="str">
            <v/>
          </cell>
          <cell r="N1722" t="str">
            <v/>
          </cell>
          <cell r="O1722" t="str">
            <v/>
          </cell>
        </row>
        <row r="1723">
          <cell r="B1723" t="str">
            <v>N</v>
          </cell>
          <cell r="D1723" t="str">
            <v>Suministro e instalacion encamisado en tuberia PVC 700 mm</v>
          </cell>
          <cell r="E1723" t="str">
            <v>ml</v>
          </cell>
          <cell r="G1723">
            <v>600631</v>
          </cell>
          <cell r="J1723">
            <v>0</v>
          </cell>
          <cell r="K1723">
            <v>95</v>
          </cell>
          <cell r="L1723">
            <v>95</v>
          </cell>
          <cell r="M1723">
            <v>0</v>
          </cell>
          <cell r="N1723">
            <v>57059945</v>
          </cell>
          <cell r="O1723">
            <v>57059945</v>
          </cell>
        </row>
        <row r="1724">
          <cell r="L1724" t="str">
            <v/>
          </cell>
          <cell r="M1724" t="str">
            <v/>
          </cell>
          <cell r="N1724" t="str">
            <v/>
          </cell>
          <cell r="O1724" t="str">
            <v/>
          </cell>
        </row>
        <row r="1725">
          <cell r="D1725" t="str">
            <v>COSTO TOTAL DIRECTO</v>
          </cell>
          <cell r="H1725">
            <v>1507889993</v>
          </cell>
          <cell r="M1725">
            <v>1507889993</v>
          </cell>
          <cell r="N1725">
            <v>42988545</v>
          </cell>
          <cell r="O1725">
            <v>1550878538</v>
          </cell>
          <cell r="S1725">
            <v>0</v>
          </cell>
          <cell r="T1725">
            <v>160894001.30087501</v>
          </cell>
          <cell r="U1725">
            <v>160894001.30087501</v>
          </cell>
          <cell r="W1725">
            <v>1332924591.6991251</v>
          </cell>
        </row>
        <row r="1726">
          <cell r="D1726" t="str">
            <v>A,I,U, 25%</v>
          </cell>
          <cell r="E1726">
            <v>0.25</v>
          </cell>
          <cell r="H1726">
            <v>376972498.25</v>
          </cell>
          <cell r="M1726">
            <v>376972498.25</v>
          </cell>
          <cell r="N1726">
            <v>10747136.25</v>
          </cell>
          <cell r="O1726">
            <v>387719634.5</v>
          </cell>
          <cell r="S1726">
            <v>0</v>
          </cell>
          <cell r="T1726">
            <v>40223500.325218752</v>
          </cell>
          <cell r="U1726">
            <v>40223500.325218752</v>
          </cell>
          <cell r="W1726">
            <v>333231147.92478126</v>
          </cell>
        </row>
        <row r="1727">
          <cell r="B1727" t="str">
            <v>TO29</v>
          </cell>
          <cell r="D1727" t="str">
            <v>COSTO TOTAL OBRA CIVIL</v>
          </cell>
          <cell r="H1727">
            <v>1884862491</v>
          </cell>
          <cell r="M1727">
            <v>1884862491</v>
          </cell>
          <cell r="N1727">
            <v>53735681</v>
          </cell>
          <cell r="O1727">
            <v>1938598173</v>
          </cell>
          <cell r="S1727">
            <v>0</v>
          </cell>
          <cell r="T1727">
            <v>201117502</v>
          </cell>
          <cell r="U1727">
            <v>201117502</v>
          </cell>
          <cell r="W1727">
            <v>1666155740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S"/>
      <sheetName val="RESUMEN"/>
      <sheetName val="Filas"/>
    </sheetNames>
    <sheetDataSet>
      <sheetData sheetId="0">
        <row r="6">
          <cell r="K6" t="str">
            <v>CANTIDAD</v>
          </cell>
          <cell r="N6" t="str">
            <v>VALOR</v>
          </cell>
          <cell r="Q6" t="str">
            <v>CANTIDADES</v>
          </cell>
          <cell r="T6" t="str">
            <v>VALORES</v>
          </cell>
        </row>
        <row r="7">
          <cell r="B7" t="str">
            <v>N</v>
          </cell>
          <cell r="C7" t="str">
            <v xml:space="preserve">ITEM  </v>
          </cell>
          <cell r="D7" t="str">
            <v>DESCRIPCION</v>
          </cell>
          <cell r="E7" t="str">
            <v xml:space="preserve">UNIDAD </v>
          </cell>
          <cell r="F7" t="str">
            <v xml:space="preserve">CANTIDAD </v>
          </cell>
          <cell r="G7" t="str">
            <v>V. UNITARIO</v>
          </cell>
          <cell r="H7" t="str">
            <v xml:space="preserve"> V. PARCIAL</v>
          </cell>
          <cell r="I7" t="str">
            <v>%</v>
          </cell>
          <cell r="J7" t="str">
            <v>ANTERIOR</v>
          </cell>
          <cell r="K7" t="str">
            <v>PRESENTE</v>
          </cell>
          <cell r="L7" t="str">
            <v>ACUM</v>
          </cell>
          <cell r="M7" t="str">
            <v>ANTERIOR</v>
          </cell>
          <cell r="N7" t="str">
            <v>PRESENTE</v>
          </cell>
          <cell r="O7" t="str">
            <v>ACUMULADA</v>
          </cell>
          <cell r="P7" t="str">
            <v>ANTERIOR</v>
          </cell>
          <cell r="Q7" t="str">
            <v xml:space="preserve">PRESENTE </v>
          </cell>
          <cell r="R7" t="str">
            <v xml:space="preserve">ACUMULADO </v>
          </cell>
          <cell r="S7" t="str">
            <v>ANTERIOR</v>
          </cell>
          <cell r="T7" t="str">
            <v>PRESENTE</v>
          </cell>
          <cell r="U7" t="str">
            <v>ACUMULADO</v>
          </cell>
          <cell r="V7" t="str">
            <v>CANTIDAD</v>
          </cell>
          <cell r="W7" t="str">
            <v>VALOR</v>
          </cell>
        </row>
        <row r="8">
          <cell r="B8" t="str">
            <v>T1</v>
          </cell>
          <cell r="C8" t="str">
            <v>SUMINISTRO DE EQUIPOS Y ACCESORIOS PARA LA ESTACION DE BOMBEO DE AGUA CRUDA (8)</v>
          </cell>
        </row>
        <row r="9">
          <cell r="C9" t="str">
            <v>3.20.</v>
          </cell>
          <cell r="D9" t="str">
            <v>SUMINISTRO DE TUBERIAS Y ELEMENTOS DE ACUEDUCTO Y ALCANTARILLADO</v>
          </cell>
        </row>
        <row r="10">
          <cell r="C10" t="str">
            <v>3.20.1.1.5</v>
          </cell>
          <cell r="D10" t="str">
            <v>Suministro de tuberías de acero sch40</v>
          </cell>
        </row>
        <row r="11">
          <cell r="C11" t="str">
            <v>3.20.1.1.5.4</v>
          </cell>
          <cell r="D11" t="str">
            <v>Tuberia de acero diametro 200 mm, sch 40</v>
          </cell>
          <cell r="E11" t="str">
            <v>m</v>
          </cell>
          <cell r="F11">
            <v>2</v>
          </cell>
          <cell r="G11">
            <v>154570</v>
          </cell>
          <cell r="H11">
            <v>309140</v>
          </cell>
          <cell r="I11">
            <v>0.11122947908040616</v>
          </cell>
          <cell r="J11">
            <v>2</v>
          </cell>
          <cell r="K11">
            <v>-2</v>
          </cell>
          <cell r="L11">
            <v>0</v>
          </cell>
          <cell r="M11">
            <v>309140</v>
          </cell>
          <cell r="N11">
            <v>-309140</v>
          </cell>
          <cell r="O11">
            <v>0</v>
          </cell>
          <cell r="R11">
            <v>0</v>
          </cell>
          <cell r="S11">
            <v>0</v>
          </cell>
          <cell r="T11">
            <v>0</v>
          </cell>
          <cell r="U11">
            <v>0</v>
          </cell>
          <cell r="V11">
            <v>0</v>
          </cell>
          <cell r="W11">
            <v>0</v>
          </cell>
        </row>
        <row r="12">
          <cell r="C12" t="str">
            <v>3.20.1.1.5.6</v>
          </cell>
          <cell r="D12" t="str">
            <v>Tuberia de acero diametro 300 mm, sch 40</v>
          </cell>
          <cell r="E12" t="str">
            <v>m</v>
          </cell>
          <cell r="F12">
            <v>18</v>
          </cell>
          <cell r="G12">
            <v>440800</v>
          </cell>
          <cell r="H12">
            <v>7934400</v>
          </cell>
          <cell r="I12">
            <v>2.8548204011631451</v>
          </cell>
          <cell r="J12">
            <v>18</v>
          </cell>
          <cell r="K12">
            <v>-18</v>
          </cell>
          <cell r="L12">
            <v>0</v>
          </cell>
          <cell r="M12">
            <v>7934400</v>
          </cell>
          <cell r="N12">
            <v>-7934400</v>
          </cell>
          <cell r="O12">
            <v>0</v>
          </cell>
          <cell r="R12">
            <v>0</v>
          </cell>
          <cell r="S12">
            <v>0</v>
          </cell>
          <cell r="T12">
            <v>0</v>
          </cell>
          <cell r="U12">
            <v>0</v>
          </cell>
          <cell r="V12">
            <v>0</v>
          </cell>
          <cell r="W12">
            <v>0</v>
          </cell>
        </row>
        <row r="13">
          <cell r="C13" t="str">
            <v>3.20.1.1.5.8</v>
          </cell>
          <cell r="D13" t="str">
            <v>Tuberia de acero diametro 400 mm, sch 40</v>
          </cell>
          <cell r="E13" t="str">
            <v>m</v>
          </cell>
          <cell r="F13">
            <v>7</v>
          </cell>
          <cell r="G13">
            <v>742400</v>
          </cell>
          <cell r="H13">
            <v>5196800</v>
          </cell>
          <cell r="I13">
            <v>1.869823888481124</v>
          </cell>
          <cell r="J13">
            <v>7</v>
          </cell>
          <cell r="K13">
            <v>0</v>
          </cell>
          <cell r="L13">
            <v>7</v>
          </cell>
          <cell r="M13">
            <v>5196800</v>
          </cell>
          <cell r="N13">
            <v>0</v>
          </cell>
          <cell r="O13">
            <v>5196800</v>
          </cell>
          <cell r="R13">
            <v>0</v>
          </cell>
          <cell r="S13">
            <v>0</v>
          </cell>
          <cell r="T13">
            <v>0</v>
          </cell>
          <cell r="U13">
            <v>0</v>
          </cell>
          <cell r="V13">
            <v>7</v>
          </cell>
          <cell r="W13">
            <v>5196800</v>
          </cell>
        </row>
        <row r="14">
          <cell r="B14" t="str">
            <v>N</v>
          </cell>
          <cell r="C14" t="str">
            <v>3.20.1.1.5.9</v>
          </cell>
          <cell r="D14" t="str">
            <v>Tuberia de acero diametro 450 mm, sch 40</v>
          </cell>
          <cell r="E14" t="str">
            <v>m</v>
          </cell>
          <cell r="F14">
            <v>0</v>
          </cell>
          <cell r="G14">
            <v>710000</v>
          </cell>
          <cell r="J14">
            <v>0</v>
          </cell>
          <cell r="K14">
            <v>2</v>
          </cell>
          <cell r="L14">
            <v>2</v>
          </cell>
          <cell r="M14">
            <v>0</v>
          </cell>
          <cell r="N14">
            <v>1420000</v>
          </cell>
          <cell r="O14">
            <v>1420000</v>
          </cell>
          <cell r="R14">
            <v>0</v>
          </cell>
        </row>
        <row r="15">
          <cell r="C15" t="str">
            <v>3.20.1.2.3</v>
          </cell>
          <cell r="D15" t="str">
            <v>Suministro de válvula de mariposa brida x brida norma ISO PN 16</v>
          </cell>
          <cell r="F15" t="str">
            <v/>
          </cell>
          <cell r="I15" t="str">
            <v/>
          </cell>
          <cell r="J15" t="str">
            <v/>
          </cell>
          <cell r="L15" t="str">
            <v/>
          </cell>
          <cell r="M15" t="str">
            <v/>
          </cell>
          <cell r="N15" t="str">
            <v/>
          </cell>
          <cell r="O15" t="str">
            <v/>
          </cell>
          <cell r="R15">
            <v>0</v>
          </cell>
          <cell r="S15" t="str">
            <v/>
          </cell>
          <cell r="T15" t="str">
            <v/>
          </cell>
          <cell r="U15" t="str">
            <v/>
          </cell>
          <cell r="V15" t="str">
            <v/>
          </cell>
          <cell r="W15" t="str">
            <v/>
          </cell>
        </row>
        <row r="16">
          <cell r="C16" t="str">
            <v>3.20.1.2.3.2</v>
          </cell>
          <cell r="D16" t="str">
            <v>d = 300 mm (12")</v>
          </cell>
          <cell r="E16" t="str">
            <v>un</v>
          </cell>
          <cell r="F16">
            <v>5</v>
          </cell>
          <cell r="G16">
            <v>6000000</v>
          </cell>
          <cell r="H16">
            <v>30000000</v>
          </cell>
          <cell r="I16">
            <v>10.794088026176441</v>
          </cell>
          <cell r="J16">
            <v>5</v>
          </cell>
          <cell r="K16">
            <v>-5</v>
          </cell>
          <cell r="L16">
            <v>0</v>
          </cell>
          <cell r="M16">
            <v>30000000</v>
          </cell>
          <cell r="N16">
            <v>-30000000</v>
          </cell>
          <cell r="O16">
            <v>0</v>
          </cell>
          <cell r="R16">
            <v>5</v>
          </cell>
          <cell r="S16">
            <v>0</v>
          </cell>
          <cell r="T16">
            <v>0</v>
          </cell>
          <cell r="U16">
            <v>30000000</v>
          </cell>
          <cell r="V16">
            <v>-5</v>
          </cell>
          <cell r="W16">
            <v>-30000000</v>
          </cell>
        </row>
        <row r="17">
          <cell r="B17" t="str">
            <v>N</v>
          </cell>
          <cell r="C17" t="str">
            <v>3.20.1.2.3.4</v>
          </cell>
          <cell r="D17" t="str">
            <v>d = 400 mm (16")</v>
          </cell>
          <cell r="E17" t="str">
            <v>un</v>
          </cell>
          <cell r="F17">
            <v>0</v>
          </cell>
          <cell r="G17">
            <v>8619472.7999999989</v>
          </cell>
          <cell r="J17">
            <v>0</v>
          </cell>
          <cell r="K17">
            <v>2</v>
          </cell>
          <cell r="L17">
            <v>2</v>
          </cell>
          <cell r="M17">
            <v>0</v>
          </cell>
          <cell r="N17">
            <v>17238945.599999998</v>
          </cell>
          <cell r="O17">
            <v>17238945.599999998</v>
          </cell>
          <cell r="R17">
            <v>0</v>
          </cell>
          <cell r="S17">
            <v>0</v>
          </cell>
          <cell r="T17">
            <v>0</v>
          </cell>
        </row>
        <row r="18">
          <cell r="C18" t="str">
            <v>3.20.1.2.5</v>
          </cell>
          <cell r="D18" t="str">
            <v>Suministro de ventosa de acción simple norma ISO PN 10</v>
          </cell>
          <cell r="F18" t="str">
            <v/>
          </cell>
          <cell r="I18" t="str">
            <v/>
          </cell>
          <cell r="J18" t="str">
            <v/>
          </cell>
          <cell r="L18" t="str">
            <v/>
          </cell>
          <cell r="M18" t="str">
            <v/>
          </cell>
          <cell r="N18" t="str">
            <v/>
          </cell>
          <cell r="O18" t="str">
            <v/>
          </cell>
          <cell r="R18">
            <v>0</v>
          </cell>
          <cell r="S18" t="str">
            <v/>
          </cell>
          <cell r="T18" t="str">
            <v/>
          </cell>
          <cell r="U18" t="str">
            <v/>
          </cell>
          <cell r="V18" t="str">
            <v/>
          </cell>
          <cell r="W18" t="str">
            <v/>
          </cell>
        </row>
        <row r="19">
          <cell r="C19" t="str">
            <v>3.20.1.2.5.1</v>
          </cell>
          <cell r="D19" t="str">
            <v>d = 50 mm (2")</v>
          </cell>
          <cell r="E19" t="str">
            <v>un</v>
          </cell>
          <cell r="F19">
            <v>4</v>
          </cell>
          <cell r="G19">
            <v>610972</v>
          </cell>
          <cell r="H19">
            <v>2443888</v>
          </cell>
          <cell r="I19">
            <v>0.87931807327054301</v>
          </cell>
          <cell r="J19">
            <v>4</v>
          </cell>
          <cell r="K19">
            <v>-4</v>
          </cell>
          <cell r="L19">
            <v>0</v>
          </cell>
          <cell r="M19">
            <v>2443888</v>
          </cell>
          <cell r="N19">
            <v>-2443888</v>
          </cell>
          <cell r="O19">
            <v>0</v>
          </cell>
          <cell r="R19">
            <v>0</v>
          </cell>
          <cell r="S19">
            <v>0</v>
          </cell>
          <cell r="T19">
            <v>0</v>
          </cell>
          <cell r="U19">
            <v>0</v>
          </cell>
          <cell r="V19">
            <v>0</v>
          </cell>
          <cell r="W19">
            <v>0</v>
          </cell>
        </row>
        <row r="20">
          <cell r="C20" t="str">
            <v>3.20.1.2.28</v>
          </cell>
          <cell r="D20" t="str">
            <v>Brida universal en acero norma ISO PN 10</v>
          </cell>
          <cell r="F20" t="str">
            <v/>
          </cell>
          <cell r="I20" t="str">
            <v/>
          </cell>
          <cell r="J20" t="str">
            <v/>
          </cell>
          <cell r="L20" t="str">
            <v/>
          </cell>
          <cell r="M20" t="str">
            <v/>
          </cell>
          <cell r="N20" t="str">
            <v/>
          </cell>
          <cell r="O20" t="str">
            <v/>
          </cell>
          <cell r="R20">
            <v>0</v>
          </cell>
          <cell r="S20" t="str">
            <v/>
          </cell>
          <cell r="T20" t="str">
            <v/>
          </cell>
          <cell r="U20" t="str">
            <v/>
          </cell>
          <cell r="V20" t="str">
            <v/>
          </cell>
          <cell r="W20" t="str">
            <v/>
          </cell>
        </row>
        <row r="21">
          <cell r="C21" t="str">
            <v>3.20.1.2.28.4</v>
          </cell>
          <cell r="D21" t="str">
            <v>d = 200 mm (8")</v>
          </cell>
          <cell r="E21" t="str">
            <v>un</v>
          </cell>
          <cell r="F21">
            <v>4</v>
          </cell>
          <cell r="G21">
            <v>500000</v>
          </cell>
          <cell r="H21">
            <v>2000000</v>
          </cell>
          <cell r="I21">
            <v>0.71960586841176266</v>
          </cell>
          <cell r="J21">
            <v>4</v>
          </cell>
          <cell r="K21">
            <v>-4</v>
          </cell>
          <cell r="L21">
            <v>0</v>
          </cell>
          <cell r="M21">
            <v>2000000</v>
          </cell>
          <cell r="N21">
            <v>-2000000</v>
          </cell>
          <cell r="O21">
            <v>0</v>
          </cell>
          <cell r="R21">
            <v>0</v>
          </cell>
          <cell r="S21">
            <v>0</v>
          </cell>
          <cell r="T21">
            <v>0</v>
          </cell>
          <cell r="U21">
            <v>0</v>
          </cell>
          <cell r="V21">
            <v>0</v>
          </cell>
          <cell r="W21">
            <v>0</v>
          </cell>
        </row>
        <row r="22">
          <cell r="C22" t="str">
            <v>3.20.1.2.28.6</v>
          </cell>
          <cell r="D22" t="str">
            <v>d = 300 mm (12")</v>
          </cell>
          <cell r="E22" t="str">
            <v>un</v>
          </cell>
          <cell r="F22">
            <v>0</v>
          </cell>
          <cell r="G22">
            <v>750000</v>
          </cell>
          <cell r="J22">
            <v>0</v>
          </cell>
          <cell r="K22">
            <v>2</v>
          </cell>
          <cell r="L22">
            <v>2</v>
          </cell>
          <cell r="M22">
            <v>0</v>
          </cell>
          <cell r="N22">
            <v>1500000</v>
          </cell>
          <cell r="O22">
            <v>1500000</v>
          </cell>
          <cell r="R22">
            <v>0</v>
          </cell>
          <cell r="S22">
            <v>0</v>
          </cell>
          <cell r="T22">
            <v>0</v>
          </cell>
          <cell r="U22">
            <v>0</v>
          </cell>
        </row>
        <row r="23">
          <cell r="B23" t="str">
            <v>N</v>
          </cell>
          <cell r="C23" t="str">
            <v>3.20.1.2.28.8</v>
          </cell>
          <cell r="D23" t="str">
            <v>d = 400 mm (16")</v>
          </cell>
          <cell r="E23" t="str">
            <v>un</v>
          </cell>
          <cell r="F23">
            <v>0</v>
          </cell>
          <cell r="G23">
            <v>1000000</v>
          </cell>
          <cell r="J23">
            <v>0</v>
          </cell>
          <cell r="K23">
            <v>6</v>
          </cell>
          <cell r="L23">
            <v>6</v>
          </cell>
          <cell r="M23">
            <v>0</v>
          </cell>
          <cell r="N23">
            <v>6000000</v>
          </cell>
          <cell r="O23">
            <v>6000000</v>
          </cell>
          <cell r="R23">
            <v>0</v>
          </cell>
          <cell r="S23">
            <v>0</v>
          </cell>
          <cell r="T23">
            <v>0</v>
          </cell>
          <cell r="U23">
            <v>0</v>
          </cell>
        </row>
        <row r="24">
          <cell r="B24" t="str">
            <v>N</v>
          </cell>
          <cell r="C24" t="str">
            <v>3.20.1.2.28.9</v>
          </cell>
          <cell r="D24" t="str">
            <v>d = 450 mm (18")</v>
          </cell>
          <cell r="E24" t="str">
            <v>un</v>
          </cell>
          <cell r="F24">
            <v>0</v>
          </cell>
          <cell r="G24">
            <v>1125000</v>
          </cell>
          <cell r="J24">
            <v>0</v>
          </cell>
          <cell r="K24">
            <v>8</v>
          </cell>
          <cell r="L24">
            <v>8</v>
          </cell>
          <cell r="M24">
            <v>0</v>
          </cell>
          <cell r="N24">
            <v>9000000</v>
          </cell>
          <cell r="O24">
            <v>9000000</v>
          </cell>
          <cell r="R24">
            <v>0</v>
          </cell>
          <cell r="S24">
            <v>0</v>
          </cell>
          <cell r="T24">
            <v>0</v>
          </cell>
          <cell r="U24">
            <v>0</v>
          </cell>
        </row>
        <row r="25">
          <cell r="C25" t="str">
            <v>3.20.1.2.84</v>
          </cell>
          <cell r="D25" t="str">
            <v>Suministro de Valvula de cierre rapido para acometidas</v>
          </cell>
          <cell r="F25" t="str">
            <v/>
          </cell>
          <cell r="I25" t="str">
            <v/>
          </cell>
          <cell r="J25" t="str">
            <v/>
          </cell>
          <cell r="L25" t="str">
            <v/>
          </cell>
          <cell r="M25" t="str">
            <v/>
          </cell>
          <cell r="N25" t="str">
            <v/>
          </cell>
          <cell r="O25" t="str">
            <v/>
          </cell>
          <cell r="R25">
            <v>0</v>
          </cell>
          <cell r="S25" t="str">
            <v/>
          </cell>
          <cell r="T25" t="str">
            <v/>
          </cell>
          <cell r="U25" t="str">
            <v/>
          </cell>
          <cell r="V25" t="str">
            <v/>
          </cell>
          <cell r="W25" t="str">
            <v/>
          </cell>
        </row>
        <row r="26">
          <cell r="C26" t="str">
            <v>3.20.1.2.84.4</v>
          </cell>
          <cell r="D26" t="str">
            <v>Suministro de Valvula de cierre rapido de 32 mm</v>
          </cell>
          <cell r="E26" t="str">
            <v>un</v>
          </cell>
          <cell r="F26">
            <v>4</v>
          </cell>
          <cell r="G26">
            <v>17400</v>
          </cell>
          <cell r="H26">
            <v>69600</v>
          </cell>
          <cell r="I26">
            <v>2.5042284220729343E-2</v>
          </cell>
          <cell r="J26">
            <v>4</v>
          </cell>
          <cell r="K26">
            <v>-4</v>
          </cell>
          <cell r="L26">
            <v>0</v>
          </cell>
          <cell r="M26">
            <v>69600</v>
          </cell>
          <cell r="N26">
            <v>-69600</v>
          </cell>
          <cell r="O26">
            <v>0</v>
          </cell>
          <cell r="R26">
            <v>0</v>
          </cell>
          <cell r="S26">
            <v>0</v>
          </cell>
          <cell r="T26">
            <v>0</v>
          </cell>
          <cell r="U26">
            <v>0</v>
          </cell>
          <cell r="V26">
            <v>0</v>
          </cell>
          <cell r="W26">
            <v>0</v>
          </cell>
        </row>
        <row r="27">
          <cell r="B27" t="str">
            <v>N</v>
          </cell>
          <cell r="C27" t="str">
            <v>3.20.1.2.84.6</v>
          </cell>
          <cell r="D27" t="str">
            <v>Suministro de Valvula de cierre rapido de 50 mm</v>
          </cell>
          <cell r="E27" t="str">
            <v>un</v>
          </cell>
          <cell r="F27">
            <v>0</v>
          </cell>
          <cell r="G27">
            <v>20000</v>
          </cell>
          <cell r="J27">
            <v>0</v>
          </cell>
          <cell r="L27">
            <v>0</v>
          </cell>
          <cell r="M27">
            <v>0</v>
          </cell>
          <cell r="N27">
            <v>0</v>
          </cell>
          <cell r="O27">
            <v>0</v>
          </cell>
          <cell r="R27">
            <v>0</v>
          </cell>
          <cell r="S27">
            <v>0</v>
          </cell>
          <cell r="T27">
            <v>0</v>
          </cell>
          <cell r="U27">
            <v>0</v>
          </cell>
        </row>
        <row r="28">
          <cell r="C28" t="str">
            <v>3.20.1.2.87</v>
          </cell>
          <cell r="D28" t="str">
            <v>Suministro de accesorios de acero sch40, norma ISO</v>
          </cell>
          <cell r="F28" t="str">
            <v/>
          </cell>
          <cell r="I28" t="str">
            <v/>
          </cell>
          <cell r="J28" t="str">
            <v/>
          </cell>
          <cell r="L28" t="str">
            <v/>
          </cell>
          <cell r="M28" t="str">
            <v/>
          </cell>
          <cell r="N28" t="str">
            <v/>
          </cell>
          <cell r="O28" t="str">
            <v/>
          </cell>
          <cell r="R28">
            <v>0</v>
          </cell>
          <cell r="S28" t="str">
            <v/>
          </cell>
          <cell r="T28" t="str">
            <v/>
          </cell>
          <cell r="U28" t="str">
            <v/>
          </cell>
          <cell r="V28" t="str">
            <v/>
          </cell>
          <cell r="W28" t="str">
            <v/>
          </cell>
        </row>
        <row r="29">
          <cell r="C29" t="str">
            <v>3.20.1.2.87.1</v>
          </cell>
          <cell r="D29" t="str">
            <v>Codo 45º Ø200mm, HD</v>
          </cell>
          <cell r="E29" t="str">
            <v>un</v>
          </cell>
          <cell r="F29">
            <v>6</v>
          </cell>
          <cell r="G29">
            <v>420000</v>
          </cell>
          <cell r="H29">
            <v>2520000</v>
          </cell>
          <cell r="I29">
            <v>0.90670339419882096</v>
          </cell>
          <cell r="J29">
            <v>6</v>
          </cell>
          <cell r="K29">
            <v>-6</v>
          </cell>
          <cell r="L29">
            <v>0</v>
          </cell>
          <cell r="M29">
            <v>2520000</v>
          </cell>
          <cell r="N29">
            <v>-2520000</v>
          </cell>
          <cell r="O29">
            <v>0</v>
          </cell>
          <cell r="R29">
            <v>0</v>
          </cell>
          <cell r="S29">
            <v>0</v>
          </cell>
          <cell r="T29">
            <v>0</v>
          </cell>
          <cell r="U29">
            <v>0</v>
          </cell>
          <cell r="V29">
            <v>0</v>
          </cell>
          <cell r="W29">
            <v>0</v>
          </cell>
        </row>
        <row r="30">
          <cell r="C30" t="str">
            <v>3.20.1.2.87.2</v>
          </cell>
          <cell r="D30" t="str">
            <v>Codo 45º Ø400mm, HD</v>
          </cell>
          <cell r="E30" t="str">
            <v>un</v>
          </cell>
          <cell r="F30">
            <v>2</v>
          </cell>
          <cell r="G30">
            <v>1577600</v>
          </cell>
          <cell r="H30">
            <v>3155200</v>
          </cell>
          <cell r="I30">
            <v>1.1352502180063968</v>
          </cell>
          <cell r="J30">
            <v>2</v>
          </cell>
          <cell r="K30">
            <v>-2</v>
          </cell>
          <cell r="L30">
            <v>0</v>
          </cell>
          <cell r="M30">
            <v>3155200</v>
          </cell>
          <cell r="N30">
            <v>-3155200</v>
          </cell>
          <cell r="O30">
            <v>0</v>
          </cell>
          <cell r="R30">
            <v>0</v>
          </cell>
          <cell r="S30">
            <v>0</v>
          </cell>
          <cell r="T30">
            <v>0</v>
          </cell>
          <cell r="U30">
            <v>0</v>
          </cell>
          <cell r="V30">
            <v>0</v>
          </cell>
          <cell r="W30">
            <v>0</v>
          </cell>
        </row>
        <row r="31">
          <cell r="C31" t="str">
            <v>3.20.1.2.87.3</v>
          </cell>
          <cell r="D31" t="str">
            <v>Codo 90º, Ø300mm, Acero</v>
          </cell>
          <cell r="E31" t="str">
            <v>un</v>
          </cell>
          <cell r="F31">
            <v>2</v>
          </cell>
          <cell r="G31">
            <v>1300000</v>
          </cell>
          <cell r="H31">
            <v>2600000</v>
          </cell>
          <cell r="I31">
            <v>0.93548762893529147</v>
          </cell>
          <cell r="J31">
            <v>2</v>
          </cell>
          <cell r="K31">
            <v>-2</v>
          </cell>
          <cell r="L31">
            <v>0</v>
          </cell>
          <cell r="M31">
            <v>2600000</v>
          </cell>
          <cell r="N31">
            <v>-2600000</v>
          </cell>
          <cell r="O31">
            <v>0</v>
          </cell>
          <cell r="R31">
            <v>0</v>
          </cell>
          <cell r="S31">
            <v>0</v>
          </cell>
          <cell r="T31">
            <v>0</v>
          </cell>
          <cell r="U31">
            <v>0</v>
          </cell>
          <cell r="V31">
            <v>0</v>
          </cell>
          <cell r="W31">
            <v>0</v>
          </cell>
        </row>
        <row r="32">
          <cell r="C32" t="str">
            <v>3.20.1.2.87.4</v>
          </cell>
          <cell r="D32" t="str">
            <v>Codo 90º, Ø400mm, Brida*Brida, Acero</v>
          </cell>
          <cell r="E32" t="str">
            <v>un</v>
          </cell>
          <cell r="F32">
            <v>3</v>
          </cell>
          <cell r="G32">
            <v>2000000</v>
          </cell>
          <cell r="H32">
            <v>6000000</v>
          </cell>
          <cell r="I32">
            <v>2.1588176052352881</v>
          </cell>
          <cell r="J32">
            <v>3</v>
          </cell>
          <cell r="K32">
            <v>-2</v>
          </cell>
          <cell r="L32">
            <v>1</v>
          </cell>
          <cell r="M32">
            <v>6000000</v>
          </cell>
          <cell r="N32">
            <v>-4000000</v>
          </cell>
          <cell r="O32">
            <v>2000000</v>
          </cell>
          <cell r="R32">
            <v>0</v>
          </cell>
          <cell r="S32">
            <v>0</v>
          </cell>
          <cell r="T32">
            <v>0</v>
          </cell>
          <cell r="U32">
            <v>0</v>
          </cell>
          <cell r="V32">
            <v>1</v>
          </cell>
          <cell r="W32">
            <v>2000000</v>
          </cell>
        </row>
        <row r="33">
          <cell r="B33" t="str">
            <v>N</v>
          </cell>
          <cell r="D33" t="str">
            <v>Codo 90º, Ø450 mm, Brida*Brida, Acero</v>
          </cell>
          <cell r="E33" t="str">
            <v>un</v>
          </cell>
          <cell r="F33">
            <v>0</v>
          </cell>
          <cell r="G33">
            <v>2503800</v>
          </cell>
          <cell r="J33">
            <v>0</v>
          </cell>
          <cell r="K33">
            <v>2</v>
          </cell>
          <cell r="L33">
            <v>2</v>
          </cell>
          <cell r="M33">
            <v>0</v>
          </cell>
          <cell r="N33">
            <v>5007600</v>
          </cell>
          <cell r="O33">
            <v>5007600</v>
          </cell>
          <cell r="R33">
            <v>0</v>
          </cell>
          <cell r="S33">
            <v>0</v>
          </cell>
          <cell r="T33">
            <v>0</v>
          </cell>
          <cell r="U33">
            <v>0</v>
          </cell>
        </row>
        <row r="34">
          <cell r="C34" t="str">
            <v>3.20.1.2.87.5</v>
          </cell>
          <cell r="D34" t="str">
            <v>Reducción excéntrica Ø400*250mm, Brida x Brida, Acero</v>
          </cell>
          <cell r="E34" t="str">
            <v>un</v>
          </cell>
          <cell r="F34">
            <v>3</v>
          </cell>
          <cell r="G34">
            <v>1299200</v>
          </cell>
          <cell r="H34">
            <v>3897600</v>
          </cell>
          <cell r="I34">
            <v>1.4023679163608431</v>
          </cell>
          <cell r="J34">
            <v>3</v>
          </cell>
          <cell r="K34">
            <v>-3</v>
          </cell>
          <cell r="L34">
            <v>0</v>
          </cell>
          <cell r="M34">
            <v>3897600</v>
          </cell>
          <cell r="N34">
            <v>-3897600</v>
          </cell>
          <cell r="O34">
            <v>0</v>
          </cell>
          <cell r="R34">
            <v>0</v>
          </cell>
          <cell r="S34">
            <v>0</v>
          </cell>
          <cell r="T34">
            <v>0</v>
          </cell>
          <cell r="U34">
            <v>0</v>
          </cell>
          <cell r="V34">
            <v>0</v>
          </cell>
          <cell r="W34">
            <v>0</v>
          </cell>
        </row>
        <row r="35">
          <cell r="B35" t="str">
            <v>N</v>
          </cell>
          <cell r="C35" t="str">
            <v>3.20.1.2.87.18</v>
          </cell>
          <cell r="D35" t="str">
            <v>Reducción excéntrica Ø450*300mm, Brida x Brida, Acero</v>
          </cell>
          <cell r="E35" t="str">
            <v>un</v>
          </cell>
          <cell r="F35">
            <v>0</v>
          </cell>
          <cell r="G35">
            <v>1926000</v>
          </cell>
          <cell r="J35">
            <v>0</v>
          </cell>
          <cell r="K35">
            <v>2</v>
          </cell>
          <cell r="L35">
            <v>2</v>
          </cell>
          <cell r="M35">
            <v>0</v>
          </cell>
          <cell r="N35">
            <v>3852000</v>
          </cell>
          <cell r="O35">
            <v>3852000</v>
          </cell>
          <cell r="R35">
            <v>0</v>
          </cell>
          <cell r="S35">
            <v>0</v>
          </cell>
          <cell r="T35">
            <v>0</v>
          </cell>
          <cell r="U35">
            <v>0</v>
          </cell>
          <cell r="V35">
            <v>2</v>
          </cell>
          <cell r="W35">
            <v>3852000</v>
          </cell>
        </row>
        <row r="36">
          <cell r="C36" t="str">
            <v>3.20.1.2.87.6</v>
          </cell>
          <cell r="D36" t="str">
            <v>Reducción concéntrica, Ø400 x 300mm, Acero</v>
          </cell>
          <cell r="E36" t="str">
            <v>un</v>
          </cell>
          <cell r="F36">
            <v>2</v>
          </cell>
          <cell r="G36">
            <v>1451160</v>
          </cell>
          <cell r="H36">
            <v>2902320</v>
          </cell>
          <cell r="I36">
            <v>1.0442632520044137</v>
          </cell>
          <cell r="J36">
            <v>2</v>
          </cell>
          <cell r="K36">
            <v>-2</v>
          </cell>
          <cell r="L36">
            <v>0</v>
          </cell>
          <cell r="M36">
            <v>2902320</v>
          </cell>
          <cell r="N36">
            <v>-2902320</v>
          </cell>
          <cell r="O36">
            <v>0</v>
          </cell>
          <cell r="R36">
            <v>0</v>
          </cell>
          <cell r="S36">
            <v>0</v>
          </cell>
          <cell r="T36">
            <v>0</v>
          </cell>
          <cell r="U36">
            <v>0</v>
          </cell>
          <cell r="V36">
            <v>0</v>
          </cell>
          <cell r="W36">
            <v>0</v>
          </cell>
        </row>
        <row r="37">
          <cell r="C37" t="str">
            <v>3.20.1.2.87.7</v>
          </cell>
          <cell r="D37" t="str">
            <v>Reducción concéntrica, Ø300 x 200mm, Acero</v>
          </cell>
          <cell r="E37" t="str">
            <v>un</v>
          </cell>
          <cell r="F37">
            <v>2</v>
          </cell>
          <cell r="G37">
            <v>936700</v>
          </cell>
          <cell r="H37">
            <v>1873400</v>
          </cell>
          <cell r="I37">
            <v>0.6740548169412981</v>
          </cell>
          <cell r="J37">
            <v>2</v>
          </cell>
          <cell r="K37">
            <v>-2</v>
          </cell>
          <cell r="L37">
            <v>0</v>
          </cell>
          <cell r="M37">
            <v>1873400</v>
          </cell>
          <cell r="N37">
            <v>-1873400</v>
          </cell>
          <cell r="O37">
            <v>0</v>
          </cell>
          <cell r="R37">
            <v>0</v>
          </cell>
          <cell r="S37">
            <v>0</v>
          </cell>
          <cell r="T37">
            <v>0</v>
          </cell>
          <cell r="U37">
            <v>0</v>
          </cell>
          <cell r="V37">
            <v>0</v>
          </cell>
          <cell r="W37">
            <v>0</v>
          </cell>
        </row>
        <row r="38">
          <cell r="B38" t="str">
            <v>N</v>
          </cell>
          <cell r="C38" t="str">
            <v>3.20.1.2.87.19</v>
          </cell>
          <cell r="D38" t="str">
            <v>Reducción concéntrica, Ø400 x 250mm, Acero</v>
          </cell>
          <cell r="E38" t="str">
            <v>un</v>
          </cell>
          <cell r="F38">
            <v>0</v>
          </cell>
          <cell r="G38">
            <v>1535000</v>
          </cell>
          <cell r="J38">
            <v>0</v>
          </cell>
          <cell r="K38">
            <v>2</v>
          </cell>
          <cell r="L38">
            <v>2</v>
          </cell>
          <cell r="M38">
            <v>0</v>
          </cell>
          <cell r="N38">
            <v>3070000</v>
          </cell>
          <cell r="O38">
            <v>3070000</v>
          </cell>
          <cell r="R38">
            <v>0</v>
          </cell>
          <cell r="S38">
            <v>0</v>
          </cell>
          <cell r="T38">
            <v>0</v>
          </cell>
          <cell r="U38">
            <v>0</v>
          </cell>
        </row>
        <row r="39">
          <cell r="C39" t="str">
            <v>3.20.1.2.87.8</v>
          </cell>
          <cell r="D39" t="str">
            <v>Tee, Ø90 x 90mm, BxB</v>
          </cell>
          <cell r="E39" t="str">
            <v>un</v>
          </cell>
          <cell r="F39">
            <v>1</v>
          </cell>
          <cell r="G39">
            <v>186760</v>
          </cell>
          <cell r="H39">
            <v>186760</v>
          </cell>
          <cell r="I39">
            <v>6.7196795992290406E-2</v>
          </cell>
          <cell r="J39">
            <v>1</v>
          </cell>
          <cell r="K39">
            <v>-1</v>
          </cell>
          <cell r="L39">
            <v>0</v>
          </cell>
          <cell r="M39">
            <v>186760</v>
          </cell>
          <cell r="N39">
            <v>-186760</v>
          </cell>
          <cell r="O39">
            <v>0</v>
          </cell>
          <cell r="R39">
            <v>0</v>
          </cell>
          <cell r="S39">
            <v>0</v>
          </cell>
          <cell r="T39">
            <v>0</v>
          </cell>
          <cell r="U39">
            <v>0</v>
          </cell>
          <cell r="V39">
            <v>0</v>
          </cell>
          <cell r="W39">
            <v>0</v>
          </cell>
        </row>
        <row r="40">
          <cell r="C40" t="str">
            <v>3.20.1.2.87.9</v>
          </cell>
          <cell r="D40" t="str">
            <v>Tee, Ø150 x 150mm, BxB</v>
          </cell>
          <cell r="E40" t="str">
            <v>un</v>
          </cell>
          <cell r="F40">
            <v>3</v>
          </cell>
          <cell r="G40">
            <v>361920</v>
          </cell>
          <cell r="H40">
            <v>1085760</v>
          </cell>
          <cell r="I40">
            <v>0.39065963384337776</v>
          </cell>
          <cell r="J40">
            <v>3</v>
          </cell>
          <cell r="K40">
            <v>-3</v>
          </cell>
          <cell r="L40">
            <v>0</v>
          </cell>
          <cell r="M40">
            <v>1085760</v>
          </cell>
          <cell r="N40">
            <v>-1085760</v>
          </cell>
          <cell r="O40">
            <v>0</v>
          </cell>
          <cell r="R40">
            <v>0</v>
          </cell>
          <cell r="S40">
            <v>0</v>
          </cell>
          <cell r="T40">
            <v>0</v>
          </cell>
          <cell r="U40">
            <v>0</v>
          </cell>
          <cell r="V40">
            <v>0</v>
          </cell>
          <cell r="W40">
            <v>0</v>
          </cell>
        </row>
        <row r="41">
          <cell r="C41" t="str">
            <v>3.20.1.2.87.10</v>
          </cell>
          <cell r="D41" t="str">
            <v>Tee, Ø150 x 25mm, BxB</v>
          </cell>
          <cell r="E41" t="str">
            <v>un</v>
          </cell>
          <cell r="F41">
            <v>2</v>
          </cell>
          <cell r="G41">
            <v>150000</v>
          </cell>
          <cell r="H41">
            <v>300000</v>
          </cell>
          <cell r="I41">
            <v>0.1079408802617644</v>
          </cell>
          <cell r="J41">
            <v>2</v>
          </cell>
          <cell r="K41">
            <v>-2</v>
          </cell>
          <cell r="L41">
            <v>0</v>
          </cell>
          <cell r="M41">
            <v>300000</v>
          </cell>
          <cell r="N41">
            <v>-300000</v>
          </cell>
          <cell r="O41">
            <v>0</v>
          </cell>
          <cell r="R41">
            <v>0</v>
          </cell>
          <cell r="S41">
            <v>0</v>
          </cell>
          <cell r="T41">
            <v>0</v>
          </cell>
          <cell r="U41">
            <v>0</v>
          </cell>
          <cell r="V41">
            <v>0</v>
          </cell>
          <cell r="W41">
            <v>0</v>
          </cell>
        </row>
        <row r="42">
          <cell r="C42" t="str">
            <v>3.20.1.2.87.11</v>
          </cell>
          <cell r="D42" t="str">
            <v>Reducción excéntrica Ø400*250mm, Brida x Brida, Acero</v>
          </cell>
          <cell r="E42" t="str">
            <v>un</v>
          </cell>
          <cell r="F42">
            <v>4</v>
          </cell>
          <cell r="G42">
            <v>1299200</v>
          </cell>
          <cell r="H42">
            <v>5196800</v>
          </cell>
          <cell r="I42">
            <v>1.869823888481124</v>
          </cell>
          <cell r="J42">
            <v>4</v>
          </cell>
          <cell r="K42">
            <v>-4</v>
          </cell>
          <cell r="L42">
            <v>0</v>
          </cell>
          <cell r="M42">
            <v>5196800</v>
          </cell>
          <cell r="N42">
            <v>-5196800</v>
          </cell>
          <cell r="O42">
            <v>0</v>
          </cell>
          <cell r="R42">
            <v>0</v>
          </cell>
          <cell r="S42">
            <v>0</v>
          </cell>
          <cell r="T42">
            <v>0</v>
          </cell>
          <cell r="U42">
            <v>0</v>
          </cell>
          <cell r="V42">
            <v>0</v>
          </cell>
          <cell r="W42">
            <v>0</v>
          </cell>
        </row>
        <row r="43">
          <cell r="C43" t="str">
            <v>3.20.1.2.87.12</v>
          </cell>
          <cell r="D43" t="str">
            <v>Tee con derivación a 45º, Ø300 x 200mm, BxB, HD</v>
          </cell>
          <cell r="E43" t="str">
            <v>un</v>
          </cell>
          <cell r="F43">
            <v>2</v>
          </cell>
          <cell r="G43">
            <v>1300000</v>
          </cell>
          <cell r="H43">
            <v>2600000</v>
          </cell>
          <cell r="I43">
            <v>0.93548762893529147</v>
          </cell>
          <cell r="J43">
            <v>2</v>
          </cell>
          <cell r="K43">
            <v>-2</v>
          </cell>
          <cell r="L43">
            <v>0</v>
          </cell>
          <cell r="M43">
            <v>2600000</v>
          </cell>
          <cell r="N43">
            <v>-2600000</v>
          </cell>
          <cell r="O43">
            <v>0</v>
          </cell>
          <cell r="R43">
            <v>0</v>
          </cell>
          <cell r="S43">
            <v>0</v>
          </cell>
          <cell r="T43">
            <v>0</v>
          </cell>
          <cell r="U43">
            <v>0</v>
          </cell>
          <cell r="V43">
            <v>0</v>
          </cell>
          <cell r="W43">
            <v>0</v>
          </cell>
        </row>
        <row r="44">
          <cell r="C44" t="str">
            <v>3.20.1.2.87.13</v>
          </cell>
          <cell r="D44" t="str">
            <v>Tee, Ø400 x 300mm, Acero</v>
          </cell>
          <cell r="E44" t="str">
            <v>un</v>
          </cell>
          <cell r="F44">
            <v>2</v>
          </cell>
          <cell r="G44">
            <v>2902320</v>
          </cell>
          <cell r="H44">
            <v>5804640</v>
          </cell>
          <cell r="I44">
            <v>2.0885265040088274</v>
          </cell>
          <cell r="J44">
            <v>2</v>
          </cell>
          <cell r="K44">
            <v>-2</v>
          </cell>
          <cell r="L44">
            <v>0</v>
          </cell>
          <cell r="M44">
            <v>5804640</v>
          </cell>
          <cell r="N44">
            <v>-5804640</v>
          </cell>
          <cell r="O44">
            <v>0</v>
          </cell>
          <cell r="R44">
            <v>0</v>
          </cell>
          <cell r="S44">
            <v>0</v>
          </cell>
          <cell r="T44">
            <v>0</v>
          </cell>
          <cell r="U44">
            <v>0</v>
          </cell>
          <cell r="V44">
            <v>0</v>
          </cell>
          <cell r="W44">
            <v>0</v>
          </cell>
        </row>
        <row r="45">
          <cell r="C45" t="str">
            <v>3.20.1.2.87.14</v>
          </cell>
          <cell r="D45" t="str">
            <v>Bridas Ø50mm, Acero, norma ISO</v>
          </cell>
          <cell r="E45" t="str">
            <v>un</v>
          </cell>
          <cell r="F45">
            <v>4</v>
          </cell>
          <cell r="G45">
            <v>46400</v>
          </cell>
          <cell r="H45">
            <v>185600</v>
          </cell>
          <cell r="I45">
            <v>6.677942458861158E-2</v>
          </cell>
          <cell r="J45">
            <v>4</v>
          </cell>
          <cell r="K45">
            <v>-4</v>
          </cell>
          <cell r="L45">
            <v>0</v>
          </cell>
          <cell r="M45">
            <v>185600</v>
          </cell>
          <cell r="N45">
            <v>-185600</v>
          </cell>
          <cell r="O45">
            <v>0</v>
          </cell>
          <cell r="R45">
            <v>0</v>
          </cell>
          <cell r="S45">
            <v>0</v>
          </cell>
          <cell r="T45">
            <v>0</v>
          </cell>
          <cell r="U45">
            <v>0</v>
          </cell>
          <cell r="V45">
            <v>0</v>
          </cell>
          <cell r="W45">
            <v>0</v>
          </cell>
        </row>
        <row r="46">
          <cell r="C46" t="str">
            <v>3.20.1.2.87.15</v>
          </cell>
          <cell r="D46" t="str">
            <v>Bridas Ø200mm, Acero, norma ISO</v>
          </cell>
          <cell r="E46" t="str">
            <v>un</v>
          </cell>
          <cell r="F46">
            <v>4</v>
          </cell>
          <cell r="G46">
            <v>113680</v>
          </cell>
          <cell r="H46">
            <v>454720</v>
          </cell>
          <cell r="I46">
            <v>0.16360959024209837</v>
          </cell>
          <cell r="J46">
            <v>4</v>
          </cell>
          <cell r="L46">
            <v>4</v>
          </cell>
          <cell r="M46">
            <v>454720</v>
          </cell>
          <cell r="N46">
            <v>0</v>
          </cell>
          <cell r="O46">
            <v>454720</v>
          </cell>
          <cell r="R46">
            <v>0</v>
          </cell>
          <cell r="S46">
            <v>0</v>
          </cell>
          <cell r="T46">
            <v>0</v>
          </cell>
          <cell r="U46">
            <v>0</v>
          </cell>
          <cell r="V46">
            <v>4</v>
          </cell>
          <cell r="W46">
            <v>454720</v>
          </cell>
        </row>
        <row r="47">
          <cell r="C47" t="str">
            <v>3.20.1.2.87.16</v>
          </cell>
          <cell r="D47" t="str">
            <v>Bridas Ø300mm, Acero, norma ISO</v>
          </cell>
          <cell r="E47" t="str">
            <v>un</v>
          </cell>
          <cell r="F47">
            <v>6</v>
          </cell>
          <cell r="G47">
            <v>300000</v>
          </cell>
          <cell r="H47">
            <v>1800000</v>
          </cell>
          <cell r="I47">
            <v>0.64764528157058643</v>
          </cell>
          <cell r="J47">
            <v>6</v>
          </cell>
          <cell r="K47">
            <v>-4</v>
          </cell>
          <cell r="L47">
            <v>2</v>
          </cell>
          <cell r="M47">
            <v>1800000</v>
          </cell>
          <cell r="N47">
            <v>-1200000</v>
          </cell>
          <cell r="O47">
            <v>600000</v>
          </cell>
          <cell r="R47">
            <v>0</v>
          </cell>
          <cell r="S47">
            <v>0</v>
          </cell>
          <cell r="T47">
            <v>0</v>
          </cell>
          <cell r="U47">
            <v>0</v>
          </cell>
          <cell r="V47">
            <v>2</v>
          </cell>
          <cell r="W47">
            <v>600000</v>
          </cell>
        </row>
        <row r="48">
          <cell r="C48" t="str">
            <v>3.20.1.2.87.17</v>
          </cell>
          <cell r="D48" t="str">
            <v>Bridas Ø400mm, Acero, norma ISO</v>
          </cell>
          <cell r="E48" t="str">
            <v>un</v>
          </cell>
          <cell r="F48">
            <v>10</v>
          </cell>
          <cell r="G48">
            <v>754000</v>
          </cell>
          <cell r="H48">
            <v>7540000</v>
          </cell>
          <cell r="I48">
            <v>2.7129141239123453</v>
          </cell>
          <cell r="J48">
            <v>10</v>
          </cell>
          <cell r="K48">
            <v>-4</v>
          </cell>
          <cell r="L48">
            <v>6</v>
          </cell>
          <cell r="M48">
            <v>7540000</v>
          </cell>
          <cell r="N48">
            <v>-3016000</v>
          </cell>
          <cell r="O48">
            <v>4524000</v>
          </cell>
          <cell r="R48">
            <v>0</v>
          </cell>
          <cell r="S48">
            <v>0</v>
          </cell>
          <cell r="T48">
            <v>0</v>
          </cell>
          <cell r="U48">
            <v>0</v>
          </cell>
          <cell r="V48">
            <v>6</v>
          </cell>
          <cell r="W48">
            <v>4524000</v>
          </cell>
        </row>
        <row r="49">
          <cell r="B49" t="str">
            <v>N</v>
          </cell>
          <cell r="C49" t="str">
            <v>3.20.1.2.87.20</v>
          </cell>
          <cell r="D49" t="str">
            <v>Bridas Ø450mm, Acero, norma ISO</v>
          </cell>
          <cell r="E49" t="str">
            <v>un</v>
          </cell>
          <cell r="F49">
            <v>0</v>
          </cell>
          <cell r="G49">
            <v>850000</v>
          </cell>
          <cell r="J49">
            <v>0</v>
          </cell>
          <cell r="K49">
            <v>4</v>
          </cell>
          <cell r="L49">
            <v>4</v>
          </cell>
          <cell r="M49">
            <v>0</v>
          </cell>
          <cell r="N49">
            <v>3400000</v>
          </cell>
          <cell r="O49">
            <v>3400000</v>
          </cell>
          <cell r="R49">
            <v>0</v>
          </cell>
          <cell r="S49">
            <v>0</v>
          </cell>
          <cell r="T49">
            <v>0</v>
          </cell>
          <cell r="U49">
            <v>0</v>
          </cell>
          <cell r="V49">
            <v>4</v>
          </cell>
          <cell r="W49">
            <v>3400000</v>
          </cell>
        </row>
        <row r="50">
          <cell r="C50" t="str">
            <v>3.20.1.2.86.3</v>
          </cell>
          <cell r="D50" t="str">
            <v>Válvula cheque horizontal de clapetas Ø300mm, acero, bridadas, norma ISO PN10</v>
          </cell>
          <cell r="E50" t="str">
            <v>un</v>
          </cell>
          <cell r="F50">
            <v>4</v>
          </cell>
          <cell r="G50">
            <v>8012699.9999999991</v>
          </cell>
          <cell r="H50">
            <v>32050799.999999996</v>
          </cell>
          <cell r="I50">
            <v>11.531971883645861</v>
          </cell>
          <cell r="J50">
            <v>4</v>
          </cell>
          <cell r="K50">
            <v>-4</v>
          </cell>
          <cell r="L50">
            <v>0</v>
          </cell>
          <cell r="M50">
            <v>32050799.999999996</v>
          </cell>
          <cell r="N50">
            <v>-32050799.999999996</v>
          </cell>
          <cell r="O50">
            <v>0</v>
          </cell>
          <cell r="R50">
            <v>0</v>
          </cell>
          <cell r="S50">
            <v>0</v>
          </cell>
          <cell r="T50">
            <v>0</v>
          </cell>
          <cell r="U50">
            <v>0</v>
          </cell>
          <cell r="V50">
            <v>0</v>
          </cell>
          <cell r="W50">
            <v>0</v>
          </cell>
        </row>
        <row r="51">
          <cell r="C51" t="str">
            <v>3.20.1.2.86.7</v>
          </cell>
          <cell r="D51" t="str">
            <v>Válvula cheque vertical de clapetas Ø400mm, acero, con coladera de succión, bridada</v>
          </cell>
          <cell r="E51" t="str">
            <v>un</v>
          </cell>
          <cell r="F51">
            <v>3</v>
          </cell>
          <cell r="G51">
            <v>10723730</v>
          </cell>
          <cell r="H51">
            <v>32171190</v>
          </cell>
          <cell r="I51">
            <v>11.575288558894908</v>
          </cell>
          <cell r="J51">
            <v>3</v>
          </cell>
          <cell r="K51">
            <v>-3</v>
          </cell>
          <cell r="L51">
            <v>0</v>
          </cell>
          <cell r="M51">
            <v>32171190</v>
          </cell>
          <cell r="N51">
            <v>-32171190</v>
          </cell>
          <cell r="O51">
            <v>0</v>
          </cell>
          <cell r="R51">
            <v>0</v>
          </cell>
          <cell r="S51">
            <v>0</v>
          </cell>
          <cell r="T51">
            <v>0</v>
          </cell>
          <cell r="U51">
            <v>0</v>
          </cell>
          <cell r="V51">
            <v>0</v>
          </cell>
          <cell r="W51">
            <v>0</v>
          </cell>
        </row>
        <row r="52">
          <cell r="B52" t="str">
            <v>N</v>
          </cell>
          <cell r="C52" t="str">
            <v>3.20.1.2.86.8</v>
          </cell>
          <cell r="D52" t="str">
            <v>Válvula cheque horizontal de clapetas Ø400mm, acero, bridadas, norma ISO PN10</v>
          </cell>
          <cell r="E52" t="str">
            <v>un</v>
          </cell>
          <cell r="F52">
            <v>0</v>
          </cell>
          <cell r="G52">
            <v>10987200</v>
          </cell>
          <cell r="I52">
            <v>0</v>
          </cell>
          <cell r="J52">
            <v>0</v>
          </cell>
          <cell r="K52">
            <v>2</v>
          </cell>
          <cell r="L52">
            <v>2</v>
          </cell>
          <cell r="M52">
            <v>0</v>
          </cell>
          <cell r="N52">
            <v>21974400</v>
          </cell>
          <cell r="O52">
            <v>21974400</v>
          </cell>
          <cell r="R52">
            <v>0</v>
          </cell>
          <cell r="S52">
            <v>0</v>
          </cell>
          <cell r="T52">
            <v>0</v>
          </cell>
          <cell r="U52">
            <v>0</v>
          </cell>
        </row>
        <row r="53">
          <cell r="B53" t="str">
            <v>N</v>
          </cell>
          <cell r="C53" t="str">
            <v>3.20.1.2.86.9</v>
          </cell>
          <cell r="D53" t="str">
            <v>Válvula cheque vertical de clapetas Ø450mm, acero, con coladera de succión, bridada</v>
          </cell>
          <cell r="E53" t="str">
            <v>un</v>
          </cell>
          <cell r="F53">
            <v>0</v>
          </cell>
          <cell r="G53">
            <v>13500000</v>
          </cell>
          <cell r="I53">
            <v>0</v>
          </cell>
          <cell r="J53">
            <v>0</v>
          </cell>
          <cell r="K53">
            <v>2</v>
          </cell>
          <cell r="L53">
            <v>2</v>
          </cell>
          <cell r="M53">
            <v>0</v>
          </cell>
          <cell r="N53">
            <v>27000000</v>
          </cell>
          <cell r="O53">
            <v>27000000</v>
          </cell>
          <cell r="R53">
            <v>0</v>
          </cell>
          <cell r="S53">
            <v>0</v>
          </cell>
          <cell r="T53">
            <v>0</v>
          </cell>
          <cell r="U53">
            <v>0</v>
          </cell>
        </row>
        <row r="54">
          <cell r="C54" t="str">
            <v>3.20.2.8</v>
          </cell>
          <cell r="D54" t="str">
            <v>Suministro de unión de desmontaje, HD, Norma ISO, PN 16</v>
          </cell>
          <cell r="F54" t="str">
            <v/>
          </cell>
          <cell r="I54" t="str">
            <v/>
          </cell>
          <cell r="J54" t="str">
            <v/>
          </cell>
          <cell r="L54" t="str">
            <v/>
          </cell>
          <cell r="M54" t="str">
            <v/>
          </cell>
          <cell r="N54" t="str">
            <v/>
          </cell>
          <cell r="O54" t="str">
            <v/>
          </cell>
          <cell r="R54">
            <v>0</v>
          </cell>
          <cell r="S54" t="str">
            <v/>
          </cell>
          <cell r="T54" t="str">
            <v/>
          </cell>
          <cell r="U54" t="str">
            <v/>
          </cell>
          <cell r="V54" t="str">
            <v/>
          </cell>
          <cell r="W54" t="str">
            <v/>
          </cell>
        </row>
        <row r="55">
          <cell r="C55" t="str">
            <v>3.20.2.8.1</v>
          </cell>
          <cell r="D55" t="str">
            <v>d = 300 mm (12")</v>
          </cell>
          <cell r="E55" t="str">
            <v>un</v>
          </cell>
          <cell r="F55">
            <v>4</v>
          </cell>
          <cell r="G55">
            <v>1488000</v>
          </cell>
          <cell r="H55">
            <v>5952000</v>
          </cell>
          <cell r="I55">
            <v>2.1415470643934058</v>
          </cell>
          <cell r="J55">
            <v>4</v>
          </cell>
          <cell r="K55">
            <v>-4</v>
          </cell>
          <cell r="L55">
            <v>0</v>
          </cell>
          <cell r="M55">
            <v>5952000</v>
          </cell>
          <cell r="N55">
            <v>-5952000</v>
          </cell>
          <cell r="O55">
            <v>0</v>
          </cell>
          <cell r="R55">
            <v>0</v>
          </cell>
          <cell r="S55">
            <v>0</v>
          </cell>
          <cell r="T55">
            <v>0</v>
          </cell>
          <cell r="U55">
            <v>0</v>
          </cell>
          <cell r="V55">
            <v>0</v>
          </cell>
          <cell r="W55">
            <v>0</v>
          </cell>
        </row>
        <row r="56">
          <cell r="B56" t="str">
            <v>N</v>
          </cell>
          <cell r="C56" t="str">
            <v>3.20.2.8.3</v>
          </cell>
          <cell r="D56" t="str">
            <v>d = 250 mm (12")</v>
          </cell>
          <cell r="E56" t="str">
            <v>un</v>
          </cell>
          <cell r="F56">
            <v>0</v>
          </cell>
          <cell r="G56">
            <v>1915000</v>
          </cell>
          <cell r="J56">
            <v>0</v>
          </cell>
          <cell r="K56">
            <v>2</v>
          </cell>
          <cell r="L56">
            <v>2</v>
          </cell>
          <cell r="M56">
            <v>0</v>
          </cell>
          <cell r="N56">
            <v>3830000</v>
          </cell>
          <cell r="O56">
            <v>3830000</v>
          </cell>
          <cell r="R56">
            <v>0</v>
          </cell>
          <cell r="S56">
            <v>0</v>
          </cell>
          <cell r="T56">
            <v>0</v>
          </cell>
          <cell r="U56">
            <v>0</v>
          </cell>
        </row>
        <row r="57">
          <cell r="C57">
            <v>3.21</v>
          </cell>
          <cell r="D57" t="str">
            <v>SUMINISTRO DE EQUIPOS MECÁNICOS Y ELÉCTROMECÁNICOS</v>
          </cell>
          <cell r="F57" t="str">
            <v/>
          </cell>
          <cell r="I57" t="str">
            <v/>
          </cell>
          <cell r="J57" t="str">
            <v/>
          </cell>
          <cell r="L57" t="str">
            <v/>
          </cell>
          <cell r="M57" t="str">
            <v/>
          </cell>
          <cell r="N57" t="str">
            <v/>
          </cell>
          <cell r="O57" t="str">
            <v/>
          </cell>
          <cell r="R57">
            <v>0</v>
          </cell>
          <cell r="S57" t="str">
            <v/>
          </cell>
          <cell r="T57" t="str">
            <v/>
          </cell>
          <cell r="U57" t="str">
            <v/>
          </cell>
          <cell r="V57" t="str">
            <v/>
          </cell>
          <cell r="W57" t="str">
            <v/>
          </cell>
        </row>
        <row r="58">
          <cell r="C58" t="str">
            <v>3.21.1</v>
          </cell>
          <cell r="D58" t="str">
            <v>Bombas centrífugas horizontales</v>
          </cell>
          <cell r="F58" t="str">
            <v/>
          </cell>
          <cell r="I58" t="str">
            <v/>
          </cell>
          <cell r="J58" t="str">
            <v/>
          </cell>
          <cell r="L58" t="str">
            <v/>
          </cell>
          <cell r="M58" t="str">
            <v/>
          </cell>
          <cell r="N58" t="str">
            <v/>
          </cell>
          <cell r="O58" t="str">
            <v/>
          </cell>
          <cell r="R58">
            <v>0</v>
          </cell>
          <cell r="S58" t="str">
            <v/>
          </cell>
          <cell r="T58" t="str">
            <v/>
          </cell>
          <cell r="U58" t="str">
            <v/>
          </cell>
          <cell r="V58" t="str">
            <v/>
          </cell>
          <cell r="W58" t="str">
            <v/>
          </cell>
        </row>
        <row r="59">
          <cell r="C59" t="str">
            <v>3.21.1.1</v>
          </cell>
          <cell r="D59" t="str">
            <v>Suministro de bomba centrífuga horizontal de carcaza partida para bombear agua cruda, impulsor abierto, Qn=105LPS y Hn=13.2m para la primera etapa, con motor y bomba con capacidad para una segunda etapa de 16m, 1150RPM, 460 voltios, 60 ciclos, 20 metros d</v>
          </cell>
          <cell r="E59" t="str">
            <v>un</v>
          </cell>
          <cell r="F59">
            <v>3</v>
          </cell>
          <cell r="G59">
            <v>37233100</v>
          </cell>
          <cell r="H59">
            <v>111699300</v>
          </cell>
          <cell r="I59">
            <v>40.189735888743009</v>
          </cell>
          <cell r="J59">
            <v>3</v>
          </cell>
          <cell r="K59">
            <v>-3</v>
          </cell>
          <cell r="L59">
            <v>0</v>
          </cell>
          <cell r="M59">
            <v>111699300</v>
          </cell>
          <cell r="N59">
            <v>-111699300</v>
          </cell>
          <cell r="O59">
            <v>0</v>
          </cell>
          <cell r="R59">
            <v>0</v>
          </cell>
          <cell r="S59">
            <v>0</v>
          </cell>
          <cell r="T59">
            <v>0</v>
          </cell>
          <cell r="U59">
            <v>0</v>
          </cell>
          <cell r="V59">
            <v>0</v>
          </cell>
          <cell r="W59">
            <v>0</v>
          </cell>
        </row>
        <row r="60">
          <cell r="B60" t="str">
            <v>N</v>
          </cell>
          <cell r="C60" t="str">
            <v>3.21.1.2</v>
          </cell>
          <cell r="D60" t="str">
            <v>Suministro de bomba centrífuga horizontal de carcaza partida para bombear agua cruda, impulsor con paso mínimo de 40 mm, con impulsor para Qn=210 l/s y Hn=24m para la primera etapa; con mmotor eléctrico y bomba con capacidad para una segunda etapa Qn = 21</v>
          </cell>
          <cell r="E60" t="str">
            <v>un</v>
          </cell>
          <cell r="F60">
            <v>0</v>
          </cell>
          <cell r="G60">
            <v>90000000</v>
          </cell>
          <cell r="J60">
            <v>0</v>
          </cell>
          <cell r="K60">
            <v>2</v>
          </cell>
          <cell r="L60">
            <v>2</v>
          </cell>
          <cell r="M60">
            <v>0</v>
          </cell>
          <cell r="N60">
            <v>180000000</v>
          </cell>
          <cell r="O60">
            <v>180000000</v>
          </cell>
          <cell r="R60">
            <v>0</v>
          </cell>
          <cell r="S60">
            <v>0</v>
          </cell>
          <cell r="T60">
            <v>0</v>
          </cell>
          <cell r="U60">
            <v>0</v>
          </cell>
        </row>
        <row r="61">
          <cell r="D61" t="str">
            <v>ITEMS NUEVOS</v>
          </cell>
        </row>
        <row r="62">
          <cell r="D62" t="str">
            <v xml:space="preserve">Suministro de válvula de compuerta brida x brida norma ISO PN 10 </v>
          </cell>
        </row>
        <row r="63">
          <cell r="D63" t="str">
            <v>d = 100 mm (4")</v>
          </cell>
          <cell r="E63" t="str">
            <v>UN</v>
          </cell>
          <cell r="G63">
            <v>434118.40000000002</v>
          </cell>
          <cell r="H63">
            <v>0</v>
          </cell>
          <cell r="I63">
            <v>0</v>
          </cell>
          <cell r="J63">
            <v>0</v>
          </cell>
          <cell r="K63">
            <v>2</v>
          </cell>
          <cell r="L63">
            <v>2</v>
          </cell>
          <cell r="M63">
            <v>0</v>
          </cell>
          <cell r="N63">
            <v>868236.80000000005</v>
          </cell>
          <cell r="O63">
            <v>868236.80000000005</v>
          </cell>
          <cell r="R63">
            <v>0</v>
          </cell>
          <cell r="S63">
            <v>0</v>
          </cell>
          <cell r="T63">
            <v>0</v>
          </cell>
          <cell r="U63">
            <v>0</v>
          </cell>
          <cell r="V63">
            <v>2</v>
          </cell>
          <cell r="W63">
            <v>868236.80000000005</v>
          </cell>
        </row>
        <row r="64">
          <cell r="D64" t="str">
            <v xml:space="preserve">Suministro de ventosa de triple acción norma ISO PN 10 </v>
          </cell>
          <cell r="K64" t="str">
            <v/>
          </cell>
        </row>
        <row r="65">
          <cell r="D65" t="str">
            <v>d = 100 mm (4")</v>
          </cell>
          <cell r="E65" t="str">
            <v>UN</v>
          </cell>
          <cell r="G65">
            <v>1443785.3</v>
          </cell>
          <cell r="H65">
            <v>0</v>
          </cell>
          <cell r="I65">
            <v>0</v>
          </cell>
          <cell r="J65">
            <v>0</v>
          </cell>
          <cell r="K65">
            <v>2</v>
          </cell>
          <cell r="L65">
            <v>2</v>
          </cell>
          <cell r="M65">
            <v>0</v>
          </cell>
          <cell r="N65">
            <v>2887570.6</v>
          </cell>
          <cell r="O65">
            <v>2887570.6</v>
          </cell>
          <cell r="R65">
            <v>0</v>
          </cell>
          <cell r="S65">
            <v>0</v>
          </cell>
          <cell r="T65">
            <v>0</v>
          </cell>
          <cell r="U65">
            <v>0</v>
          </cell>
          <cell r="V65">
            <v>2</v>
          </cell>
          <cell r="W65">
            <v>2887570.6</v>
          </cell>
        </row>
        <row r="66">
          <cell r="D66" t="str">
            <v>Codo 45° BxB HD Norma ISO PN 10</v>
          </cell>
          <cell r="K66" t="str">
            <v/>
          </cell>
        </row>
        <row r="67">
          <cell r="D67" t="str">
            <v>d = 400 mm (16")</v>
          </cell>
          <cell r="E67" t="str">
            <v>UN</v>
          </cell>
          <cell r="G67">
            <v>4354176</v>
          </cell>
          <cell r="H67">
            <v>0</v>
          </cell>
          <cell r="I67">
            <v>0</v>
          </cell>
          <cell r="J67">
            <v>0</v>
          </cell>
          <cell r="K67">
            <v>2</v>
          </cell>
          <cell r="L67">
            <v>2</v>
          </cell>
          <cell r="M67">
            <v>0</v>
          </cell>
          <cell r="N67">
            <v>8708352</v>
          </cell>
          <cell r="O67">
            <v>8708352</v>
          </cell>
          <cell r="R67">
            <v>0</v>
          </cell>
          <cell r="S67">
            <v>0</v>
          </cell>
          <cell r="T67">
            <v>0</v>
          </cell>
          <cell r="U67">
            <v>0</v>
          </cell>
          <cell r="V67">
            <v>2</v>
          </cell>
          <cell r="W67">
            <v>8708352</v>
          </cell>
        </row>
        <row r="68">
          <cell r="D68" t="str">
            <v>Codo 90° B x B HD Norma ISO PN 10</v>
          </cell>
          <cell r="K68" t="str">
            <v/>
          </cell>
        </row>
        <row r="69">
          <cell r="D69" t="str">
            <v>d = 500 mm (20")</v>
          </cell>
          <cell r="E69" t="str">
            <v>UN</v>
          </cell>
          <cell r="G69">
            <v>6148000</v>
          </cell>
          <cell r="H69">
            <v>0</v>
          </cell>
          <cell r="I69">
            <v>0</v>
          </cell>
          <cell r="J69">
            <v>0</v>
          </cell>
          <cell r="K69">
            <v>2</v>
          </cell>
          <cell r="L69">
            <v>2</v>
          </cell>
          <cell r="M69">
            <v>0</v>
          </cell>
          <cell r="N69">
            <v>12296000</v>
          </cell>
          <cell r="O69">
            <v>12296000</v>
          </cell>
          <cell r="R69">
            <v>0</v>
          </cell>
          <cell r="S69">
            <v>0</v>
          </cell>
          <cell r="T69">
            <v>0</v>
          </cell>
          <cell r="U69">
            <v>0</v>
          </cell>
          <cell r="V69">
            <v>2</v>
          </cell>
          <cell r="W69">
            <v>12296000</v>
          </cell>
        </row>
        <row r="70">
          <cell r="D70" t="str">
            <v>Codo 90° JA x JA HD Norma ISO PN 10</v>
          </cell>
          <cell r="K70" t="str">
            <v/>
          </cell>
        </row>
        <row r="71">
          <cell r="D71" t="str">
            <v>d = 500 mm (20")</v>
          </cell>
          <cell r="E71" t="str">
            <v>UN</v>
          </cell>
          <cell r="G71">
            <v>3537438.56</v>
          </cell>
          <cell r="H71">
            <v>0</v>
          </cell>
          <cell r="I71">
            <v>0</v>
          </cell>
          <cell r="J71">
            <v>0</v>
          </cell>
          <cell r="K71">
            <v>1</v>
          </cell>
          <cell r="L71">
            <v>1</v>
          </cell>
          <cell r="M71">
            <v>0</v>
          </cell>
          <cell r="N71">
            <v>3537438.56</v>
          </cell>
          <cell r="O71">
            <v>3537438.56</v>
          </cell>
          <cell r="R71">
            <v>0</v>
          </cell>
          <cell r="S71">
            <v>0</v>
          </cell>
          <cell r="T71">
            <v>0</v>
          </cell>
          <cell r="U71">
            <v>0</v>
          </cell>
          <cell r="V71">
            <v>1</v>
          </cell>
          <cell r="W71">
            <v>3537438.56</v>
          </cell>
        </row>
        <row r="72">
          <cell r="D72" t="str">
            <v>Unión Brida Enchufe. Norma ISO. PN10 (Maxidaptor)</v>
          </cell>
          <cell r="K72" t="str">
            <v/>
          </cell>
        </row>
        <row r="73">
          <cell r="D73" t="str">
            <v>d = 500 mm (20")</v>
          </cell>
          <cell r="E73" t="str">
            <v>UN</v>
          </cell>
          <cell r="G73">
            <v>1782189.2</v>
          </cell>
          <cell r="H73">
            <v>0</v>
          </cell>
          <cell r="I73">
            <v>0</v>
          </cell>
          <cell r="J73">
            <v>0</v>
          </cell>
          <cell r="K73">
            <v>1</v>
          </cell>
          <cell r="L73">
            <v>1</v>
          </cell>
          <cell r="M73">
            <v>0</v>
          </cell>
          <cell r="N73">
            <v>1782189.2</v>
          </cell>
          <cell r="O73">
            <v>1782189.2</v>
          </cell>
          <cell r="R73">
            <v>0</v>
          </cell>
          <cell r="S73">
            <v>0</v>
          </cell>
          <cell r="T73">
            <v>0</v>
          </cell>
          <cell r="U73">
            <v>0</v>
          </cell>
          <cell r="V73">
            <v>1</v>
          </cell>
          <cell r="W73">
            <v>1782189.2</v>
          </cell>
        </row>
        <row r="74">
          <cell r="D74" t="str">
            <v>Reducción B x B HD. Norma ISO. PN 10</v>
          </cell>
          <cell r="K74" t="str">
            <v/>
          </cell>
        </row>
        <row r="75">
          <cell r="D75" t="str">
            <v>d = 600 x 400 mm</v>
          </cell>
          <cell r="E75" t="str">
            <v>UN</v>
          </cell>
          <cell r="G75">
            <v>4640000</v>
          </cell>
          <cell r="H75">
            <v>0</v>
          </cell>
          <cell r="I75">
            <v>0</v>
          </cell>
          <cell r="J75">
            <v>0</v>
          </cell>
          <cell r="K75">
            <v>2</v>
          </cell>
          <cell r="L75">
            <v>2</v>
          </cell>
          <cell r="M75">
            <v>0</v>
          </cell>
          <cell r="N75">
            <v>9280000</v>
          </cell>
          <cell r="O75">
            <v>9280000</v>
          </cell>
          <cell r="R75">
            <v>0</v>
          </cell>
          <cell r="S75">
            <v>0</v>
          </cell>
          <cell r="T75">
            <v>0</v>
          </cell>
          <cell r="U75">
            <v>0</v>
          </cell>
          <cell r="V75">
            <v>2</v>
          </cell>
          <cell r="W75">
            <v>9280000</v>
          </cell>
        </row>
        <row r="76">
          <cell r="D76" t="str">
            <v>d = 600 x 500 mm</v>
          </cell>
          <cell r="E76" t="str">
            <v>UN</v>
          </cell>
          <cell r="G76">
            <v>5000000</v>
          </cell>
          <cell r="H76">
            <v>0</v>
          </cell>
          <cell r="I76">
            <v>0</v>
          </cell>
          <cell r="J76">
            <v>0</v>
          </cell>
          <cell r="K76">
            <v>1</v>
          </cell>
          <cell r="L76">
            <v>1</v>
          </cell>
          <cell r="M76">
            <v>0</v>
          </cell>
          <cell r="N76">
            <v>5000000</v>
          </cell>
          <cell r="O76">
            <v>5000000</v>
          </cell>
          <cell r="R76">
            <v>0</v>
          </cell>
          <cell r="S76">
            <v>0</v>
          </cell>
          <cell r="T76">
            <v>0</v>
          </cell>
          <cell r="U76">
            <v>0</v>
          </cell>
          <cell r="V76">
            <v>1</v>
          </cell>
          <cell r="W76">
            <v>5000000</v>
          </cell>
        </row>
        <row r="77">
          <cell r="D77" t="str">
            <v>Suministro de Tee JA x JA x B HD. Norma ISO. PN 10</v>
          </cell>
          <cell r="K77" t="str">
            <v/>
          </cell>
        </row>
        <row r="78">
          <cell r="D78" t="str">
            <v>Tee 500 x 500 x 500 mm</v>
          </cell>
          <cell r="E78" t="str">
            <v>UN</v>
          </cell>
          <cell r="H78">
            <v>0</v>
          </cell>
          <cell r="I78">
            <v>0</v>
          </cell>
          <cell r="J78">
            <v>0</v>
          </cell>
          <cell r="K78">
            <v>1</v>
          </cell>
          <cell r="L78">
            <v>1</v>
          </cell>
          <cell r="M78">
            <v>0</v>
          </cell>
          <cell r="N78">
            <v>0</v>
          </cell>
          <cell r="O78">
            <v>0</v>
          </cell>
          <cell r="R78">
            <v>0</v>
          </cell>
          <cell r="S78">
            <v>0</v>
          </cell>
          <cell r="T78">
            <v>0</v>
          </cell>
          <cell r="U78">
            <v>0</v>
          </cell>
          <cell r="V78">
            <v>1</v>
          </cell>
          <cell r="W78">
            <v>0</v>
          </cell>
        </row>
        <row r="79">
          <cell r="D79" t="str">
            <v>Suministro de Tee B x B x B HD. Norma ISO. PN 10</v>
          </cell>
        </row>
        <row r="80">
          <cell r="D80" t="str">
            <v>Tee 600 x 600 x 600 mm</v>
          </cell>
          <cell r="E80" t="str">
            <v>UN</v>
          </cell>
          <cell r="G80">
            <v>10542834</v>
          </cell>
          <cell r="H80">
            <v>0</v>
          </cell>
          <cell r="I80">
            <v>0</v>
          </cell>
          <cell r="J80">
            <v>0</v>
          </cell>
          <cell r="K80">
            <v>1</v>
          </cell>
          <cell r="L80">
            <v>1</v>
          </cell>
          <cell r="M80">
            <v>0</v>
          </cell>
          <cell r="N80">
            <v>10542834</v>
          </cell>
          <cell r="O80">
            <v>10542834</v>
          </cell>
          <cell r="R80">
            <v>0</v>
          </cell>
          <cell r="S80">
            <v>0</v>
          </cell>
          <cell r="T80">
            <v>0</v>
          </cell>
          <cell r="U80">
            <v>0</v>
          </cell>
          <cell r="V80">
            <v>1</v>
          </cell>
          <cell r="W80">
            <v>10542834</v>
          </cell>
        </row>
        <row r="81">
          <cell r="D81" t="str">
            <v>Tee 400 x 400 x 100 mm</v>
          </cell>
          <cell r="E81" t="str">
            <v>UN</v>
          </cell>
          <cell r="G81">
            <v>4800000</v>
          </cell>
          <cell r="H81">
            <v>0</v>
          </cell>
          <cell r="I81">
            <v>0</v>
          </cell>
          <cell r="J81">
            <v>0</v>
          </cell>
          <cell r="K81">
            <v>2</v>
          </cell>
          <cell r="L81">
            <v>2</v>
          </cell>
          <cell r="M81">
            <v>0</v>
          </cell>
          <cell r="N81">
            <v>9600000</v>
          </cell>
          <cell r="O81">
            <v>9600000</v>
          </cell>
          <cell r="R81">
            <v>0</v>
          </cell>
          <cell r="S81">
            <v>0</v>
          </cell>
          <cell r="T81">
            <v>0</v>
          </cell>
          <cell r="U81">
            <v>0</v>
          </cell>
          <cell r="V81">
            <v>2</v>
          </cell>
          <cell r="W81">
            <v>9600000</v>
          </cell>
        </row>
        <row r="82">
          <cell r="D82" t="str">
            <v>Suministro de Niples bridados (Brida espigo y lisos)</v>
          </cell>
          <cell r="K82" t="str">
            <v/>
          </cell>
        </row>
        <row r="83">
          <cell r="D83" t="str">
            <v>4&lt; L &lt; 5 m</v>
          </cell>
          <cell r="K83" t="str">
            <v/>
          </cell>
        </row>
        <row r="84">
          <cell r="D84" t="str">
            <v>d = 400 mm Brida x Brida. Norma ISO. PN 10. L=4.5 m.</v>
          </cell>
          <cell r="E84" t="str">
            <v>UN</v>
          </cell>
          <cell r="G84">
            <v>2700000</v>
          </cell>
          <cell r="H84">
            <v>0</v>
          </cell>
          <cell r="I84">
            <v>0</v>
          </cell>
          <cell r="J84">
            <v>0</v>
          </cell>
          <cell r="K84">
            <v>2</v>
          </cell>
          <cell r="L84">
            <v>2</v>
          </cell>
          <cell r="M84">
            <v>0</v>
          </cell>
          <cell r="N84">
            <v>5400000</v>
          </cell>
          <cell r="O84">
            <v>5400000</v>
          </cell>
          <cell r="R84">
            <v>0</v>
          </cell>
          <cell r="S84">
            <v>0</v>
          </cell>
          <cell r="T84">
            <v>0</v>
          </cell>
          <cell r="U84">
            <v>0</v>
          </cell>
          <cell r="V84">
            <v>2</v>
          </cell>
          <cell r="W84">
            <v>5400000</v>
          </cell>
        </row>
        <row r="88">
          <cell r="D88" t="str">
            <v>COSTO SUMINISTRO</v>
          </cell>
          <cell r="F88" t="str">
            <v/>
          </cell>
          <cell r="H88">
            <v>277929918</v>
          </cell>
          <cell r="J88" t="str">
            <v/>
          </cell>
          <cell r="L88" t="str">
            <v/>
          </cell>
          <cell r="M88">
            <v>277929918</v>
          </cell>
          <cell r="N88">
            <v>88041168.760000005</v>
          </cell>
          <cell r="O88">
            <v>365971086.76000005</v>
          </cell>
          <cell r="R88">
            <v>0</v>
          </cell>
          <cell r="S88">
            <v>0</v>
          </cell>
          <cell r="T88">
            <v>0</v>
          </cell>
          <cell r="U88">
            <v>30000000</v>
          </cell>
          <cell r="V88" t="str">
            <v/>
          </cell>
          <cell r="W88">
            <v>-9972480</v>
          </cell>
        </row>
        <row r="89">
          <cell r="D89" t="str">
            <v>A,I,U,</v>
          </cell>
          <cell r="E89">
            <v>0.12</v>
          </cell>
          <cell r="F89">
            <v>0</v>
          </cell>
          <cell r="H89">
            <v>33351590.16</v>
          </cell>
          <cell r="J89">
            <v>0</v>
          </cell>
          <cell r="L89">
            <v>0</v>
          </cell>
          <cell r="M89">
            <v>33351590.16</v>
          </cell>
          <cell r="N89">
            <v>10564940.2512</v>
          </cell>
          <cell r="O89">
            <v>43916530.411200002</v>
          </cell>
          <cell r="R89">
            <v>0</v>
          </cell>
          <cell r="S89">
            <v>0</v>
          </cell>
          <cell r="T89">
            <v>0</v>
          </cell>
          <cell r="U89">
            <v>3600000</v>
          </cell>
          <cell r="W89">
            <v>-1196697.5999999999</v>
          </cell>
        </row>
        <row r="90">
          <cell r="B90" t="str">
            <v>TO1</v>
          </cell>
          <cell r="D90" t="str">
            <v>COSTO TOTAL SUMINISTRO</v>
          </cell>
          <cell r="F90" t="str">
            <v/>
          </cell>
          <cell r="H90">
            <v>311281508</v>
          </cell>
          <cell r="J90" t="str">
            <v/>
          </cell>
          <cell r="L90" t="str">
            <v/>
          </cell>
          <cell r="M90">
            <v>311281508</v>
          </cell>
          <cell r="N90">
            <v>98606109</v>
          </cell>
          <cell r="O90">
            <v>409887617</v>
          </cell>
          <cell r="R90">
            <v>0</v>
          </cell>
          <cell r="S90">
            <v>0</v>
          </cell>
          <cell r="T90">
            <v>0</v>
          </cell>
          <cell r="U90">
            <v>33600000</v>
          </cell>
          <cell r="V90" t="str">
            <v/>
          </cell>
          <cell r="W90">
            <v>-11169178</v>
          </cell>
        </row>
        <row r="91">
          <cell r="B91" t="str">
            <v>T2</v>
          </cell>
          <cell r="C91" t="str">
            <v>INSTALACION DE EQUIPOS Y ACCESORIOS PARA LA ESTACION DE BOMBEO DE AGUA CRUDA (91)</v>
          </cell>
          <cell r="F91" t="str">
            <v/>
          </cell>
          <cell r="J91" t="str">
            <v/>
          </cell>
          <cell r="L91" t="str">
            <v/>
          </cell>
          <cell r="M91" t="str">
            <v/>
          </cell>
          <cell r="N91" t="str">
            <v/>
          </cell>
          <cell r="O91" t="str">
            <v/>
          </cell>
          <cell r="R91">
            <v>0</v>
          </cell>
          <cell r="S91" t="str">
            <v/>
          </cell>
          <cell r="T91" t="str">
            <v/>
          </cell>
          <cell r="U91" t="str">
            <v/>
          </cell>
          <cell r="V91" t="str">
            <v/>
          </cell>
          <cell r="W91" t="str">
            <v/>
          </cell>
        </row>
        <row r="92">
          <cell r="C92" t="str">
            <v xml:space="preserve">ITEM  </v>
          </cell>
          <cell r="D92" t="str">
            <v>DESCRIPCION</v>
          </cell>
          <cell r="E92" t="str">
            <v xml:space="preserve">UNIDAD </v>
          </cell>
          <cell r="F92">
            <v>0</v>
          </cell>
          <cell r="G92" t="str">
            <v>V. UNITARIO</v>
          </cell>
          <cell r="H92" t="str">
            <v xml:space="preserve"> V. PARCIAL</v>
          </cell>
          <cell r="I92" t="str">
            <v>%</v>
          </cell>
          <cell r="J92">
            <v>0</v>
          </cell>
          <cell r="L92">
            <v>0</v>
          </cell>
          <cell r="R92">
            <v>0</v>
          </cell>
        </row>
        <row r="93">
          <cell r="C93">
            <v>3.1</v>
          </cell>
          <cell r="D93" t="str">
            <v>SEÑALIZACION Y SEGURIDAD EN LA OBRA</v>
          </cell>
          <cell r="F93" t="str">
            <v/>
          </cell>
          <cell r="J93" t="str">
            <v/>
          </cell>
          <cell r="L93" t="str">
            <v/>
          </cell>
          <cell r="M93" t="str">
            <v/>
          </cell>
          <cell r="N93" t="str">
            <v/>
          </cell>
          <cell r="O93" t="str">
            <v/>
          </cell>
          <cell r="R93">
            <v>0</v>
          </cell>
          <cell r="S93" t="str">
            <v/>
          </cell>
          <cell r="T93" t="str">
            <v/>
          </cell>
          <cell r="U93" t="str">
            <v/>
          </cell>
          <cell r="V93" t="str">
            <v/>
          </cell>
          <cell r="W93" t="str">
            <v/>
          </cell>
        </row>
        <row r="94">
          <cell r="C94" t="str">
            <v>3.1.1</v>
          </cell>
          <cell r="D94" t="str">
            <v>Señalización de la obra</v>
          </cell>
          <cell r="F94" t="str">
            <v/>
          </cell>
          <cell r="J94" t="str">
            <v/>
          </cell>
          <cell r="L94" t="str">
            <v/>
          </cell>
          <cell r="M94" t="str">
            <v/>
          </cell>
          <cell r="N94" t="str">
            <v/>
          </cell>
          <cell r="O94" t="str">
            <v/>
          </cell>
          <cell r="R94">
            <v>0</v>
          </cell>
          <cell r="S94" t="str">
            <v/>
          </cell>
          <cell r="T94" t="str">
            <v/>
          </cell>
          <cell r="U94" t="str">
            <v/>
          </cell>
          <cell r="V94" t="str">
            <v/>
          </cell>
          <cell r="W94" t="str">
            <v/>
          </cell>
        </row>
        <row r="95">
          <cell r="C95" t="str">
            <v>3.1.1.1</v>
          </cell>
          <cell r="D95" t="str">
            <v>Soporte para cinta demarcadora. Esquema No.1</v>
          </cell>
          <cell r="E95" t="str">
            <v>un</v>
          </cell>
          <cell r="F95">
            <v>30</v>
          </cell>
          <cell r="G95">
            <v>10100</v>
          </cell>
          <cell r="H95">
            <v>303000</v>
          </cell>
          <cell r="I95">
            <v>9.592918336720932E-2</v>
          </cell>
          <cell r="J95">
            <v>30</v>
          </cell>
          <cell r="K95">
            <v>-30</v>
          </cell>
          <cell r="L95">
            <v>0</v>
          </cell>
          <cell r="M95">
            <v>303000</v>
          </cell>
          <cell r="N95">
            <v>-303000</v>
          </cell>
          <cell r="O95">
            <v>0</v>
          </cell>
          <cell r="R95">
            <v>0</v>
          </cell>
          <cell r="S95">
            <v>0</v>
          </cell>
          <cell r="T95">
            <v>0</v>
          </cell>
          <cell r="U95">
            <v>0</v>
          </cell>
          <cell r="V95">
            <v>0</v>
          </cell>
          <cell r="W95">
            <v>0</v>
          </cell>
        </row>
        <row r="96">
          <cell r="C96" t="str">
            <v>3.1.1.2</v>
          </cell>
          <cell r="D96" t="str">
            <v>Cinta demarcadora, sin soportes. Esquema No. 2</v>
          </cell>
          <cell r="E96" t="str">
            <v>m</v>
          </cell>
          <cell r="F96">
            <v>500</v>
          </cell>
          <cell r="G96">
            <v>830</v>
          </cell>
          <cell r="H96">
            <v>415000</v>
          </cell>
          <cell r="I96">
            <v>0.13138815543693685</v>
          </cell>
          <cell r="J96">
            <v>500</v>
          </cell>
          <cell r="K96">
            <v>-500</v>
          </cell>
          <cell r="L96">
            <v>0</v>
          </cell>
          <cell r="M96">
            <v>415000</v>
          </cell>
          <cell r="N96">
            <v>-415000</v>
          </cell>
          <cell r="O96">
            <v>0</v>
          </cell>
          <cell r="R96">
            <v>0</v>
          </cell>
          <cell r="S96">
            <v>0</v>
          </cell>
          <cell r="T96">
            <v>0</v>
          </cell>
          <cell r="U96">
            <v>0</v>
          </cell>
          <cell r="V96">
            <v>0</v>
          </cell>
          <cell r="W96">
            <v>0</v>
          </cell>
        </row>
        <row r="97">
          <cell r="C97" t="str">
            <v>3.1.1.3</v>
          </cell>
          <cell r="D97" t="str">
            <v>Vallas móviles. Barreras</v>
          </cell>
          <cell r="F97" t="str">
            <v/>
          </cell>
          <cell r="I97" t="str">
            <v/>
          </cell>
          <cell r="J97" t="str">
            <v/>
          </cell>
          <cell r="L97" t="str">
            <v/>
          </cell>
          <cell r="M97" t="str">
            <v/>
          </cell>
          <cell r="N97" t="str">
            <v/>
          </cell>
          <cell r="O97" t="str">
            <v/>
          </cell>
          <cell r="R97">
            <v>0</v>
          </cell>
          <cell r="S97" t="str">
            <v/>
          </cell>
          <cell r="T97" t="str">
            <v/>
          </cell>
          <cell r="U97" t="str">
            <v/>
          </cell>
          <cell r="V97" t="str">
            <v/>
          </cell>
          <cell r="W97" t="str">
            <v/>
          </cell>
        </row>
        <row r="98">
          <cell r="C98" t="str">
            <v>3.1.1.3.4</v>
          </cell>
          <cell r="D98" t="str">
            <v>Valla móvil Tipo 4. Valla doble cara. Esquema No. 6</v>
          </cell>
          <cell r="E98" t="str">
            <v>un</v>
          </cell>
          <cell r="F98">
            <v>4</v>
          </cell>
          <cell r="G98">
            <v>155000</v>
          </cell>
          <cell r="H98">
            <v>620000</v>
          </cell>
          <cell r="I98">
            <v>0.19629073824313456</v>
          </cell>
          <cell r="J98">
            <v>4</v>
          </cell>
          <cell r="K98">
            <v>-4</v>
          </cell>
          <cell r="L98">
            <v>0</v>
          </cell>
          <cell r="M98">
            <v>620000</v>
          </cell>
          <cell r="N98">
            <v>-620000</v>
          </cell>
          <cell r="O98">
            <v>0</v>
          </cell>
          <cell r="R98">
            <v>0</v>
          </cell>
          <cell r="S98">
            <v>0</v>
          </cell>
          <cell r="T98">
            <v>0</v>
          </cell>
          <cell r="U98">
            <v>0</v>
          </cell>
          <cell r="V98">
            <v>0</v>
          </cell>
          <cell r="W98">
            <v>0</v>
          </cell>
        </row>
        <row r="99">
          <cell r="C99" t="str">
            <v>3.1.1.4</v>
          </cell>
          <cell r="D99" t="str">
            <v>Avisos preventivos fijos. Esquemas Nos. 10,11,12,13, y 14</v>
          </cell>
          <cell r="E99" t="str">
            <v>un</v>
          </cell>
          <cell r="F99">
            <v>1</v>
          </cell>
          <cell r="G99">
            <v>150000</v>
          </cell>
          <cell r="H99">
            <v>150000</v>
          </cell>
          <cell r="I99">
            <v>4.7489694736242233E-2</v>
          </cell>
          <cell r="J99">
            <v>1</v>
          </cell>
          <cell r="K99">
            <v>-1</v>
          </cell>
          <cell r="L99">
            <v>0</v>
          </cell>
          <cell r="M99">
            <v>150000</v>
          </cell>
          <cell r="N99">
            <v>-150000</v>
          </cell>
          <cell r="O99">
            <v>0</v>
          </cell>
          <cell r="R99">
            <v>0</v>
          </cell>
          <cell r="S99">
            <v>0</v>
          </cell>
          <cell r="T99">
            <v>0</v>
          </cell>
          <cell r="U99">
            <v>0</v>
          </cell>
          <cell r="V99">
            <v>0</v>
          </cell>
          <cell r="W99">
            <v>0</v>
          </cell>
        </row>
        <row r="100">
          <cell r="C100">
            <v>3.3</v>
          </cell>
          <cell r="D100" t="str">
            <v>EXCAVACIONES Y ENTIBADOS</v>
          </cell>
          <cell r="F100" t="str">
            <v/>
          </cell>
          <cell r="I100" t="str">
            <v/>
          </cell>
          <cell r="J100" t="str">
            <v/>
          </cell>
          <cell r="L100" t="str">
            <v/>
          </cell>
          <cell r="M100" t="str">
            <v/>
          </cell>
          <cell r="N100" t="str">
            <v/>
          </cell>
          <cell r="O100" t="str">
            <v/>
          </cell>
          <cell r="R100">
            <v>0</v>
          </cell>
          <cell r="S100" t="str">
            <v/>
          </cell>
          <cell r="T100" t="str">
            <v/>
          </cell>
          <cell r="U100" t="str">
            <v/>
          </cell>
          <cell r="V100" t="str">
            <v/>
          </cell>
          <cell r="W100" t="str">
            <v/>
          </cell>
        </row>
        <row r="101">
          <cell r="C101" t="str">
            <v>3.3.6</v>
          </cell>
          <cell r="D101" t="str">
            <v>Dragados</v>
          </cell>
          <cell r="F101" t="str">
            <v/>
          </cell>
          <cell r="I101" t="str">
            <v/>
          </cell>
          <cell r="J101" t="str">
            <v/>
          </cell>
          <cell r="L101" t="str">
            <v/>
          </cell>
          <cell r="M101" t="str">
            <v/>
          </cell>
          <cell r="N101" t="str">
            <v/>
          </cell>
          <cell r="O101" t="str">
            <v/>
          </cell>
          <cell r="R101">
            <v>0</v>
          </cell>
          <cell r="S101" t="str">
            <v/>
          </cell>
          <cell r="T101" t="str">
            <v/>
          </cell>
          <cell r="U101" t="str">
            <v/>
          </cell>
          <cell r="V101" t="str">
            <v/>
          </cell>
          <cell r="W101" t="str">
            <v/>
          </cell>
        </row>
        <row r="102">
          <cell r="C102" t="str">
            <v>3.3.6.1</v>
          </cell>
          <cell r="D102" t="str">
            <v>Con equipo de dragado para cualquier material bajo cualquier condición. Incluye retiro a lugar autorizado</v>
          </cell>
          <cell r="E102" t="str">
            <v>m3</v>
          </cell>
          <cell r="F102">
            <v>500</v>
          </cell>
          <cell r="G102">
            <v>6740</v>
          </cell>
          <cell r="H102">
            <v>3370000</v>
          </cell>
          <cell r="I102">
            <v>1.066935141740909</v>
          </cell>
          <cell r="J102">
            <v>500</v>
          </cell>
          <cell r="K102">
            <v>-500</v>
          </cell>
          <cell r="L102">
            <v>0</v>
          </cell>
          <cell r="M102">
            <v>3370000</v>
          </cell>
          <cell r="N102">
            <v>-3370000</v>
          </cell>
          <cell r="O102">
            <v>0</v>
          </cell>
          <cell r="R102">
            <v>0</v>
          </cell>
          <cell r="S102">
            <v>0</v>
          </cell>
          <cell r="T102">
            <v>0</v>
          </cell>
          <cell r="U102">
            <v>0</v>
          </cell>
          <cell r="V102">
            <v>0</v>
          </cell>
          <cell r="W102">
            <v>0</v>
          </cell>
        </row>
        <row r="103">
          <cell r="C103" t="str">
            <v>3,10</v>
          </cell>
          <cell r="D103" t="str">
            <v>INSTALACIÓN DE ACCESORIOS Y TRABAJOS METALMECÁNICOS</v>
          </cell>
          <cell r="F103" t="str">
            <v/>
          </cell>
          <cell r="I103" t="str">
            <v/>
          </cell>
          <cell r="J103" t="str">
            <v/>
          </cell>
          <cell r="L103" t="str">
            <v/>
          </cell>
          <cell r="M103" t="str">
            <v/>
          </cell>
          <cell r="N103" t="str">
            <v/>
          </cell>
          <cell r="O103" t="str">
            <v/>
          </cell>
          <cell r="R103">
            <v>0</v>
          </cell>
          <cell r="S103" t="str">
            <v/>
          </cell>
          <cell r="T103" t="str">
            <v/>
          </cell>
          <cell r="U103" t="str">
            <v/>
          </cell>
          <cell r="V103" t="str">
            <v/>
          </cell>
          <cell r="W103" t="str">
            <v/>
          </cell>
        </row>
        <row r="104">
          <cell r="C104" t="str">
            <v>3.10.1</v>
          </cell>
          <cell r="D104" t="str">
            <v>Trabajos metalmecánicos</v>
          </cell>
          <cell r="F104" t="str">
            <v/>
          </cell>
          <cell r="I104" t="str">
            <v/>
          </cell>
          <cell r="J104" t="str">
            <v/>
          </cell>
          <cell r="L104" t="str">
            <v/>
          </cell>
          <cell r="M104" t="str">
            <v/>
          </cell>
          <cell r="N104" t="str">
            <v/>
          </cell>
          <cell r="O104" t="str">
            <v/>
          </cell>
          <cell r="R104">
            <v>0</v>
          </cell>
          <cell r="S104" t="str">
            <v/>
          </cell>
          <cell r="T104" t="str">
            <v/>
          </cell>
          <cell r="U104" t="str">
            <v/>
          </cell>
          <cell r="V104" t="str">
            <v/>
          </cell>
          <cell r="W104" t="str">
            <v/>
          </cell>
        </row>
        <row r="105">
          <cell r="C105" t="str">
            <v>3.10.1.2</v>
          </cell>
          <cell r="D105" t="str">
            <v>Diseño, construcción e instalación en sitio de barcaza flotante en acero estructural y acero naval para instalación de bombas centrífugas y múltiple de impulsión, (dimenciones: ancho 7.82m * 9.36m), la barcaza cubierta y con malla de seguridad. Las dimenc</v>
          </cell>
          <cell r="E105" t="str">
            <v>un</v>
          </cell>
          <cell r="F105">
            <v>1</v>
          </cell>
          <cell r="G105">
            <v>165000000</v>
          </cell>
          <cell r="H105">
            <v>165000000</v>
          </cell>
          <cell r="I105">
            <v>52.238664209866457</v>
          </cell>
          <cell r="J105">
            <v>1</v>
          </cell>
          <cell r="L105">
            <v>1</v>
          </cell>
          <cell r="M105">
            <v>165000000</v>
          </cell>
          <cell r="N105">
            <v>0</v>
          </cell>
          <cell r="O105">
            <v>165000000</v>
          </cell>
          <cell r="R105">
            <v>0</v>
          </cell>
          <cell r="S105">
            <v>0</v>
          </cell>
          <cell r="T105">
            <v>0</v>
          </cell>
          <cell r="U105">
            <v>0</v>
          </cell>
          <cell r="V105">
            <v>1</v>
          </cell>
          <cell r="W105">
            <v>165000000</v>
          </cell>
        </row>
        <row r="106">
          <cell r="B106" t="str">
            <v>N</v>
          </cell>
          <cell r="C106" t="str">
            <v>3.10.1.4</v>
          </cell>
          <cell r="D106" t="str">
            <v>Diseño, construcción e instalación en sitio de barcaza flotante en acero estructural y acero naval para instalación de tres bombas centrífugas y múltiple de impulsión, (dimenciones: ancho 7.80m * 7.70m), la barcaza con cuatro compartimientos mínimos de fl</v>
          </cell>
          <cell r="E106" t="str">
            <v>un</v>
          </cell>
          <cell r="F106">
            <v>0</v>
          </cell>
          <cell r="G106">
            <v>165000000</v>
          </cell>
          <cell r="J106">
            <v>0</v>
          </cell>
          <cell r="L106">
            <v>0</v>
          </cell>
          <cell r="M106">
            <v>0</v>
          </cell>
          <cell r="N106">
            <v>0</v>
          </cell>
          <cell r="O106">
            <v>0</v>
          </cell>
          <cell r="R106">
            <v>0</v>
          </cell>
        </row>
        <row r="107">
          <cell r="C107" t="str">
            <v>3.10.1.3</v>
          </cell>
          <cell r="D107" t="str">
            <v>Diseño, construcción e instalación de puente en acero, con soportes de pilotes en el río, incluye suministro e instalación de tuberías de mangueras de Ø400mm para empalme a barcaza y accesorios varios. Longitud del puente de 53m</v>
          </cell>
          <cell r="E107" t="str">
            <v>gl</v>
          </cell>
          <cell r="F107">
            <v>1</v>
          </cell>
          <cell r="G107">
            <v>140000000</v>
          </cell>
          <cell r="H107">
            <v>140000000</v>
          </cell>
          <cell r="I107">
            <v>44.323715087159421</v>
          </cell>
          <cell r="J107">
            <v>1</v>
          </cell>
          <cell r="L107">
            <v>1</v>
          </cell>
          <cell r="M107">
            <v>140000000</v>
          </cell>
          <cell r="N107">
            <v>0</v>
          </cell>
          <cell r="O107">
            <v>140000000</v>
          </cell>
          <cell r="R107">
            <v>0</v>
          </cell>
          <cell r="S107">
            <v>0</v>
          </cell>
          <cell r="T107">
            <v>0</v>
          </cell>
          <cell r="U107">
            <v>0</v>
          </cell>
          <cell r="V107">
            <v>1</v>
          </cell>
          <cell r="W107">
            <v>140000000</v>
          </cell>
        </row>
        <row r="108">
          <cell r="B108" t="str">
            <v>N</v>
          </cell>
          <cell r="C108" t="str">
            <v>3.10.1.5</v>
          </cell>
          <cell r="D108" t="str">
            <v>Diseño, construcción e instalación de puente en acero, con soportes de pilotes en La orilla y en el río, incluye suministro e instalación de tuberías de mangueras de Ø400mm, l= 12,5 m para empalme a tuberías de salidas bridadas de la barcaza. Longitud del</v>
          </cell>
          <cell r="E108" t="str">
            <v>gl</v>
          </cell>
          <cell r="F108">
            <v>0</v>
          </cell>
          <cell r="G108">
            <v>80000000</v>
          </cell>
          <cell r="J108">
            <v>0</v>
          </cell>
          <cell r="L108">
            <v>0</v>
          </cell>
          <cell r="M108">
            <v>0</v>
          </cell>
          <cell r="N108">
            <v>0</v>
          </cell>
          <cell r="O108">
            <v>0</v>
          </cell>
          <cell r="R108">
            <v>0</v>
          </cell>
          <cell r="S108">
            <v>0</v>
          </cell>
          <cell r="T108">
            <v>0</v>
          </cell>
          <cell r="U108">
            <v>0</v>
          </cell>
        </row>
        <row r="109">
          <cell r="C109" t="str">
            <v>3,11</v>
          </cell>
          <cell r="D109" t="str">
            <v>INSTALACION DE EQUIPOS MECÁNICOS Y ELÉCTROMECÁNICOS</v>
          </cell>
          <cell r="F109" t="str">
            <v/>
          </cell>
          <cell r="I109" t="str">
            <v/>
          </cell>
          <cell r="J109" t="str">
            <v/>
          </cell>
          <cell r="L109" t="str">
            <v/>
          </cell>
          <cell r="M109" t="str">
            <v/>
          </cell>
          <cell r="N109" t="str">
            <v/>
          </cell>
          <cell r="O109" t="str">
            <v/>
          </cell>
          <cell r="R109">
            <v>0</v>
          </cell>
          <cell r="S109" t="str">
            <v/>
          </cell>
          <cell r="T109" t="str">
            <v/>
          </cell>
          <cell r="U109" t="str">
            <v/>
          </cell>
          <cell r="V109" t="str">
            <v/>
          </cell>
          <cell r="W109" t="str">
            <v/>
          </cell>
        </row>
        <row r="110">
          <cell r="C110" t="str">
            <v>3.11.1</v>
          </cell>
          <cell r="D110" t="str">
            <v>Bombas centrífugas</v>
          </cell>
          <cell r="F110" t="str">
            <v/>
          </cell>
          <cell r="I110" t="str">
            <v/>
          </cell>
          <cell r="J110" t="str">
            <v/>
          </cell>
          <cell r="L110" t="str">
            <v/>
          </cell>
          <cell r="M110" t="str">
            <v/>
          </cell>
          <cell r="N110" t="str">
            <v/>
          </cell>
          <cell r="O110" t="str">
            <v/>
          </cell>
          <cell r="R110">
            <v>0</v>
          </cell>
          <cell r="S110" t="str">
            <v/>
          </cell>
          <cell r="T110" t="str">
            <v/>
          </cell>
          <cell r="U110" t="str">
            <v/>
          </cell>
          <cell r="V110" t="str">
            <v/>
          </cell>
          <cell r="W110" t="str">
            <v/>
          </cell>
        </row>
        <row r="111">
          <cell r="C111" t="str">
            <v>3.11.1.1</v>
          </cell>
          <cell r="D111" t="str">
            <v>Instalación de tres equipos de bombeo Qn=105LPS y Hn=14.6m en la barcaza con sus tuberías de succión Ø400mm acero y el múltiple de la impulsión Ø300 a 400mm en acero, distribución según plano.</v>
          </cell>
          <cell r="E111" t="str">
            <v>gl</v>
          </cell>
          <cell r="F111">
            <v>1</v>
          </cell>
          <cell r="G111">
            <v>6000000</v>
          </cell>
          <cell r="H111">
            <v>6000000</v>
          </cell>
          <cell r="I111">
            <v>1.8995877894496895</v>
          </cell>
          <cell r="J111">
            <v>1</v>
          </cell>
          <cell r="L111">
            <v>1</v>
          </cell>
          <cell r="M111">
            <v>6000000</v>
          </cell>
          <cell r="N111">
            <v>0</v>
          </cell>
          <cell r="O111">
            <v>6000000</v>
          </cell>
          <cell r="R111">
            <v>0</v>
          </cell>
          <cell r="S111">
            <v>0</v>
          </cell>
          <cell r="T111">
            <v>0</v>
          </cell>
          <cell r="U111">
            <v>0</v>
          </cell>
          <cell r="V111">
            <v>1</v>
          </cell>
          <cell r="W111">
            <v>6000000</v>
          </cell>
        </row>
        <row r="112">
          <cell r="B112" t="str">
            <v>N</v>
          </cell>
          <cell r="C112" t="str">
            <v>3.11.1.2</v>
          </cell>
          <cell r="D112" t="str">
            <v>Instalación de dos equipos de bombeo Qn=210 LPS y Hn=24.0m en la barcaza con trabajos metalmecáncos para instalación de tuberías y accesorios en acero con empalmes bridados y soldados; incluyen las tuberías y accesorios para la succión entre Ø 300 a 450 m</v>
          </cell>
          <cell r="E112" t="str">
            <v>gl</v>
          </cell>
          <cell r="F112">
            <v>0</v>
          </cell>
          <cell r="G112">
            <v>17059680</v>
          </cell>
          <cell r="J112">
            <v>0</v>
          </cell>
          <cell r="L112">
            <v>0</v>
          </cell>
          <cell r="M112">
            <v>0</v>
          </cell>
          <cell r="N112">
            <v>0</v>
          </cell>
          <cell r="O112">
            <v>0</v>
          </cell>
          <cell r="R112">
            <v>0</v>
          </cell>
          <cell r="S112">
            <v>0</v>
          </cell>
          <cell r="T112">
            <v>0</v>
          </cell>
          <cell r="U112">
            <v>0</v>
          </cell>
        </row>
        <row r="113">
          <cell r="D113" t="str">
            <v>COSTO DIRECTO</v>
          </cell>
          <cell r="F113" t="str">
            <v/>
          </cell>
          <cell r="H113">
            <v>315858000</v>
          </cell>
          <cell r="J113" t="str">
            <v/>
          </cell>
          <cell r="L113" t="str">
            <v/>
          </cell>
          <cell r="M113">
            <v>315858000</v>
          </cell>
          <cell r="N113">
            <v>-4858000</v>
          </cell>
          <cell r="O113">
            <v>311000000</v>
          </cell>
          <cell r="R113">
            <v>0</v>
          </cell>
          <cell r="S113">
            <v>0</v>
          </cell>
          <cell r="T113">
            <v>0</v>
          </cell>
          <cell r="U113">
            <v>0</v>
          </cell>
          <cell r="V113" t="str">
            <v/>
          </cell>
          <cell r="W113">
            <v>311000000</v>
          </cell>
        </row>
        <row r="114">
          <cell r="D114" t="str">
            <v>A,I,U, (25% )</v>
          </cell>
          <cell r="E114">
            <v>0.25</v>
          </cell>
          <cell r="F114">
            <v>0</v>
          </cell>
          <cell r="H114">
            <v>78964500</v>
          </cell>
          <cell r="J114">
            <v>0</v>
          </cell>
          <cell r="L114">
            <v>0</v>
          </cell>
          <cell r="M114">
            <v>78964500</v>
          </cell>
          <cell r="N114">
            <v>-1214500</v>
          </cell>
          <cell r="O114">
            <v>77750000</v>
          </cell>
          <cell r="R114">
            <v>0</v>
          </cell>
          <cell r="S114">
            <v>0</v>
          </cell>
          <cell r="T114">
            <v>0</v>
          </cell>
          <cell r="U114">
            <v>0</v>
          </cell>
          <cell r="W114">
            <v>77750000</v>
          </cell>
        </row>
        <row r="115">
          <cell r="B115" t="str">
            <v>TO2</v>
          </cell>
          <cell r="D115" t="str">
            <v>COSTO TOTAL OBRA CIVIL</v>
          </cell>
          <cell r="F115" t="str">
            <v/>
          </cell>
          <cell r="H115">
            <v>394822500</v>
          </cell>
          <cell r="J115" t="str">
            <v/>
          </cell>
          <cell r="L115" t="str">
            <v/>
          </cell>
          <cell r="M115">
            <v>394822500</v>
          </cell>
          <cell r="N115">
            <v>-6072500</v>
          </cell>
          <cell r="O115">
            <v>388750000</v>
          </cell>
          <cell r="R115">
            <v>0</v>
          </cell>
          <cell r="S115">
            <v>0</v>
          </cell>
          <cell r="T115">
            <v>0</v>
          </cell>
          <cell r="U115">
            <v>0</v>
          </cell>
          <cell r="V115" t="str">
            <v/>
          </cell>
          <cell r="W115">
            <v>388750000</v>
          </cell>
        </row>
        <row r="116">
          <cell r="B116" t="str">
            <v>T3</v>
          </cell>
          <cell r="C116" t="str">
            <v>SUMINISTRO DE EQUIPOS Y ACCESORIOS PARA LA PLANTA DE TRATAMIENTO DE AGUA POTABLE (116)</v>
          </cell>
          <cell r="F116" t="str">
            <v/>
          </cell>
          <cell r="J116" t="str">
            <v/>
          </cell>
          <cell r="L116" t="str">
            <v/>
          </cell>
          <cell r="M116" t="str">
            <v/>
          </cell>
          <cell r="N116" t="str">
            <v/>
          </cell>
          <cell r="O116" t="str">
            <v/>
          </cell>
          <cell r="R116">
            <v>0</v>
          </cell>
          <cell r="S116" t="str">
            <v/>
          </cell>
          <cell r="T116" t="str">
            <v/>
          </cell>
          <cell r="U116" t="str">
            <v/>
          </cell>
          <cell r="V116" t="str">
            <v/>
          </cell>
          <cell r="W116" t="str">
            <v/>
          </cell>
        </row>
        <row r="117">
          <cell r="C117" t="str">
            <v xml:space="preserve">ITEM  </v>
          </cell>
          <cell r="D117" t="str">
            <v>DESCRIPCION</v>
          </cell>
          <cell r="E117" t="str">
            <v xml:space="preserve">UNIDAD </v>
          </cell>
          <cell r="G117" t="str">
            <v>V. UNITARIO</v>
          </cell>
          <cell r="H117" t="str">
            <v xml:space="preserve"> V. PARCIAL</v>
          </cell>
          <cell r="J117">
            <v>0</v>
          </cell>
          <cell r="R117">
            <v>0</v>
          </cell>
        </row>
        <row r="118">
          <cell r="C118" t="str">
            <v>3.20.</v>
          </cell>
          <cell r="D118" t="str">
            <v>SUMINISTRO DE TUBERIAS Y ELEMENTOS DE ACUEDUCTO Y ALCANTARILLADO</v>
          </cell>
          <cell r="F118" t="str">
            <v/>
          </cell>
          <cell r="J118" t="str">
            <v/>
          </cell>
          <cell r="L118" t="str">
            <v/>
          </cell>
          <cell r="M118" t="str">
            <v/>
          </cell>
          <cell r="N118" t="str">
            <v/>
          </cell>
          <cell r="O118" t="str">
            <v/>
          </cell>
          <cell r="R118">
            <v>0</v>
          </cell>
          <cell r="S118" t="str">
            <v/>
          </cell>
          <cell r="T118" t="str">
            <v/>
          </cell>
          <cell r="U118" t="str">
            <v/>
          </cell>
          <cell r="V118" t="str">
            <v/>
          </cell>
          <cell r="W118" t="str">
            <v/>
          </cell>
        </row>
        <row r="119">
          <cell r="C119" t="str">
            <v>3.20.1.1</v>
          </cell>
          <cell r="D119" t="str">
            <v>Suministro de Tuberias de Acueducto</v>
          </cell>
          <cell r="F119" t="str">
            <v/>
          </cell>
          <cell r="J119" t="str">
            <v/>
          </cell>
          <cell r="L119" t="str">
            <v/>
          </cell>
          <cell r="M119" t="str">
            <v/>
          </cell>
          <cell r="N119" t="str">
            <v/>
          </cell>
          <cell r="O119" t="str">
            <v/>
          </cell>
          <cell r="R119">
            <v>0</v>
          </cell>
          <cell r="S119" t="str">
            <v/>
          </cell>
          <cell r="T119" t="str">
            <v/>
          </cell>
          <cell r="U119" t="str">
            <v/>
          </cell>
          <cell r="V119" t="str">
            <v/>
          </cell>
          <cell r="W119" t="str">
            <v/>
          </cell>
        </row>
        <row r="120">
          <cell r="C120" t="str">
            <v>3.20.1.1.1</v>
          </cell>
          <cell r="D120" t="str">
            <v>Suministro de tuberías de acueducto de polietileno de alta densidad (PEAD)</v>
          </cell>
          <cell r="F120" t="str">
            <v/>
          </cell>
          <cell r="J120" t="str">
            <v/>
          </cell>
          <cell r="L120" t="str">
            <v/>
          </cell>
          <cell r="M120" t="str">
            <v/>
          </cell>
          <cell r="N120" t="str">
            <v/>
          </cell>
          <cell r="O120" t="str">
            <v/>
          </cell>
          <cell r="R120">
            <v>0</v>
          </cell>
          <cell r="S120" t="str">
            <v/>
          </cell>
          <cell r="T120" t="str">
            <v/>
          </cell>
          <cell r="U120" t="str">
            <v/>
          </cell>
          <cell r="V120" t="str">
            <v/>
          </cell>
          <cell r="W120" t="str">
            <v/>
          </cell>
        </row>
        <row r="121">
          <cell r="C121" t="str">
            <v>3.20.1.1.1.1</v>
          </cell>
          <cell r="D121" t="str">
            <v>Tuberías PEAD 90mm PN 10 PE 100</v>
          </cell>
          <cell r="E121" t="str">
            <v>m</v>
          </cell>
          <cell r="F121">
            <v>2500</v>
          </cell>
          <cell r="G121">
            <v>14000</v>
          </cell>
          <cell r="H121">
            <v>35000000</v>
          </cell>
          <cell r="I121">
            <v>2.0197914876784679</v>
          </cell>
          <cell r="J121">
            <v>2500</v>
          </cell>
          <cell r="L121">
            <v>2500</v>
          </cell>
          <cell r="M121">
            <v>35000000</v>
          </cell>
          <cell r="N121">
            <v>0</v>
          </cell>
          <cell r="O121">
            <v>35000000</v>
          </cell>
          <cell r="R121">
            <v>0</v>
          </cell>
          <cell r="S121">
            <v>0</v>
          </cell>
          <cell r="T121">
            <v>0</v>
          </cell>
          <cell r="U121">
            <v>0</v>
          </cell>
          <cell r="V121">
            <v>2500</v>
          </cell>
          <cell r="W121">
            <v>35000000</v>
          </cell>
        </row>
        <row r="122">
          <cell r="C122" t="str">
            <v>3.20.1.1.1.2</v>
          </cell>
          <cell r="D122" t="str">
            <v>Tuberías PEAD 110mm PN 10 PE 100</v>
          </cell>
          <cell r="E122" t="str">
            <v>m</v>
          </cell>
          <cell r="F122">
            <v>60</v>
          </cell>
          <cell r="G122">
            <v>20000</v>
          </cell>
          <cell r="H122">
            <v>1200000</v>
          </cell>
          <cell r="I122">
            <v>6.924999386326175E-2</v>
          </cell>
          <cell r="J122">
            <v>60</v>
          </cell>
          <cell r="L122">
            <v>60</v>
          </cell>
          <cell r="M122">
            <v>1200000</v>
          </cell>
          <cell r="N122">
            <v>0</v>
          </cell>
          <cell r="O122">
            <v>1200000</v>
          </cell>
          <cell r="R122">
            <v>0</v>
          </cell>
          <cell r="S122">
            <v>0</v>
          </cell>
          <cell r="T122">
            <v>0</v>
          </cell>
          <cell r="U122">
            <v>0</v>
          </cell>
          <cell r="V122">
            <v>60</v>
          </cell>
          <cell r="W122">
            <v>1200000</v>
          </cell>
        </row>
        <row r="123">
          <cell r="C123" t="str">
            <v>3.20.1.1.2</v>
          </cell>
          <cell r="D123" t="str">
            <v>Suministro de Tuberías de acueducto de hierro de fundición dúctil</v>
          </cell>
          <cell r="F123" t="str">
            <v/>
          </cell>
          <cell r="I123" t="str">
            <v/>
          </cell>
          <cell r="J123" t="str">
            <v/>
          </cell>
          <cell r="L123" t="str">
            <v/>
          </cell>
          <cell r="M123" t="str">
            <v/>
          </cell>
          <cell r="N123" t="str">
            <v/>
          </cell>
          <cell r="O123" t="str">
            <v/>
          </cell>
          <cell r="R123">
            <v>0</v>
          </cell>
          <cell r="S123" t="str">
            <v/>
          </cell>
          <cell r="T123" t="str">
            <v/>
          </cell>
          <cell r="U123" t="str">
            <v/>
          </cell>
          <cell r="V123" t="str">
            <v/>
          </cell>
          <cell r="W123" t="str">
            <v/>
          </cell>
        </row>
        <row r="124">
          <cell r="C124" t="str">
            <v>3.20.1.1.2.5</v>
          </cell>
          <cell r="D124" t="str">
            <v>Tubería de HD de 450 mm PN 10</v>
          </cell>
          <cell r="E124" t="str">
            <v>m</v>
          </cell>
          <cell r="F124">
            <v>30</v>
          </cell>
          <cell r="G124">
            <v>333723.06799999997</v>
          </cell>
          <cell r="H124">
            <v>10011692.039999999</v>
          </cell>
          <cell r="I124">
            <v>0.57775801027572216</v>
          </cell>
          <cell r="J124">
            <v>30</v>
          </cell>
          <cell r="L124">
            <v>30</v>
          </cell>
          <cell r="M124">
            <v>10011692.039999999</v>
          </cell>
          <cell r="N124">
            <v>0</v>
          </cell>
          <cell r="O124">
            <v>10011692.039999999</v>
          </cell>
          <cell r="R124">
            <v>0</v>
          </cell>
          <cell r="S124">
            <v>0</v>
          </cell>
          <cell r="T124">
            <v>0</v>
          </cell>
          <cell r="U124">
            <v>0</v>
          </cell>
          <cell r="V124">
            <v>30</v>
          </cell>
          <cell r="W124">
            <v>10011692.039999999</v>
          </cell>
        </row>
        <row r="125">
          <cell r="C125" t="str">
            <v>3.20.1.1.2.7</v>
          </cell>
          <cell r="D125" t="str">
            <v>Tubería de HD de 600 mm PN 10</v>
          </cell>
          <cell r="E125" t="str">
            <v>m</v>
          </cell>
          <cell r="F125">
            <v>12</v>
          </cell>
          <cell r="G125">
            <v>525000</v>
          </cell>
          <cell r="H125">
            <v>6300000</v>
          </cell>
          <cell r="I125">
            <v>0.36356246778212425</v>
          </cell>
          <cell r="J125">
            <v>12</v>
          </cell>
          <cell r="L125">
            <v>12</v>
          </cell>
          <cell r="M125">
            <v>6300000</v>
          </cell>
          <cell r="N125">
            <v>0</v>
          </cell>
          <cell r="O125">
            <v>6300000</v>
          </cell>
          <cell r="R125">
            <v>0</v>
          </cell>
          <cell r="S125">
            <v>0</v>
          </cell>
          <cell r="T125">
            <v>0</v>
          </cell>
          <cell r="U125">
            <v>0</v>
          </cell>
          <cell r="V125">
            <v>12</v>
          </cell>
          <cell r="W125">
            <v>6300000</v>
          </cell>
        </row>
        <row r="126">
          <cell r="C126" t="str">
            <v>3.20.1.1.4</v>
          </cell>
          <cell r="D126" t="str">
            <v>Suministro de tuberías de acueducto de polietileno para acometidas</v>
          </cell>
          <cell r="F126" t="str">
            <v/>
          </cell>
          <cell r="I126" t="str">
            <v/>
          </cell>
          <cell r="J126" t="str">
            <v/>
          </cell>
          <cell r="L126" t="str">
            <v/>
          </cell>
          <cell r="M126" t="str">
            <v/>
          </cell>
          <cell r="N126" t="str">
            <v/>
          </cell>
          <cell r="O126" t="str">
            <v/>
          </cell>
          <cell r="R126">
            <v>0</v>
          </cell>
          <cell r="S126" t="str">
            <v/>
          </cell>
          <cell r="T126" t="str">
            <v/>
          </cell>
          <cell r="U126" t="str">
            <v/>
          </cell>
          <cell r="V126" t="str">
            <v/>
          </cell>
          <cell r="W126" t="str">
            <v/>
          </cell>
        </row>
        <row r="127">
          <cell r="C127" t="str">
            <v>3.20.1.1.4.3</v>
          </cell>
          <cell r="D127" t="str">
            <v>Tuberia de Polietileno Diametro 25 mm PN 10</v>
          </cell>
          <cell r="E127" t="str">
            <v>m</v>
          </cell>
          <cell r="F127">
            <v>25</v>
          </cell>
          <cell r="G127">
            <v>2200</v>
          </cell>
          <cell r="H127">
            <v>55000</v>
          </cell>
          <cell r="I127">
            <v>3.173958052066164E-3</v>
          </cell>
          <cell r="J127">
            <v>25</v>
          </cell>
          <cell r="L127">
            <v>25</v>
          </cell>
          <cell r="M127">
            <v>55000</v>
          </cell>
          <cell r="N127">
            <v>0</v>
          </cell>
          <cell r="O127">
            <v>55000</v>
          </cell>
          <cell r="R127">
            <v>0</v>
          </cell>
          <cell r="S127">
            <v>0</v>
          </cell>
          <cell r="T127">
            <v>0</v>
          </cell>
          <cell r="U127">
            <v>0</v>
          </cell>
          <cell r="V127">
            <v>25</v>
          </cell>
          <cell r="W127">
            <v>55000</v>
          </cell>
        </row>
        <row r="128">
          <cell r="C128" t="str">
            <v>3.20.1.1.4.5</v>
          </cell>
          <cell r="D128" t="str">
            <v>Tuberia de Polietileno Diametro 63 mm PN 10</v>
          </cell>
          <cell r="E128" t="str">
            <v>m</v>
          </cell>
          <cell r="F128">
            <v>300</v>
          </cell>
          <cell r="G128">
            <v>7100</v>
          </cell>
          <cell r="H128">
            <v>2130000</v>
          </cell>
          <cell r="I128">
            <v>0.12291873910728962</v>
          </cell>
          <cell r="J128">
            <v>300</v>
          </cell>
          <cell r="L128">
            <v>300</v>
          </cell>
          <cell r="M128">
            <v>2130000</v>
          </cell>
          <cell r="N128">
            <v>0</v>
          </cell>
          <cell r="O128">
            <v>2130000</v>
          </cell>
          <cell r="R128">
            <v>0</v>
          </cell>
          <cell r="S128">
            <v>0</v>
          </cell>
          <cell r="T128">
            <v>0</v>
          </cell>
          <cell r="U128">
            <v>0</v>
          </cell>
          <cell r="V128">
            <v>300</v>
          </cell>
          <cell r="W128">
            <v>2130000</v>
          </cell>
        </row>
        <row r="129">
          <cell r="C129" t="str">
            <v>3.20.1.1.5</v>
          </cell>
          <cell r="D129" t="str">
            <v>Suministro de tuberías de acero sch40</v>
          </cell>
          <cell r="F129" t="str">
            <v/>
          </cell>
          <cell r="I129" t="str">
            <v/>
          </cell>
          <cell r="J129" t="str">
            <v/>
          </cell>
          <cell r="L129" t="str">
            <v/>
          </cell>
          <cell r="M129" t="str">
            <v/>
          </cell>
          <cell r="N129" t="str">
            <v/>
          </cell>
          <cell r="O129" t="str">
            <v/>
          </cell>
          <cell r="R129">
            <v>0</v>
          </cell>
          <cell r="S129" t="str">
            <v/>
          </cell>
          <cell r="T129" t="str">
            <v/>
          </cell>
          <cell r="U129" t="str">
            <v/>
          </cell>
          <cell r="V129" t="str">
            <v/>
          </cell>
          <cell r="W129" t="str">
            <v/>
          </cell>
        </row>
        <row r="130">
          <cell r="C130" t="str">
            <v>3.20.1.1.5.1</v>
          </cell>
          <cell r="D130" t="str">
            <v>Tuberia de acero Diametro 50mm, sch40</v>
          </cell>
          <cell r="E130" t="str">
            <v>m</v>
          </cell>
          <cell r="F130">
            <v>3</v>
          </cell>
          <cell r="G130">
            <v>60000</v>
          </cell>
          <cell r="H130">
            <v>180000</v>
          </cell>
          <cell r="I130">
            <v>1.0387499079489264E-2</v>
          </cell>
          <cell r="J130">
            <v>3</v>
          </cell>
          <cell r="L130">
            <v>3</v>
          </cell>
          <cell r="M130">
            <v>180000</v>
          </cell>
          <cell r="N130">
            <v>0</v>
          </cell>
          <cell r="O130">
            <v>180000</v>
          </cell>
          <cell r="R130">
            <v>0</v>
          </cell>
          <cell r="S130">
            <v>0</v>
          </cell>
          <cell r="T130">
            <v>0</v>
          </cell>
          <cell r="U130">
            <v>0</v>
          </cell>
          <cell r="V130">
            <v>3</v>
          </cell>
          <cell r="W130">
            <v>180000</v>
          </cell>
        </row>
        <row r="131">
          <cell r="C131" t="str">
            <v>3.20.1.1.5.2</v>
          </cell>
          <cell r="D131" t="str">
            <v>Tuberia de acero Diametro 100mm, sch40</v>
          </cell>
          <cell r="E131" t="str">
            <v>m</v>
          </cell>
          <cell r="F131">
            <v>3</v>
          </cell>
          <cell r="G131">
            <v>70000</v>
          </cell>
          <cell r="H131">
            <v>210000</v>
          </cell>
          <cell r="I131">
            <v>1.2118748926070807E-2</v>
          </cell>
          <cell r="J131">
            <v>3</v>
          </cell>
          <cell r="L131">
            <v>3</v>
          </cell>
          <cell r="M131">
            <v>210000</v>
          </cell>
          <cell r="N131">
            <v>0</v>
          </cell>
          <cell r="O131">
            <v>210000</v>
          </cell>
          <cell r="R131">
            <v>0</v>
          </cell>
          <cell r="S131">
            <v>0</v>
          </cell>
          <cell r="T131">
            <v>0</v>
          </cell>
          <cell r="U131">
            <v>0</v>
          </cell>
          <cell r="V131">
            <v>3</v>
          </cell>
          <cell r="W131">
            <v>210000</v>
          </cell>
        </row>
        <row r="132">
          <cell r="C132" t="str">
            <v>3.20.1.1.5.3</v>
          </cell>
          <cell r="D132" t="str">
            <v>Tuberia de acero Diametro 150mm, sch40</v>
          </cell>
          <cell r="E132" t="str">
            <v>m</v>
          </cell>
          <cell r="F132">
            <v>30</v>
          </cell>
          <cell r="G132">
            <v>80000</v>
          </cell>
          <cell r="H132">
            <v>2400000</v>
          </cell>
          <cell r="I132">
            <v>0.1384999877265235</v>
          </cell>
          <cell r="J132">
            <v>30</v>
          </cell>
          <cell r="L132">
            <v>30</v>
          </cell>
          <cell r="M132">
            <v>2400000</v>
          </cell>
          <cell r="N132">
            <v>0</v>
          </cell>
          <cell r="O132">
            <v>2400000</v>
          </cell>
          <cell r="R132">
            <v>0</v>
          </cell>
          <cell r="S132">
            <v>0</v>
          </cell>
          <cell r="T132">
            <v>0</v>
          </cell>
          <cell r="U132">
            <v>0</v>
          </cell>
          <cell r="V132">
            <v>30</v>
          </cell>
          <cell r="W132">
            <v>2400000</v>
          </cell>
        </row>
        <row r="133">
          <cell r="C133" t="str">
            <v>3.20.1.2.1</v>
          </cell>
          <cell r="D133" t="str">
            <v>Suministro de válvula de compuerta brida x brida norma ISO PN 10</v>
          </cell>
          <cell r="F133" t="str">
            <v/>
          </cell>
          <cell r="I133" t="str">
            <v/>
          </cell>
          <cell r="J133" t="str">
            <v/>
          </cell>
          <cell r="L133" t="str">
            <v/>
          </cell>
          <cell r="M133" t="str">
            <v/>
          </cell>
          <cell r="N133" t="str">
            <v/>
          </cell>
          <cell r="O133" t="str">
            <v/>
          </cell>
          <cell r="R133">
            <v>0</v>
          </cell>
          <cell r="S133" t="str">
            <v/>
          </cell>
          <cell r="T133" t="str">
            <v/>
          </cell>
          <cell r="U133" t="str">
            <v/>
          </cell>
          <cell r="V133" t="str">
            <v/>
          </cell>
          <cell r="W133" t="str">
            <v/>
          </cell>
        </row>
        <row r="134">
          <cell r="C134" t="str">
            <v>3.20.1.2.1.2</v>
          </cell>
          <cell r="D134" t="str">
            <v>d = 80 mm (3")</v>
          </cell>
          <cell r="E134" t="str">
            <v>un</v>
          </cell>
          <cell r="F134">
            <v>2</v>
          </cell>
          <cell r="G134">
            <v>375932.8</v>
          </cell>
          <cell r="H134">
            <v>751865.6</v>
          </cell>
          <cell r="I134">
            <v>4.3388906821664679E-2</v>
          </cell>
          <cell r="J134">
            <v>2</v>
          </cell>
          <cell r="L134">
            <v>2</v>
          </cell>
          <cell r="M134">
            <v>751865.6</v>
          </cell>
          <cell r="N134">
            <v>0</v>
          </cell>
          <cell r="O134">
            <v>751865.6</v>
          </cell>
          <cell r="R134">
            <v>3</v>
          </cell>
          <cell r="S134">
            <v>0</v>
          </cell>
          <cell r="T134">
            <v>0</v>
          </cell>
          <cell r="U134">
            <v>1127798.3999999999</v>
          </cell>
          <cell r="V134">
            <v>-1</v>
          </cell>
          <cell r="W134">
            <v>-375932.8</v>
          </cell>
        </row>
        <row r="135">
          <cell r="C135" t="str">
            <v>3.20.1.2.1.3</v>
          </cell>
          <cell r="D135" t="str">
            <v>d = 100 mm (4")</v>
          </cell>
          <cell r="E135" t="str">
            <v>un</v>
          </cell>
          <cell r="F135">
            <v>6</v>
          </cell>
          <cell r="G135">
            <v>434118.40000000002</v>
          </cell>
          <cell r="H135">
            <v>2604710.4000000004</v>
          </cell>
          <cell r="I135">
            <v>0.15031348267964509</v>
          </cell>
          <cell r="J135">
            <v>6</v>
          </cell>
          <cell r="L135">
            <v>6</v>
          </cell>
          <cell r="M135">
            <v>2604710.4000000004</v>
          </cell>
          <cell r="N135">
            <v>0</v>
          </cell>
          <cell r="O135">
            <v>2604710.4000000004</v>
          </cell>
          <cell r="R135">
            <v>6</v>
          </cell>
          <cell r="S135">
            <v>0</v>
          </cell>
          <cell r="T135">
            <v>0</v>
          </cell>
          <cell r="U135">
            <v>2604710.4000000004</v>
          </cell>
          <cell r="V135">
            <v>0</v>
          </cell>
          <cell r="W135">
            <v>0</v>
          </cell>
        </row>
        <row r="136">
          <cell r="C136" t="str">
            <v>3.20.1.2.3</v>
          </cell>
          <cell r="D136" t="str">
            <v>Suministro de válvula de mariposa brida x brida norma ISO PN 16</v>
          </cell>
          <cell r="F136" t="str">
            <v/>
          </cell>
          <cell r="I136" t="str">
            <v/>
          </cell>
          <cell r="J136" t="str">
            <v/>
          </cell>
          <cell r="L136" t="str">
            <v/>
          </cell>
          <cell r="M136" t="str">
            <v/>
          </cell>
          <cell r="N136" t="str">
            <v/>
          </cell>
          <cell r="O136" t="str">
            <v/>
          </cell>
          <cell r="R136">
            <v>0</v>
          </cell>
          <cell r="S136" t="str">
            <v/>
          </cell>
          <cell r="T136" t="str">
            <v/>
          </cell>
          <cell r="U136" t="str">
            <v/>
          </cell>
          <cell r="V136" t="str">
            <v/>
          </cell>
          <cell r="W136" t="str">
            <v/>
          </cell>
        </row>
        <row r="137">
          <cell r="C137" t="str">
            <v>3.20.1.2.3.4</v>
          </cell>
          <cell r="D137" t="str">
            <v>d = 400 mm (16")</v>
          </cell>
          <cell r="E137" t="str">
            <v>un</v>
          </cell>
          <cell r="F137">
            <v>9</v>
          </cell>
          <cell r="G137">
            <v>8619472.7999999989</v>
          </cell>
          <cell r="H137">
            <v>77575255.199999988</v>
          </cell>
          <cell r="I137">
            <v>4.4767382887841363</v>
          </cell>
          <cell r="J137">
            <v>9</v>
          </cell>
          <cell r="L137">
            <v>9</v>
          </cell>
          <cell r="M137">
            <v>77575255.199999988</v>
          </cell>
          <cell r="N137">
            <v>0</v>
          </cell>
          <cell r="O137">
            <v>77575255.199999988</v>
          </cell>
          <cell r="R137">
            <v>9</v>
          </cell>
          <cell r="S137">
            <v>0</v>
          </cell>
          <cell r="T137">
            <v>0</v>
          </cell>
          <cell r="U137">
            <v>77575255.199999988</v>
          </cell>
          <cell r="V137">
            <v>0</v>
          </cell>
          <cell r="W137">
            <v>0</v>
          </cell>
        </row>
        <row r="138">
          <cell r="C138" t="str">
            <v>3.20.1.2.3.5</v>
          </cell>
          <cell r="D138" t="str">
            <v>d = 450 mm (18")</v>
          </cell>
          <cell r="E138" t="str">
            <v>un</v>
          </cell>
          <cell r="F138">
            <v>2</v>
          </cell>
          <cell r="G138">
            <v>11832881.6</v>
          </cell>
          <cell r="H138">
            <v>23665763.199999999</v>
          </cell>
          <cell r="I138">
            <v>1.3657116303078383</v>
          </cell>
          <cell r="J138">
            <v>2</v>
          </cell>
          <cell r="L138">
            <v>2</v>
          </cell>
          <cell r="M138">
            <v>23665763.199999999</v>
          </cell>
          <cell r="N138">
            <v>0</v>
          </cell>
          <cell r="O138">
            <v>23665763.199999999</v>
          </cell>
          <cell r="R138">
            <v>2</v>
          </cell>
          <cell r="S138">
            <v>0</v>
          </cell>
          <cell r="T138">
            <v>0</v>
          </cell>
          <cell r="U138">
            <v>23665763.199999999</v>
          </cell>
          <cell r="V138">
            <v>0</v>
          </cell>
          <cell r="W138">
            <v>0</v>
          </cell>
        </row>
        <row r="139">
          <cell r="C139" t="str">
            <v>3.20.1.2.3.7</v>
          </cell>
          <cell r="D139" t="str">
            <v>d = 600 mm (24")</v>
          </cell>
          <cell r="E139" t="str">
            <v>un</v>
          </cell>
          <cell r="F139">
            <v>8</v>
          </cell>
          <cell r="G139">
            <v>14335569.999999998</v>
          </cell>
          <cell r="H139">
            <v>114684559.99999999</v>
          </cell>
          <cell r="I139">
            <v>6.6182542301757286</v>
          </cell>
          <cell r="J139">
            <v>8</v>
          </cell>
          <cell r="L139">
            <v>8</v>
          </cell>
          <cell r="M139">
            <v>114684559.99999999</v>
          </cell>
          <cell r="N139">
            <v>0</v>
          </cell>
          <cell r="O139">
            <v>114684559.99999999</v>
          </cell>
          <cell r="R139">
            <v>8</v>
          </cell>
          <cell r="S139">
            <v>0</v>
          </cell>
          <cell r="T139">
            <v>0</v>
          </cell>
          <cell r="U139">
            <v>114684559.99999999</v>
          </cell>
          <cell r="V139">
            <v>0</v>
          </cell>
          <cell r="W139">
            <v>0</v>
          </cell>
        </row>
        <row r="140">
          <cell r="C140" t="str">
            <v>3.20.1.2.3.17</v>
          </cell>
          <cell r="D140" t="str">
            <v>d = 50 mm (2")</v>
          </cell>
          <cell r="E140" t="str">
            <v>un</v>
          </cell>
          <cell r="F140">
            <v>1</v>
          </cell>
          <cell r="G140">
            <v>375932.8</v>
          </cell>
          <cell r="H140">
            <v>375932.8</v>
          </cell>
          <cell r="I140">
            <v>2.1694453410832339E-2</v>
          </cell>
          <cell r="J140">
            <v>1</v>
          </cell>
          <cell r="L140">
            <v>1</v>
          </cell>
          <cell r="M140">
            <v>375932.8</v>
          </cell>
          <cell r="N140">
            <v>0</v>
          </cell>
          <cell r="O140">
            <v>375932.8</v>
          </cell>
          <cell r="R140">
            <v>0</v>
          </cell>
          <cell r="S140">
            <v>0</v>
          </cell>
          <cell r="T140">
            <v>0</v>
          </cell>
          <cell r="U140">
            <v>0</v>
          </cell>
          <cell r="V140">
            <v>1</v>
          </cell>
          <cell r="W140">
            <v>375932.8</v>
          </cell>
        </row>
        <row r="141">
          <cell r="C141" t="str">
            <v>3.20.1.2.3.19</v>
          </cell>
          <cell r="D141" t="str">
            <v>d = 150 mm (8")</v>
          </cell>
          <cell r="E141" t="str">
            <v>un</v>
          </cell>
          <cell r="F141">
            <v>4</v>
          </cell>
          <cell r="G141">
            <v>694608</v>
          </cell>
          <cell r="H141">
            <v>2778432</v>
          </cell>
          <cell r="I141">
            <v>0.16033866579124176</v>
          </cell>
          <cell r="J141">
            <v>4</v>
          </cell>
          <cell r="L141">
            <v>4</v>
          </cell>
          <cell r="M141">
            <v>2778432</v>
          </cell>
          <cell r="N141">
            <v>0</v>
          </cell>
          <cell r="O141">
            <v>2778432</v>
          </cell>
          <cell r="R141">
            <v>0</v>
          </cell>
          <cell r="S141">
            <v>0</v>
          </cell>
          <cell r="T141">
            <v>0</v>
          </cell>
          <cell r="U141">
            <v>0</v>
          </cell>
          <cell r="V141">
            <v>4</v>
          </cell>
          <cell r="W141">
            <v>2778432</v>
          </cell>
        </row>
        <row r="142">
          <cell r="C142" t="str">
            <v>3.20.1.2.4</v>
          </cell>
          <cell r="D142" t="str">
            <v>Suministro de hidrante tipo trafico norma ISO PN 10</v>
          </cell>
          <cell r="F142" t="str">
            <v/>
          </cell>
          <cell r="I142" t="str">
            <v/>
          </cell>
          <cell r="J142" t="str">
            <v/>
          </cell>
          <cell r="L142" t="str">
            <v/>
          </cell>
          <cell r="M142" t="str">
            <v/>
          </cell>
          <cell r="N142" t="str">
            <v/>
          </cell>
          <cell r="O142" t="str">
            <v/>
          </cell>
          <cell r="R142">
            <v>0</v>
          </cell>
          <cell r="S142" t="str">
            <v/>
          </cell>
          <cell r="T142" t="str">
            <v/>
          </cell>
          <cell r="U142" t="str">
            <v/>
          </cell>
          <cell r="V142" t="str">
            <v/>
          </cell>
          <cell r="W142" t="str">
            <v/>
          </cell>
        </row>
        <row r="143">
          <cell r="C143" t="str">
            <v>3.20.1.2.4.2</v>
          </cell>
          <cell r="D143" t="str">
            <v>d = 100 mm (4")</v>
          </cell>
          <cell r="E143" t="str">
            <v>un</v>
          </cell>
          <cell r="F143">
            <v>1</v>
          </cell>
          <cell r="G143">
            <v>2095018</v>
          </cell>
          <cell r="H143">
            <v>2095018</v>
          </cell>
          <cell r="I143">
            <v>0.1208999863695191</v>
          </cell>
          <cell r="J143">
            <v>1</v>
          </cell>
          <cell r="L143">
            <v>1</v>
          </cell>
          <cell r="M143">
            <v>2095018</v>
          </cell>
          <cell r="N143">
            <v>0</v>
          </cell>
          <cell r="O143">
            <v>2095018</v>
          </cell>
          <cell r="R143">
            <v>0</v>
          </cell>
          <cell r="S143">
            <v>0</v>
          </cell>
          <cell r="T143">
            <v>0</v>
          </cell>
          <cell r="U143">
            <v>0</v>
          </cell>
          <cell r="V143">
            <v>1</v>
          </cell>
          <cell r="W143">
            <v>2095018</v>
          </cell>
        </row>
        <row r="144">
          <cell r="C144" t="str">
            <v>3.20.1.2.5</v>
          </cell>
          <cell r="D144" t="str">
            <v>Suministro de ventosa de acción simple norma ISO PN 10</v>
          </cell>
          <cell r="F144" t="str">
            <v/>
          </cell>
          <cell r="I144" t="str">
            <v/>
          </cell>
          <cell r="J144" t="str">
            <v/>
          </cell>
          <cell r="L144" t="str">
            <v/>
          </cell>
          <cell r="M144" t="str">
            <v/>
          </cell>
          <cell r="N144" t="str">
            <v/>
          </cell>
          <cell r="O144" t="str">
            <v/>
          </cell>
          <cell r="R144">
            <v>0</v>
          </cell>
          <cell r="S144" t="str">
            <v/>
          </cell>
          <cell r="T144" t="str">
            <v/>
          </cell>
          <cell r="U144" t="str">
            <v/>
          </cell>
          <cell r="V144" t="str">
            <v/>
          </cell>
          <cell r="W144" t="str">
            <v/>
          </cell>
        </row>
        <row r="145">
          <cell r="C145" t="str">
            <v>3.20.1.2.5.1</v>
          </cell>
          <cell r="D145" t="str">
            <v>d = 50 mm (2")</v>
          </cell>
          <cell r="E145" t="str">
            <v>un</v>
          </cell>
          <cell r="F145">
            <v>2</v>
          </cell>
          <cell r="G145">
            <v>610972</v>
          </cell>
          <cell r="H145">
            <v>1221944</v>
          </cell>
          <cell r="I145">
            <v>7.0516345417707932E-2</v>
          </cell>
          <cell r="J145">
            <v>2</v>
          </cell>
          <cell r="L145">
            <v>2</v>
          </cell>
          <cell r="M145">
            <v>1221944</v>
          </cell>
          <cell r="N145">
            <v>0</v>
          </cell>
          <cell r="O145">
            <v>1221944</v>
          </cell>
          <cell r="R145">
            <v>0</v>
          </cell>
          <cell r="S145">
            <v>0</v>
          </cell>
          <cell r="T145">
            <v>0</v>
          </cell>
          <cell r="U145">
            <v>0</v>
          </cell>
          <cell r="V145">
            <v>2</v>
          </cell>
          <cell r="W145">
            <v>1221944</v>
          </cell>
        </row>
        <row r="146">
          <cell r="C146" t="str">
            <v>3.20.1.2.6</v>
          </cell>
          <cell r="D146" t="str">
            <v>Suministro de ventosa de doble acción norma ISO PN 10</v>
          </cell>
          <cell r="F146" t="str">
            <v/>
          </cell>
          <cell r="I146" t="str">
            <v/>
          </cell>
          <cell r="J146" t="str">
            <v/>
          </cell>
          <cell r="L146" t="str">
            <v/>
          </cell>
          <cell r="M146" t="str">
            <v/>
          </cell>
          <cell r="N146" t="str">
            <v/>
          </cell>
          <cell r="O146" t="str">
            <v/>
          </cell>
          <cell r="R146">
            <v>0</v>
          </cell>
          <cell r="S146" t="str">
            <v/>
          </cell>
          <cell r="T146" t="str">
            <v/>
          </cell>
          <cell r="U146" t="str">
            <v/>
          </cell>
          <cell r="V146" t="str">
            <v/>
          </cell>
          <cell r="W146" t="str">
            <v/>
          </cell>
        </row>
        <row r="147">
          <cell r="C147" t="str">
            <v>3.20.1.2.6.1</v>
          </cell>
          <cell r="D147" t="str">
            <v>d = 50 mm (2")</v>
          </cell>
          <cell r="E147" t="str">
            <v>un</v>
          </cell>
          <cell r="F147">
            <v>1</v>
          </cell>
          <cell r="G147">
            <v>1519194</v>
          </cell>
          <cell r="H147">
            <v>1519194</v>
          </cell>
          <cell r="I147">
            <v>8.7670145980920072E-2</v>
          </cell>
          <cell r="J147">
            <v>1</v>
          </cell>
          <cell r="L147">
            <v>1</v>
          </cell>
          <cell r="M147">
            <v>1519194</v>
          </cell>
          <cell r="N147">
            <v>0</v>
          </cell>
          <cell r="O147">
            <v>1519194</v>
          </cell>
          <cell r="R147">
            <v>0</v>
          </cell>
          <cell r="S147">
            <v>0</v>
          </cell>
          <cell r="T147">
            <v>0</v>
          </cell>
          <cell r="U147">
            <v>0</v>
          </cell>
          <cell r="V147">
            <v>1</v>
          </cell>
          <cell r="W147">
            <v>1519194</v>
          </cell>
        </row>
        <row r="148">
          <cell r="C148" t="str">
            <v>3.20.1.2.15</v>
          </cell>
          <cell r="D148" t="str">
            <v>Suministro de brida ciega HD norma ISO PN 16</v>
          </cell>
          <cell r="F148" t="str">
            <v/>
          </cell>
          <cell r="I148" t="str">
            <v/>
          </cell>
          <cell r="J148" t="str">
            <v/>
          </cell>
          <cell r="L148" t="str">
            <v/>
          </cell>
          <cell r="M148" t="str">
            <v/>
          </cell>
          <cell r="N148" t="str">
            <v/>
          </cell>
          <cell r="O148" t="str">
            <v/>
          </cell>
          <cell r="R148">
            <v>0</v>
          </cell>
          <cell r="S148" t="str">
            <v/>
          </cell>
          <cell r="T148" t="str">
            <v/>
          </cell>
          <cell r="U148" t="str">
            <v/>
          </cell>
          <cell r="V148" t="str">
            <v/>
          </cell>
          <cell r="W148" t="str">
            <v/>
          </cell>
        </row>
        <row r="149">
          <cell r="C149" t="str">
            <v>3.20.1.2.15.8</v>
          </cell>
          <cell r="D149" t="str">
            <v>d = 400 mm (16")</v>
          </cell>
          <cell r="E149" t="str">
            <v>un</v>
          </cell>
          <cell r="F149">
            <v>2</v>
          </cell>
          <cell r="G149">
            <v>535688</v>
          </cell>
          <cell r="H149">
            <v>1071376</v>
          </cell>
          <cell r="I149">
            <v>6.1827317854371608E-2</v>
          </cell>
          <cell r="J149">
            <v>2</v>
          </cell>
          <cell r="L149">
            <v>2</v>
          </cell>
          <cell r="M149">
            <v>1071376</v>
          </cell>
          <cell r="N149">
            <v>0</v>
          </cell>
          <cell r="O149">
            <v>1071376</v>
          </cell>
          <cell r="R149">
            <v>2</v>
          </cell>
          <cell r="S149">
            <v>0</v>
          </cell>
          <cell r="T149">
            <v>0</v>
          </cell>
          <cell r="U149">
            <v>1071376</v>
          </cell>
          <cell r="V149">
            <v>0</v>
          </cell>
          <cell r="W149">
            <v>0</v>
          </cell>
        </row>
        <row r="150">
          <cell r="C150" t="str">
            <v>3.20.1.2.15.9</v>
          </cell>
          <cell r="D150" t="str">
            <v>d = 450 mm (18")</v>
          </cell>
          <cell r="E150" t="str">
            <v>un</v>
          </cell>
          <cell r="F150">
            <v>1</v>
          </cell>
          <cell r="G150">
            <v>886124</v>
          </cell>
          <cell r="H150">
            <v>886124</v>
          </cell>
          <cell r="I150">
            <v>5.1136734635074135E-2</v>
          </cell>
          <cell r="J150">
            <v>1</v>
          </cell>
          <cell r="L150">
            <v>1</v>
          </cell>
          <cell r="M150">
            <v>886124</v>
          </cell>
          <cell r="N150">
            <v>0</v>
          </cell>
          <cell r="O150">
            <v>886124</v>
          </cell>
          <cell r="R150">
            <v>1</v>
          </cell>
          <cell r="S150">
            <v>0</v>
          </cell>
          <cell r="T150">
            <v>0</v>
          </cell>
          <cell r="U150">
            <v>886124</v>
          </cell>
          <cell r="V150">
            <v>0</v>
          </cell>
          <cell r="W150">
            <v>0</v>
          </cell>
        </row>
        <row r="151">
          <cell r="C151" t="str">
            <v>3.20.1.2.15.11</v>
          </cell>
          <cell r="D151" t="str">
            <v>d = 600 mm (24")</v>
          </cell>
          <cell r="E151" t="str">
            <v>un</v>
          </cell>
          <cell r="F151">
            <v>1</v>
          </cell>
          <cell r="G151">
            <v>1718134</v>
          </cell>
          <cell r="H151">
            <v>1718134</v>
          </cell>
          <cell r="I151">
            <v>9.9150640796884473E-2</v>
          </cell>
          <cell r="J151">
            <v>1</v>
          </cell>
          <cell r="L151">
            <v>1</v>
          </cell>
          <cell r="M151">
            <v>1718134</v>
          </cell>
          <cell r="N151">
            <v>0</v>
          </cell>
          <cell r="O151">
            <v>1718134</v>
          </cell>
          <cell r="R151">
            <v>1</v>
          </cell>
          <cell r="S151">
            <v>0</v>
          </cell>
          <cell r="T151">
            <v>0</v>
          </cell>
          <cell r="U151">
            <v>1718134</v>
          </cell>
          <cell r="V151">
            <v>0</v>
          </cell>
          <cell r="W151">
            <v>0</v>
          </cell>
        </row>
        <row r="152">
          <cell r="C152" t="str">
            <v>3.20.1.2.17</v>
          </cell>
          <cell r="D152" t="str">
            <v>Unión de polipropileno para polietileno</v>
          </cell>
          <cell r="F152" t="str">
            <v/>
          </cell>
          <cell r="I152" t="str">
            <v/>
          </cell>
          <cell r="J152" t="str">
            <v/>
          </cell>
          <cell r="L152" t="str">
            <v/>
          </cell>
          <cell r="M152" t="str">
            <v/>
          </cell>
          <cell r="N152" t="str">
            <v/>
          </cell>
          <cell r="O152" t="str">
            <v/>
          </cell>
          <cell r="R152">
            <v>0</v>
          </cell>
          <cell r="S152" t="str">
            <v/>
          </cell>
          <cell r="T152" t="str">
            <v/>
          </cell>
          <cell r="U152" t="str">
            <v/>
          </cell>
          <cell r="V152" t="str">
            <v/>
          </cell>
          <cell r="W152" t="str">
            <v/>
          </cell>
        </row>
        <row r="153">
          <cell r="C153" t="str">
            <v>3.20.1.2.17.3</v>
          </cell>
          <cell r="D153" t="str">
            <v>d= 25 mm</v>
          </cell>
          <cell r="E153" t="str">
            <v>un</v>
          </cell>
          <cell r="F153">
            <v>10</v>
          </cell>
          <cell r="G153">
            <v>16738.8</v>
          </cell>
          <cell r="H153">
            <v>167388</v>
          </cell>
          <cell r="I153">
            <v>9.6596816439863831E-3</v>
          </cell>
          <cell r="J153">
            <v>10</v>
          </cell>
          <cell r="L153">
            <v>10</v>
          </cell>
          <cell r="M153">
            <v>167388</v>
          </cell>
          <cell r="N153">
            <v>0</v>
          </cell>
          <cell r="O153">
            <v>167388</v>
          </cell>
          <cell r="R153">
            <v>0</v>
          </cell>
          <cell r="S153">
            <v>0</v>
          </cell>
          <cell r="T153">
            <v>0</v>
          </cell>
          <cell r="U153">
            <v>0</v>
          </cell>
          <cell r="V153">
            <v>10</v>
          </cell>
          <cell r="W153">
            <v>167388</v>
          </cell>
        </row>
        <row r="154">
          <cell r="C154" t="str">
            <v>3.20.1.2.18</v>
          </cell>
          <cell r="D154" t="str">
            <v>Suministro de unión de desmontaje Norma ISO PN 16</v>
          </cell>
          <cell r="F154" t="str">
            <v/>
          </cell>
          <cell r="I154" t="str">
            <v/>
          </cell>
          <cell r="J154" t="str">
            <v/>
          </cell>
          <cell r="L154" t="str">
            <v/>
          </cell>
          <cell r="M154" t="str">
            <v/>
          </cell>
          <cell r="N154" t="str">
            <v/>
          </cell>
          <cell r="O154" t="str">
            <v/>
          </cell>
          <cell r="R154">
            <v>0</v>
          </cell>
          <cell r="S154" t="str">
            <v/>
          </cell>
          <cell r="T154" t="str">
            <v/>
          </cell>
          <cell r="U154" t="str">
            <v/>
          </cell>
          <cell r="V154" t="str">
            <v/>
          </cell>
          <cell r="W154" t="str">
            <v/>
          </cell>
        </row>
        <row r="155">
          <cell r="C155" t="str">
            <v>3.20.1.2.18.4</v>
          </cell>
          <cell r="D155" t="str">
            <v>d = 400 mm (16")</v>
          </cell>
          <cell r="E155" t="str">
            <v>un</v>
          </cell>
          <cell r="F155">
            <v>5</v>
          </cell>
          <cell r="G155">
            <v>1508000</v>
          </cell>
          <cell r="H155">
            <v>7540000</v>
          </cell>
          <cell r="I155">
            <v>0.43512079477416138</v>
          </cell>
          <cell r="J155">
            <v>5</v>
          </cell>
          <cell r="L155">
            <v>5</v>
          </cell>
          <cell r="M155">
            <v>7540000</v>
          </cell>
          <cell r="N155">
            <v>0</v>
          </cell>
          <cell r="O155">
            <v>7540000</v>
          </cell>
          <cell r="R155">
            <v>3</v>
          </cell>
          <cell r="S155">
            <v>0</v>
          </cell>
          <cell r="T155">
            <v>0</v>
          </cell>
          <cell r="U155">
            <v>4524000</v>
          </cell>
          <cell r="V155">
            <v>2</v>
          </cell>
          <cell r="W155">
            <v>3016000</v>
          </cell>
        </row>
        <row r="156">
          <cell r="C156" t="str">
            <v>3.20.1.2.18.5</v>
          </cell>
          <cell r="D156" t="str">
            <v>d = 450 mm (18")</v>
          </cell>
          <cell r="E156" t="str">
            <v>un</v>
          </cell>
          <cell r="F156">
            <v>2</v>
          </cell>
          <cell r="G156">
            <v>1740000</v>
          </cell>
          <cell r="H156">
            <v>3480000</v>
          </cell>
          <cell r="I156">
            <v>0.20082498220345912</v>
          </cell>
          <cell r="J156">
            <v>2</v>
          </cell>
          <cell r="L156">
            <v>2</v>
          </cell>
          <cell r="M156">
            <v>3480000</v>
          </cell>
          <cell r="N156">
            <v>0</v>
          </cell>
          <cell r="O156">
            <v>3480000</v>
          </cell>
          <cell r="R156">
            <v>0</v>
          </cell>
          <cell r="S156">
            <v>0</v>
          </cell>
          <cell r="T156">
            <v>0</v>
          </cell>
          <cell r="U156">
            <v>0</v>
          </cell>
          <cell r="V156">
            <v>2</v>
          </cell>
          <cell r="W156">
            <v>3480000</v>
          </cell>
        </row>
        <row r="157">
          <cell r="C157" t="str">
            <v>3.20.1.2.18.7</v>
          </cell>
          <cell r="D157" t="str">
            <v>d = 600 mm (24")</v>
          </cell>
          <cell r="E157" t="str">
            <v>un</v>
          </cell>
          <cell r="F157">
            <v>4</v>
          </cell>
          <cell r="G157">
            <v>2578912</v>
          </cell>
          <cell r="H157">
            <v>10315648</v>
          </cell>
          <cell r="I157">
            <v>0.59529880057964035</v>
          </cell>
          <cell r="J157">
            <v>4</v>
          </cell>
          <cell r="L157">
            <v>4</v>
          </cell>
          <cell r="M157">
            <v>10315648</v>
          </cell>
          <cell r="N157">
            <v>0</v>
          </cell>
          <cell r="O157">
            <v>10315648</v>
          </cell>
          <cell r="R157">
            <v>0</v>
          </cell>
          <cell r="S157">
            <v>0</v>
          </cell>
          <cell r="T157">
            <v>0</v>
          </cell>
          <cell r="U157">
            <v>0</v>
          </cell>
          <cell r="V157">
            <v>4</v>
          </cell>
          <cell r="W157">
            <v>10315648</v>
          </cell>
        </row>
        <row r="158">
          <cell r="C158" t="str">
            <v>3.20.1.2.18.17</v>
          </cell>
          <cell r="D158" t="str">
            <v>d = 150 mm (6")</v>
          </cell>
          <cell r="E158" t="str">
            <v>un</v>
          </cell>
          <cell r="F158">
            <v>4</v>
          </cell>
          <cell r="G158">
            <v>406000</v>
          </cell>
          <cell r="H158">
            <v>1624000</v>
          </cell>
          <cell r="I158">
            <v>9.371832502828091E-2</v>
          </cell>
          <cell r="J158">
            <v>4</v>
          </cell>
          <cell r="L158">
            <v>4</v>
          </cell>
          <cell r="M158">
            <v>1624000</v>
          </cell>
          <cell r="N158">
            <v>0</v>
          </cell>
          <cell r="O158">
            <v>1624000</v>
          </cell>
          <cell r="R158">
            <v>4</v>
          </cell>
          <cell r="S158">
            <v>0</v>
          </cell>
          <cell r="T158">
            <v>0</v>
          </cell>
          <cell r="U158">
            <v>1624000</v>
          </cell>
          <cell r="V158">
            <v>0</v>
          </cell>
          <cell r="W158">
            <v>0</v>
          </cell>
        </row>
        <row r="159">
          <cell r="C159" t="str">
            <v>3.20.1.2.20</v>
          </cell>
          <cell r="D159" t="str">
            <v>Adaptador porta brida de polietileno con brida suelta de acero</v>
          </cell>
          <cell r="F159" t="str">
            <v/>
          </cell>
          <cell r="I159" t="str">
            <v/>
          </cell>
          <cell r="J159" t="str">
            <v/>
          </cell>
          <cell r="L159" t="str">
            <v/>
          </cell>
          <cell r="M159" t="str">
            <v/>
          </cell>
          <cell r="N159" t="str">
            <v/>
          </cell>
          <cell r="O159" t="str">
            <v/>
          </cell>
          <cell r="R159">
            <v>0</v>
          </cell>
          <cell r="S159" t="str">
            <v/>
          </cell>
          <cell r="T159" t="str">
            <v/>
          </cell>
          <cell r="U159" t="str">
            <v/>
          </cell>
          <cell r="V159" t="str">
            <v/>
          </cell>
          <cell r="W159" t="str">
            <v/>
          </cell>
        </row>
        <row r="160">
          <cell r="C160" t="str">
            <v>3.20.1.2.20.1</v>
          </cell>
          <cell r="D160" t="str">
            <v>d = 90 mm (3")</v>
          </cell>
          <cell r="E160" t="str">
            <v>un</v>
          </cell>
          <cell r="F160">
            <v>4</v>
          </cell>
          <cell r="G160">
            <v>76560</v>
          </cell>
          <cell r="H160">
            <v>306240</v>
          </cell>
          <cell r="I160">
            <v>1.76725984339044E-2</v>
          </cell>
          <cell r="J160">
            <v>4</v>
          </cell>
          <cell r="L160">
            <v>4</v>
          </cell>
          <cell r="M160">
            <v>306240</v>
          </cell>
          <cell r="N160">
            <v>0</v>
          </cell>
          <cell r="O160">
            <v>306240</v>
          </cell>
          <cell r="R160">
            <v>0</v>
          </cell>
          <cell r="S160">
            <v>0</v>
          </cell>
          <cell r="T160">
            <v>0</v>
          </cell>
          <cell r="U160">
            <v>0</v>
          </cell>
          <cell r="V160">
            <v>4</v>
          </cell>
          <cell r="W160">
            <v>306240</v>
          </cell>
        </row>
        <row r="161">
          <cell r="C161" t="str">
            <v>3.20.1.2.20.2</v>
          </cell>
          <cell r="D161" t="str">
            <v>d = 110 mm (4")</v>
          </cell>
          <cell r="E161" t="str">
            <v>un</v>
          </cell>
          <cell r="F161">
            <v>6</v>
          </cell>
          <cell r="G161">
            <v>89320</v>
          </cell>
          <cell r="H161">
            <v>535920</v>
          </cell>
          <cell r="I161">
            <v>3.09270472593327E-2</v>
          </cell>
          <cell r="J161">
            <v>6</v>
          </cell>
          <cell r="L161">
            <v>6</v>
          </cell>
          <cell r="M161">
            <v>535920</v>
          </cell>
          <cell r="N161">
            <v>0</v>
          </cell>
          <cell r="O161">
            <v>535920</v>
          </cell>
          <cell r="R161">
            <v>0</v>
          </cell>
          <cell r="S161">
            <v>0</v>
          </cell>
          <cell r="T161">
            <v>0</v>
          </cell>
          <cell r="U161">
            <v>0</v>
          </cell>
          <cell r="V161">
            <v>6</v>
          </cell>
          <cell r="W161">
            <v>535920</v>
          </cell>
        </row>
        <row r="162">
          <cell r="C162" t="str">
            <v>3.20.1.2.30</v>
          </cell>
          <cell r="D162" t="str">
            <v>Codo 90° BxB HD Norma ISO PN 10</v>
          </cell>
          <cell r="F162" t="str">
            <v/>
          </cell>
          <cell r="I162" t="str">
            <v/>
          </cell>
          <cell r="J162" t="str">
            <v/>
          </cell>
          <cell r="L162" t="str">
            <v/>
          </cell>
          <cell r="M162" t="str">
            <v/>
          </cell>
          <cell r="N162" t="str">
            <v/>
          </cell>
          <cell r="O162" t="str">
            <v/>
          </cell>
          <cell r="R162">
            <v>0</v>
          </cell>
          <cell r="S162" t="str">
            <v/>
          </cell>
          <cell r="T162" t="str">
            <v/>
          </cell>
          <cell r="U162" t="str">
            <v/>
          </cell>
          <cell r="V162" t="str">
            <v/>
          </cell>
          <cell r="W162" t="str">
            <v/>
          </cell>
        </row>
        <row r="163">
          <cell r="C163" t="str">
            <v>3.20.1.2.30.2</v>
          </cell>
          <cell r="D163" t="str">
            <v>d = 300 mm (12")</v>
          </cell>
          <cell r="E163" t="str">
            <v>un</v>
          </cell>
          <cell r="F163">
            <v>2</v>
          </cell>
          <cell r="G163">
            <v>2713124</v>
          </cell>
          <cell r="H163">
            <v>5426248</v>
          </cell>
          <cell r="I163">
            <v>0.31313970058378032</v>
          </cell>
          <cell r="J163">
            <v>2</v>
          </cell>
          <cell r="L163">
            <v>2</v>
          </cell>
          <cell r="M163">
            <v>5426248</v>
          </cell>
          <cell r="N163">
            <v>0</v>
          </cell>
          <cell r="O163">
            <v>5426248</v>
          </cell>
          <cell r="R163">
            <v>2</v>
          </cell>
          <cell r="S163">
            <v>0</v>
          </cell>
          <cell r="T163">
            <v>0</v>
          </cell>
          <cell r="U163">
            <v>5426248</v>
          </cell>
          <cell r="V163">
            <v>0</v>
          </cell>
          <cell r="W163">
            <v>0</v>
          </cell>
        </row>
        <row r="164">
          <cell r="C164" t="str">
            <v>3.20.1.2.30.4</v>
          </cell>
          <cell r="D164" t="str">
            <v>d = 400 mm (16")</v>
          </cell>
          <cell r="E164" t="str">
            <v>un</v>
          </cell>
          <cell r="F164">
            <v>4</v>
          </cell>
          <cell r="G164">
            <v>2835446</v>
          </cell>
          <cell r="H164">
            <v>11341784</v>
          </cell>
          <cell r="I164">
            <v>0.65451539366536704</v>
          </cell>
          <cell r="J164">
            <v>4</v>
          </cell>
          <cell r="L164">
            <v>4</v>
          </cell>
          <cell r="M164">
            <v>11341784</v>
          </cell>
          <cell r="N164">
            <v>0</v>
          </cell>
          <cell r="O164">
            <v>11341784</v>
          </cell>
          <cell r="R164">
            <v>0</v>
          </cell>
          <cell r="S164">
            <v>0</v>
          </cell>
          <cell r="T164">
            <v>0</v>
          </cell>
          <cell r="U164">
            <v>0</v>
          </cell>
          <cell r="V164">
            <v>4</v>
          </cell>
          <cell r="W164">
            <v>11341784</v>
          </cell>
        </row>
        <row r="165">
          <cell r="C165" t="str">
            <v>3.20.1.2.30.5</v>
          </cell>
          <cell r="D165" t="str">
            <v>d = 450 mm (18")</v>
          </cell>
          <cell r="E165" t="str">
            <v>un</v>
          </cell>
          <cell r="F165">
            <v>5</v>
          </cell>
          <cell r="G165">
            <v>3400772</v>
          </cell>
          <cell r="H165">
            <v>17003860</v>
          </cell>
          <cell r="I165">
            <v>0.98126433387646839</v>
          </cell>
          <cell r="J165">
            <v>5</v>
          </cell>
          <cell r="L165">
            <v>5</v>
          </cell>
          <cell r="M165">
            <v>17003860</v>
          </cell>
          <cell r="N165">
            <v>0</v>
          </cell>
          <cell r="O165">
            <v>17003860</v>
          </cell>
          <cell r="R165">
            <v>0</v>
          </cell>
          <cell r="S165">
            <v>0</v>
          </cell>
          <cell r="T165">
            <v>0</v>
          </cell>
          <cell r="U165">
            <v>0</v>
          </cell>
          <cell r="V165">
            <v>5</v>
          </cell>
          <cell r="W165">
            <v>17003860</v>
          </cell>
        </row>
        <row r="166">
          <cell r="C166" t="str">
            <v>3.20.1.2.30.7</v>
          </cell>
          <cell r="D166" t="str">
            <v>d = 600 mm (24")</v>
          </cell>
          <cell r="E166" t="str">
            <v>un</v>
          </cell>
          <cell r="F166">
            <v>10</v>
          </cell>
          <cell r="G166">
            <v>6148000</v>
          </cell>
          <cell r="H166">
            <v>61480000</v>
          </cell>
          <cell r="I166">
            <v>3.5479080189277772</v>
          </cell>
          <cell r="J166">
            <v>10</v>
          </cell>
          <cell r="K166">
            <v>-8</v>
          </cell>
          <cell r="L166">
            <v>2</v>
          </cell>
          <cell r="M166">
            <v>61480000</v>
          </cell>
          <cell r="N166">
            <v>-49184000</v>
          </cell>
          <cell r="O166">
            <v>12296000</v>
          </cell>
          <cell r="R166">
            <v>5</v>
          </cell>
          <cell r="S166">
            <v>0</v>
          </cell>
          <cell r="T166">
            <v>0</v>
          </cell>
          <cell r="U166">
            <v>30740000</v>
          </cell>
          <cell r="V166">
            <v>-3</v>
          </cell>
          <cell r="W166">
            <v>-18444000</v>
          </cell>
        </row>
        <row r="167">
          <cell r="C167" t="str">
            <v>3.20.1.2.32</v>
          </cell>
          <cell r="D167" t="str">
            <v>Codo 45° BxB HD. Norma ISO. PN 10</v>
          </cell>
          <cell r="F167" t="str">
            <v/>
          </cell>
          <cell r="I167" t="str">
            <v/>
          </cell>
          <cell r="J167" t="str">
            <v/>
          </cell>
          <cell r="L167" t="str">
            <v/>
          </cell>
          <cell r="M167" t="str">
            <v/>
          </cell>
          <cell r="N167" t="str">
            <v/>
          </cell>
          <cell r="O167" t="str">
            <v/>
          </cell>
          <cell r="R167">
            <v>0</v>
          </cell>
          <cell r="S167" t="str">
            <v/>
          </cell>
          <cell r="T167" t="str">
            <v/>
          </cell>
          <cell r="U167" t="str">
            <v/>
          </cell>
          <cell r="V167" t="str">
            <v/>
          </cell>
          <cell r="W167" t="str">
            <v/>
          </cell>
        </row>
        <row r="168">
          <cell r="C168" t="str">
            <v>3.20.1.2.32.4</v>
          </cell>
          <cell r="D168" t="str">
            <v>d = 400 mm (16”)</v>
          </cell>
          <cell r="E168" t="str">
            <v>un</v>
          </cell>
          <cell r="F168">
            <v>2</v>
          </cell>
          <cell r="G168">
            <v>2600000</v>
          </cell>
          <cell r="H168">
            <v>5200000</v>
          </cell>
          <cell r="I168">
            <v>0.30008330674080091</v>
          </cell>
          <cell r="J168">
            <v>2</v>
          </cell>
          <cell r="L168">
            <v>2</v>
          </cell>
          <cell r="M168">
            <v>5200000</v>
          </cell>
          <cell r="N168">
            <v>0</v>
          </cell>
          <cell r="O168">
            <v>5200000</v>
          </cell>
          <cell r="R168">
            <v>0</v>
          </cell>
          <cell r="S168">
            <v>0</v>
          </cell>
          <cell r="T168">
            <v>0</v>
          </cell>
          <cell r="U168">
            <v>0</v>
          </cell>
          <cell r="V168">
            <v>2</v>
          </cell>
          <cell r="W168">
            <v>5200000</v>
          </cell>
        </row>
        <row r="169">
          <cell r="C169" t="str">
            <v>3.20.1.2.32.21</v>
          </cell>
          <cell r="D169" t="str">
            <v>d = 80 mm (3”)</v>
          </cell>
          <cell r="E169" t="str">
            <v>un</v>
          </cell>
          <cell r="F169">
            <v>20</v>
          </cell>
          <cell r="G169">
            <v>161240</v>
          </cell>
          <cell r="H169">
            <v>3224800</v>
          </cell>
          <cell r="I169">
            <v>0.1860978168418721</v>
          </cell>
          <cell r="J169">
            <v>20</v>
          </cell>
          <cell r="L169">
            <v>20</v>
          </cell>
          <cell r="M169">
            <v>3224800</v>
          </cell>
          <cell r="N169">
            <v>0</v>
          </cell>
          <cell r="O169">
            <v>3224800</v>
          </cell>
          <cell r="R169">
            <v>20</v>
          </cell>
          <cell r="S169">
            <v>0</v>
          </cell>
          <cell r="T169">
            <v>0</v>
          </cell>
          <cell r="U169">
            <v>3224800</v>
          </cell>
          <cell r="V169">
            <v>0</v>
          </cell>
          <cell r="W169">
            <v>0</v>
          </cell>
        </row>
        <row r="170">
          <cell r="C170" t="str">
            <v>3.20.1.2.40</v>
          </cell>
          <cell r="D170" t="str">
            <v>Codo 45 ° JA x JA HD. Norma ISO PN 10</v>
          </cell>
          <cell r="F170" t="str">
            <v/>
          </cell>
          <cell r="I170" t="str">
            <v/>
          </cell>
          <cell r="J170" t="str">
            <v/>
          </cell>
          <cell r="L170" t="str">
            <v/>
          </cell>
          <cell r="M170" t="str">
            <v/>
          </cell>
          <cell r="N170" t="str">
            <v/>
          </cell>
          <cell r="O170" t="str">
            <v/>
          </cell>
          <cell r="R170">
            <v>0</v>
          </cell>
          <cell r="S170" t="str">
            <v/>
          </cell>
          <cell r="T170" t="str">
            <v/>
          </cell>
          <cell r="U170" t="str">
            <v/>
          </cell>
          <cell r="V170" t="str">
            <v/>
          </cell>
          <cell r="W170" t="str">
            <v/>
          </cell>
        </row>
        <row r="171">
          <cell r="C171" t="str">
            <v>3.20.1.2.40.5</v>
          </cell>
          <cell r="D171" t="str">
            <v>d = 450 mm (18”)</v>
          </cell>
          <cell r="E171" t="str">
            <v>un</v>
          </cell>
          <cell r="F171">
            <v>1</v>
          </cell>
          <cell r="G171">
            <v>2161767.88</v>
          </cell>
          <cell r="H171">
            <v>2161767.88</v>
          </cell>
          <cell r="I171">
            <v>0.12475201035316363</v>
          </cell>
          <cell r="J171">
            <v>1</v>
          </cell>
          <cell r="L171">
            <v>1</v>
          </cell>
          <cell r="M171">
            <v>2161767.88</v>
          </cell>
          <cell r="N171">
            <v>0</v>
          </cell>
          <cell r="O171">
            <v>2161767.88</v>
          </cell>
          <cell r="R171">
            <v>1</v>
          </cell>
          <cell r="S171">
            <v>0</v>
          </cell>
          <cell r="T171">
            <v>0</v>
          </cell>
          <cell r="U171">
            <v>2161767.88</v>
          </cell>
          <cell r="V171">
            <v>0</v>
          </cell>
          <cell r="W171">
            <v>0</v>
          </cell>
        </row>
        <row r="172">
          <cell r="C172" t="str">
            <v>3.20.1.2.54</v>
          </cell>
          <cell r="D172" t="str">
            <v>Unión Brida Enchufe. Norma ISO. PN 10</v>
          </cell>
          <cell r="F172" t="str">
            <v/>
          </cell>
          <cell r="I172" t="str">
            <v/>
          </cell>
          <cell r="J172" t="str">
            <v/>
          </cell>
          <cell r="L172" t="str">
            <v/>
          </cell>
          <cell r="M172" t="str">
            <v/>
          </cell>
          <cell r="N172" t="str">
            <v/>
          </cell>
          <cell r="O172" t="str">
            <v/>
          </cell>
          <cell r="R172">
            <v>0</v>
          </cell>
          <cell r="S172" t="str">
            <v/>
          </cell>
          <cell r="T172" t="str">
            <v/>
          </cell>
          <cell r="U172" t="str">
            <v/>
          </cell>
          <cell r="V172" t="str">
            <v/>
          </cell>
          <cell r="W172" t="str">
            <v/>
          </cell>
        </row>
        <row r="173">
          <cell r="C173" t="str">
            <v>3.20.1.2.54.4</v>
          </cell>
          <cell r="D173" t="str">
            <v>d = 400 mm (16”)</v>
          </cell>
          <cell r="E173" t="str">
            <v>un</v>
          </cell>
          <cell r="F173">
            <v>2</v>
          </cell>
          <cell r="G173">
            <v>928000</v>
          </cell>
          <cell r="H173">
            <v>1856000</v>
          </cell>
          <cell r="I173">
            <v>0.10710665717517819</v>
          </cell>
          <cell r="J173">
            <v>2</v>
          </cell>
          <cell r="L173">
            <v>2</v>
          </cell>
          <cell r="M173">
            <v>1856000</v>
          </cell>
          <cell r="N173">
            <v>0</v>
          </cell>
          <cell r="O173">
            <v>1856000</v>
          </cell>
          <cell r="R173">
            <v>0</v>
          </cell>
          <cell r="S173">
            <v>0</v>
          </cell>
          <cell r="T173">
            <v>0</v>
          </cell>
          <cell r="U173">
            <v>0</v>
          </cell>
          <cell r="V173">
            <v>2</v>
          </cell>
          <cell r="W173">
            <v>1856000</v>
          </cell>
        </row>
        <row r="174">
          <cell r="C174" t="str">
            <v>3.20.1.2.54.5</v>
          </cell>
          <cell r="D174" t="str">
            <v>d = 450 mm (18”)</v>
          </cell>
          <cell r="E174" t="str">
            <v>un</v>
          </cell>
          <cell r="F174">
            <v>2</v>
          </cell>
          <cell r="G174">
            <v>1044000</v>
          </cell>
          <cell r="H174">
            <v>2088000</v>
          </cell>
          <cell r="I174">
            <v>0.12049498932207546</v>
          </cell>
          <cell r="J174">
            <v>2</v>
          </cell>
          <cell r="L174">
            <v>2</v>
          </cell>
          <cell r="M174">
            <v>2088000</v>
          </cell>
          <cell r="N174">
            <v>0</v>
          </cell>
          <cell r="O174">
            <v>2088000</v>
          </cell>
          <cell r="R174">
            <v>0</v>
          </cell>
          <cell r="S174">
            <v>0</v>
          </cell>
          <cell r="T174">
            <v>0</v>
          </cell>
          <cell r="U174">
            <v>0</v>
          </cell>
          <cell r="V174">
            <v>2</v>
          </cell>
          <cell r="W174">
            <v>2088000</v>
          </cell>
        </row>
        <row r="175">
          <cell r="C175" t="str">
            <v>3.20.1.2.54.7</v>
          </cell>
          <cell r="D175" t="str">
            <v>d = 600 mm (24”)</v>
          </cell>
          <cell r="E175" t="str">
            <v>un</v>
          </cell>
          <cell r="F175">
            <v>4</v>
          </cell>
          <cell r="G175">
            <v>1624000</v>
          </cell>
          <cell r="H175">
            <v>6496000</v>
          </cell>
          <cell r="I175">
            <v>0.37487330011312364</v>
          </cell>
          <cell r="J175">
            <v>4</v>
          </cell>
          <cell r="L175">
            <v>4</v>
          </cell>
          <cell r="M175">
            <v>6496000</v>
          </cell>
          <cell r="N175">
            <v>0</v>
          </cell>
          <cell r="O175">
            <v>6496000</v>
          </cell>
          <cell r="R175">
            <v>0</v>
          </cell>
          <cell r="S175">
            <v>0</v>
          </cell>
          <cell r="T175">
            <v>0</v>
          </cell>
          <cell r="U175">
            <v>0</v>
          </cell>
          <cell r="V175">
            <v>4</v>
          </cell>
          <cell r="W175">
            <v>6496000</v>
          </cell>
        </row>
        <row r="176">
          <cell r="C176" t="str">
            <v>3.20.1.2.56</v>
          </cell>
          <cell r="D176" t="str">
            <v>Pasamuro HD. Norma ISO. PN 10, L &lt;= 1 m</v>
          </cell>
          <cell r="F176" t="str">
            <v/>
          </cell>
          <cell r="I176" t="str">
            <v/>
          </cell>
          <cell r="J176" t="str">
            <v/>
          </cell>
          <cell r="L176" t="str">
            <v/>
          </cell>
          <cell r="M176" t="str">
            <v/>
          </cell>
          <cell r="N176" t="str">
            <v/>
          </cell>
          <cell r="O176" t="str">
            <v/>
          </cell>
          <cell r="R176">
            <v>0</v>
          </cell>
          <cell r="S176" t="str">
            <v/>
          </cell>
          <cell r="T176" t="str">
            <v/>
          </cell>
          <cell r="U176" t="str">
            <v/>
          </cell>
          <cell r="V176" t="str">
            <v/>
          </cell>
          <cell r="W176" t="str">
            <v/>
          </cell>
        </row>
        <row r="177">
          <cell r="C177" t="str">
            <v>3.20.1.2.56.1</v>
          </cell>
          <cell r="D177" t="str">
            <v>d = 250 mm (10”), B*E, L=0.72m</v>
          </cell>
          <cell r="E177" t="str">
            <v>un</v>
          </cell>
          <cell r="F177">
            <v>2</v>
          </cell>
          <cell r="G177">
            <v>1624000</v>
          </cell>
          <cell r="H177">
            <v>3248000</v>
          </cell>
          <cell r="I177">
            <v>0.18743665005656182</v>
          </cell>
          <cell r="J177">
            <v>2</v>
          </cell>
          <cell r="L177">
            <v>2</v>
          </cell>
          <cell r="M177">
            <v>3248000</v>
          </cell>
          <cell r="N177">
            <v>0</v>
          </cell>
          <cell r="O177">
            <v>3248000</v>
          </cell>
          <cell r="R177">
            <v>0</v>
          </cell>
          <cell r="S177">
            <v>0</v>
          </cell>
          <cell r="T177">
            <v>0</v>
          </cell>
          <cell r="U177">
            <v>0</v>
          </cell>
          <cell r="V177">
            <v>2</v>
          </cell>
          <cell r="W177">
            <v>3248000</v>
          </cell>
        </row>
        <row r="178">
          <cell r="C178" t="str">
            <v>3.20.1.2.56.2</v>
          </cell>
          <cell r="D178" t="str">
            <v>d = 300 mm (12”), B*E, L=0.55m</v>
          </cell>
          <cell r="E178" t="str">
            <v>un</v>
          </cell>
          <cell r="F178">
            <v>2</v>
          </cell>
          <cell r="G178">
            <v>1460556</v>
          </cell>
          <cell r="H178">
            <v>2921112</v>
          </cell>
          <cell r="I178">
            <v>0.16857249006158356</v>
          </cell>
          <cell r="J178">
            <v>2</v>
          </cell>
          <cell r="L178">
            <v>2</v>
          </cell>
          <cell r="M178">
            <v>2921112</v>
          </cell>
          <cell r="N178">
            <v>0</v>
          </cell>
          <cell r="O178">
            <v>2921112</v>
          </cell>
          <cell r="R178">
            <v>0</v>
          </cell>
          <cell r="S178">
            <v>0</v>
          </cell>
          <cell r="T178">
            <v>0</v>
          </cell>
          <cell r="U178">
            <v>0</v>
          </cell>
          <cell r="V178">
            <v>2</v>
          </cell>
          <cell r="W178">
            <v>2921112</v>
          </cell>
        </row>
        <row r="179">
          <cell r="C179" t="str">
            <v>3.20.1.2.56.7</v>
          </cell>
          <cell r="D179" t="str">
            <v>d = 600 mm (24”), B*Esp, L=0.55m</v>
          </cell>
          <cell r="E179" t="str">
            <v>un</v>
          </cell>
          <cell r="F179">
            <v>8</v>
          </cell>
          <cell r="G179">
            <v>2114100</v>
          </cell>
          <cell r="H179">
            <v>16912800</v>
          </cell>
          <cell r="I179">
            <v>0.9760094135088111</v>
          </cell>
          <cell r="J179">
            <v>8</v>
          </cell>
          <cell r="L179">
            <v>8</v>
          </cell>
          <cell r="M179">
            <v>16912800</v>
          </cell>
          <cell r="N179">
            <v>0</v>
          </cell>
          <cell r="O179">
            <v>16912800</v>
          </cell>
          <cell r="R179">
            <v>0</v>
          </cell>
          <cell r="S179">
            <v>0</v>
          </cell>
          <cell r="T179">
            <v>0</v>
          </cell>
          <cell r="U179">
            <v>0</v>
          </cell>
          <cell r="V179">
            <v>8</v>
          </cell>
          <cell r="W179">
            <v>16912800</v>
          </cell>
        </row>
        <row r="180">
          <cell r="C180" t="str">
            <v>3.20.1.2.56.21</v>
          </cell>
          <cell r="D180" t="str">
            <v>d = 80 mm (3”), B*E, L=0.53m</v>
          </cell>
          <cell r="E180" t="str">
            <v>un</v>
          </cell>
          <cell r="F180">
            <v>20</v>
          </cell>
          <cell r="G180">
            <v>173280.8</v>
          </cell>
          <cell r="H180">
            <v>3465616</v>
          </cell>
          <cell r="I180">
            <v>0.19999490561035146</v>
          </cell>
          <cell r="J180">
            <v>20</v>
          </cell>
          <cell r="L180">
            <v>20</v>
          </cell>
          <cell r="M180">
            <v>3465616</v>
          </cell>
          <cell r="N180">
            <v>0</v>
          </cell>
          <cell r="O180">
            <v>3465616</v>
          </cell>
          <cell r="R180">
            <v>0</v>
          </cell>
          <cell r="S180">
            <v>0</v>
          </cell>
          <cell r="T180">
            <v>0</v>
          </cell>
          <cell r="U180">
            <v>0</v>
          </cell>
          <cell r="V180">
            <v>20</v>
          </cell>
          <cell r="W180">
            <v>3465616</v>
          </cell>
        </row>
        <row r="181">
          <cell r="C181" t="str">
            <v>3.20.1.2.56.22</v>
          </cell>
          <cell r="D181" t="str">
            <v>d = 150 mm (6”), B*E, L=0.55m</v>
          </cell>
          <cell r="E181" t="str">
            <v>un</v>
          </cell>
          <cell r="F181">
            <v>8</v>
          </cell>
          <cell r="G181">
            <v>387730</v>
          </cell>
          <cell r="H181">
            <v>3101840</v>
          </cell>
          <cell r="I181">
            <v>0.17900200080401654</v>
          </cell>
          <cell r="J181">
            <v>8</v>
          </cell>
          <cell r="L181">
            <v>8</v>
          </cell>
          <cell r="M181">
            <v>3101840</v>
          </cell>
          <cell r="N181">
            <v>0</v>
          </cell>
          <cell r="O181">
            <v>3101840</v>
          </cell>
          <cell r="R181">
            <v>0</v>
          </cell>
          <cell r="S181">
            <v>0</v>
          </cell>
          <cell r="T181">
            <v>0</v>
          </cell>
          <cell r="U181">
            <v>0</v>
          </cell>
          <cell r="V181">
            <v>8</v>
          </cell>
          <cell r="W181">
            <v>3101840</v>
          </cell>
        </row>
        <row r="182">
          <cell r="C182" t="str">
            <v>3.20.1.2.56.24</v>
          </cell>
          <cell r="D182" t="str">
            <v>d = 400 mm (16”), B*Esp, L=0.50m</v>
          </cell>
          <cell r="E182" t="str">
            <v>un</v>
          </cell>
          <cell r="F182">
            <v>4</v>
          </cell>
          <cell r="G182">
            <v>1368220</v>
          </cell>
          <cell r="H182">
            <v>5472880</v>
          </cell>
          <cell r="I182">
            <v>0.31583075534530669</v>
          </cell>
          <cell r="J182">
            <v>4</v>
          </cell>
          <cell r="L182">
            <v>4</v>
          </cell>
          <cell r="M182">
            <v>5472880</v>
          </cell>
          <cell r="N182">
            <v>0</v>
          </cell>
          <cell r="O182">
            <v>5472880</v>
          </cell>
          <cell r="R182">
            <v>0</v>
          </cell>
          <cell r="S182">
            <v>0</v>
          </cell>
          <cell r="T182">
            <v>0</v>
          </cell>
          <cell r="U182">
            <v>0</v>
          </cell>
          <cell r="V182">
            <v>4</v>
          </cell>
          <cell r="W182">
            <v>5472880</v>
          </cell>
        </row>
        <row r="183">
          <cell r="C183" t="str">
            <v>3.20.1.2.56.25</v>
          </cell>
          <cell r="D183" t="str">
            <v>d = 400 mm (16”), B*Esp, L=0.85m</v>
          </cell>
          <cell r="E183" t="str">
            <v>un</v>
          </cell>
          <cell r="F183">
            <v>1</v>
          </cell>
          <cell r="G183">
            <v>1251756</v>
          </cell>
          <cell r="H183">
            <v>1251756</v>
          </cell>
          <cell r="I183">
            <v>7.2236746098584242E-2</v>
          </cell>
          <cell r="J183">
            <v>1</v>
          </cell>
          <cell r="L183">
            <v>1</v>
          </cell>
          <cell r="M183">
            <v>1251756</v>
          </cell>
          <cell r="N183">
            <v>0</v>
          </cell>
          <cell r="O183">
            <v>1251756</v>
          </cell>
          <cell r="R183">
            <v>0</v>
          </cell>
          <cell r="S183">
            <v>0</v>
          </cell>
          <cell r="T183">
            <v>0</v>
          </cell>
          <cell r="U183">
            <v>0</v>
          </cell>
          <cell r="V183">
            <v>1</v>
          </cell>
          <cell r="W183">
            <v>1251756</v>
          </cell>
        </row>
        <row r="184">
          <cell r="C184" t="str">
            <v>3.20.1.2.58</v>
          </cell>
          <cell r="D184" t="str">
            <v>Reducción B x B HD. Norma ISO. PN 10</v>
          </cell>
          <cell r="F184" t="str">
            <v/>
          </cell>
          <cell r="I184" t="str">
            <v/>
          </cell>
          <cell r="J184" t="str">
            <v/>
          </cell>
          <cell r="L184" t="str">
            <v/>
          </cell>
          <cell r="M184" t="str">
            <v/>
          </cell>
          <cell r="N184" t="str">
            <v/>
          </cell>
          <cell r="O184" t="str">
            <v/>
          </cell>
          <cell r="R184">
            <v>0</v>
          </cell>
          <cell r="S184" t="str">
            <v/>
          </cell>
          <cell r="T184" t="str">
            <v/>
          </cell>
          <cell r="U184" t="str">
            <v/>
          </cell>
          <cell r="V184" t="str">
            <v/>
          </cell>
          <cell r="W184" t="str">
            <v/>
          </cell>
        </row>
        <row r="185">
          <cell r="C185" t="str">
            <v>3.20.1.2.58.19</v>
          </cell>
          <cell r="D185" t="str">
            <v>d = 600 x 450 mm</v>
          </cell>
          <cell r="E185" t="str">
            <v>un</v>
          </cell>
          <cell r="F185">
            <v>1</v>
          </cell>
          <cell r="G185">
            <v>4408000</v>
          </cell>
          <cell r="H185">
            <v>4408000</v>
          </cell>
          <cell r="I185">
            <v>0.25437831079104817</v>
          </cell>
          <cell r="J185">
            <v>1</v>
          </cell>
          <cell r="L185">
            <v>1</v>
          </cell>
          <cell r="M185">
            <v>4408000</v>
          </cell>
          <cell r="N185">
            <v>0</v>
          </cell>
          <cell r="O185">
            <v>4408000</v>
          </cell>
          <cell r="R185">
            <v>1</v>
          </cell>
          <cell r="S185">
            <v>0</v>
          </cell>
          <cell r="T185">
            <v>0</v>
          </cell>
          <cell r="U185">
            <v>4408000</v>
          </cell>
          <cell r="V185">
            <v>0</v>
          </cell>
          <cell r="W185">
            <v>0</v>
          </cell>
        </row>
        <row r="186">
          <cell r="C186" t="str">
            <v>3.20.1.2.58.31</v>
          </cell>
          <cell r="D186" t="str">
            <v xml:space="preserve">d = 600 x 400 mm </v>
          </cell>
          <cell r="E186" t="str">
            <v>un</v>
          </cell>
          <cell r="F186">
            <v>4</v>
          </cell>
          <cell r="G186">
            <v>4800000</v>
          </cell>
          <cell r="H186">
            <v>19200000</v>
          </cell>
          <cell r="I186">
            <v>1.107999901812188</v>
          </cell>
          <cell r="J186">
            <v>4</v>
          </cell>
          <cell r="L186">
            <v>4</v>
          </cell>
          <cell r="M186">
            <v>19200000</v>
          </cell>
          <cell r="N186">
            <v>0</v>
          </cell>
          <cell r="O186">
            <v>19200000</v>
          </cell>
          <cell r="R186">
            <v>0</v>
          </cell>
          <cell r="S186">
            <v>0</v>
          </cell>
          <cell r="T186">
            <v>0</v>
          </cell>
          <cell r="U186">
            <v>0</v>
          </cell>
          <cell r="V186">
            <v>4</v>
          </cell>
          <cell r="W186">
            <v>19200000</v>
          </cell>
        </row>
        <row r="187">
          <cell r="C187" t="str">
            <v>3.20.1.2.62</v>
          </cell>
          <cell r="D187" t="str">
            <v>Suministro de Tee B x B x B HD. Norma ISO. PN 10</v>
          </cell>
          <cell r="F187" t="str">
            <v/>
          </cell>
          <cell r="I187" t="str">
            <v/>
          </cell>
          <cell r="J187" t="str">
            <v/>
          </cell>
          <cell r="L187" t="str">
            <v/>
          </cell>
          <cell r="M187" t="str">
            <v/>
          </cell>
          <cell r="N187" t="str">
            <v/>
          </cell>
          <cell r="O187" t="str">
            <v/>
          </cell>
          <cell r="R187">
            <v>0</v>
          </cell>
          <cell r="S187" t="str">
            <v/>
          </cell>
          <cell r="T187" t="str">
            <v/>
          </cell>
          <cell r="U187" t="str">
            <v/>
          </cell>
          <cell r="V187" t="str">
            <v/>
          </cell>
          <cell r="W187" t="str">
            <v/>
          </cell>
        </row>
        <row r="188">
          <cell r="C188" t="str">
            <v>3.20.1.2.62.21</v>
          </cell>
          <cell r="D188" t="str">
            <v>Tee 400 x 400 x 400 mm</v>
          </cell>
          <cell r="E188" t="str">
            <v>un</v>
          </cell>
          <cell r="F188">
            <v>4</v>
          </cell>
          <cell r="G188">
            <v>3211228</v>
          </cell>
          <cell r="H188">
            <v>12844912</v>
          </cell>
          <cell r="I188">
            <v>0.74125839764511448</v>
          </cell>
          <cell r="J188">
            <v>4</v>
          </cell>
          <cell r="L188">
            <v>4</v>
          </cell>
          <cell r="M188">
            <v>12844912</v>
          </cell>
          <cell r="N188">
            <v>0</v>
          </cell>
          <cell r="O188">
            <v>12844912</v>
          </cell>
          <cell r="R188">
            <v>4</v>
          </cell>
          <cell r="S188">
            <v>0</v>
          </cell>
          <cell r="T188">
            <v>0</v>
          </cell>
          <cell r="U188">
            <v>12844912</v>
          </cell>
          <cell r="V188">
            <v>0</v>
          </cell>
          <cell r="W188">
            <v>0</v>
          </cell>
        </row>
        <row r="189">
          <cell r="C189" t="str">
            <v>3.20.1.2.62.28</v>
          </cell>
          <cell r="D189" t="str">
            <v>Tee 450 x 450 x 450 mm</v>
          </cell>
          <cell r="E189" t="str">
            <v>un</v>
          </cell>
          <cell r="F189">
            <v>2</v>
          </cell>
          <cell r="G189">
            <v>5171686</v>
          </cell>
          <cell r="H189">
            <v>10343372</v>
          </cell>
          <cell r="I189">
            <v>0.59689870627119457</v>
          </cell>
          <cell r="J189">
            <v>2</v>
          </cell>
          <cell r="L189">
            <v>2</v>
          </cell>
          <cell r="M189">
            <v>10343372</v>
          </cell>
          <cell r="N189">
            <v>0</v>
          </cell>
          <cell r="O189">
            <v>10343372</v>
          </cell>
          <cell r="R189">
            <v>0</v>
          </cell>
          <cell r="S189">
            <v>0</v>
          </cell>
          <cell r="T189">
            <v>0</v>
          </cell>
          <cell r="U189">
            <v>0</v>
          </cell>
          <cell r="V189">
            <v>2</v>
          </cell>
          <cell r="W189">
            <v>10343372</v>
          </cell>
        </row>
        <row r="190">
          <cell r="C190" t="str">
            <v>3.20.1.2.62.39</v>
          </cell>
          <cell r="D190" t="str">
            <v>Tee 600 x 600 x 400 mm</v>
          </cell>
          <cell r="E190" t="str">
            <v>un</v>
          </cell>
          <cell r="F190">
            <v>2</v>
          </cell>
          <cell r="G190">
            <v>7550903.9999999991</v>
          </cell>
          <cell r="H190">
            <v>15101807.999999998</v>
          </cell>
          <cell r="I190">
            <v>0.87150009277013107</v>
          </cell>
          <cell r="J190">
            <v>2</v>
          </cell>
          <cell r="L190">
            <v>2</v>
          </cell>
          <cell r="M190">
            <v>15101807.999999998</v>
          </cell>
          <cell r="N190">
            <v>0</v>
          </cell>
          <cell r="O190">
            <v>15101807.999999998</v>
          </cell>
          <cell r="R190">
            <v>2</v>
          </cell>
          <cell r="S190">
            <v>0</v>
          </cell>
          <cell r="T190">
            <v>0</v>
          </cell>
          <cell r="U190">
            <v>15101807.999999998</v>
          </cell>
          <cell r="V190">
            <v>0</v>
          </cell>
          <cell r="W190">
            <v>0</v>
          </cell>
        </row>
        <row r="191">
          <cell r="C191" t="str">
            <v>3.20.1.2.62.40</v>
          </cell>
          <cell r="D191" t="str">
            <v>Tee 600 x 600 x 600 mm</v>
          </cell>
          <cell r="E191" t="str">
            <v>un</v>
          </cell>
          <cell r="F191">
            <v>5</v>
          </cell>
          <cell r="G191">
            <v>10542834</v>
          </cell>
          <cell r="H191">
            <v>52714170</v>
          </cell>
          <cell r="I191">
            <v>3.0420466241724475</v>
          </cell>
          <cell r="J191">
            <v>5</v>
          </cell>
          <cell r="K191">
            <v>-3</v>
          </cell>
          <cell r="L191">
            <v>2</v>
          </cell>
          <cell r="M191">
            <v>52714170</v>
          </cell>
          <cell r="N191">
            <v>-31628502</v>
          </cell>
          <cell r="O191">
            <v>21085668</v>
          </cell>
          <cell r="R191">
            <v>5</v>
          </cell>
          <cell r="S191">
            <v>0</v>
          </cell>
          <cell r="T191">
            <v>0</v>
          </cell>
          <cell r="U191">
            <v>52714170</v>
          </cell>
          <cell r="V191">
            <v>-3</v>
          </cell>
          <cell r="W191">
            <v>-31628502</v>
          </cell>
        </row>
        <row r="192">
          <cell r="C192" t="str">
            <v>3.20.1.2.67</v>
          </cell>
          <cell r="D192" t="str">
            <v>Suministro de Niples bridados HD (Brida, espigo y lisos)</v>
          </cell>
          <cell r="F192" t="str">
            <v/>
          </cell>
          <cell r="I192" t="str">
            <v/>
          </cell>
          <cell r="J192" t="str">
            <v/>
          </cell>
          <cell r="L192" t="str">
            <v/>
          </cell>
          <cell r="M192" t="str">
            <v/>
          </cell>
          <cell r="N192" t="str">
            <v/>
          </cell>
          <cell r="O192" t="str">
            <v/>
          </cell>
          <cell r="R192">
            <v>0</v>
          </cell>
          <cell r="S192" t="str">
            <v/>
          </cell>
          <cell r="T192" t="str">
            <v/>
          </cell>
          <cell r="U192" t="str">
            <v/>
          </cell>
          <cell r="V192" t="str">
            <v/>
          </cell>
          <cell r="W192" t="str">
            <v/>
          </cell>
        </row>
        <row r="193">
          <cell r="C193" t="str">
            <v>3.20.1.2.67.1</v>
          </cell>
          <cell r="D193" t="str">
            <v>L &lt;= 1 m</v>
          </cell>
          <cell r="F193" t="str">
            <v/>
          </cell>
          <cell r="I193" t="str">
            <v/>
          </cell>
          <cell r="J193" t="str">
            <v/>
          </cell>
          <cell r="L193" t="str">
            <v/>
          </cell>
          <cell r="M193" t="str">
            <v/>
          </cell>
          <cell r="N193" t="str">
            <v/>
          </cell>
          <cell r="O193" t="str">
            <v/>
          </cell>
          <cell r="R193">
            <v>0</v>
          </cell>
          <cell r="S193" t="str">
            <v/>
          </cell>
          <cell r="T193" t="str">
            <v/>
          </cell>
          <cell r="U193" t="str">
            <v/>
          </cell>
          <cell r="V193" t="str">
            <v/>
          </cell>
          <cell r="W193" t="str">
            <v/>
          </cell>
        </row>
        <row r="194">
          <cell r="C194" t="str">
            <v>3.20.1.2.67.1.4</v>
          </cell>
          <cell r="D194" t="str">
            <v>Niple HD, 450mm, Brida*Brida, L=0.78m</v>
          </cell>
          <cell r="E194" t="str">
            <v>un</v>
          </cell>
          <cell r="F194">
            <v>2</v>
          </cell>
          <cell r="G194">
            <v>1856000</v>
          </cell>
          <cell r="H194">
            <v>3712000</v>
          </cell>
          <cell r="I194">
            <v>0.21421331435035637</v>
          </cell>
          <cell r="J194">
            <v>2</v>
          </cell>
          <cell r="L194">
            <v>2</v>
          </cell>
          <cell r="M194">
            <v>3712000</v>
          </cell>
          <cell r="N194">
            <v>0</v>
          </cell>
          <cell r="O194">
            <v>3712000</v>
          </cell>
          <cell r="R194">
            <v>2</v>
          </cell>
          <cell r="S194">
            <v>0</v>
          </cell>
          <cell r="T194">
            <v>0</v>
          </cell>
          <cell r="U194">
            <v>3712000</v>
          </cell>
          <cell r="V194">
            <v>0</v>
          </cell>
          <cell r="W194">
            <v>0</v>
          </cell>
        </row>
        <row r="195">
          <cell r="C195" t="str">
            <v>3.20.1.2.67.1.5</v>
          </cell>
          <cell r="D195" t="str">
            <v>Niple HD, 600mm, Brida*Brida, L=0.64m</v>
          </cell>
          <cell r="E195" t="str">
            <v>un</v>
          </cell>
          <cell r="F195">
            <v>4</v>
          </cell>
          <cell r="G195">
            <v>2784000</v>
          </cell>
          <cell r="H195">
            <v>11136000</v>
          </cell>
          <cell r="I195">
            <v>0.64263994305106908</v>
          </cell>
          <cell r="J195">
            <v>4</v>
          </cell>
          <cell r="L195">
            <v>4</v>
          </cell>
          <cell r="M195">
            <v>11136000</v>
          </cell>
          <cell r="N195">
            <v>0</v>
          </cell>
          <cell r="O195">
            <v>11136000</v>
          </cell>
          <cell r="R195">
            <v>3</v>
          </cell>
          <cell r="S195">
            <v>0</v>
          </cell>
          <cell r="T195">
            <v>0</v>
          </cell>
          <cell r="U195">
            <v>8352000</v>
          </cell>
          <cell r="V195">
            <v>1</v>
          </cell>
          <cell r="W195">
            <v>2784000</v>
          </cell>
        </row>
        <row r="196">
          <cell r="C196" t="str">
            <v>3.20.1.2.67.1.6</v>
          </cell>
          <cell r="D196" t="str">
            <v>Niple HD, 600mm, Brida*Brida, L=0.81m</v>
          </cell>
          <cell r="E196" t="str">
            <v>un</v>
          </cell>
          <cell r="F196">
            <v>1</v>
          </cell>
          <cell r="G196">
            <v>2784000</v>
          </cell>
          <cell r="H196">
            <v>2784000</v>
          </cell>
          <cell r="I196">
            <v>0.16065998576276727</v>
          </cell>
          <cell r="J196">
            <v>1</v>
          </cell>
          <cell r="L196">
            <v>1</v>
          </cell>
          <cell r="M196">
            <v>2784000</v>
          </cell>
          <cell r="N196">
            <v>0</v>
          </cell>
          <cell r="O196">
            <v>2784000</v>
          </cell>
          <cell r="R196">
            <v>1</v>
          </cell>
          <cell r="S196">
            <v>0</v>
          </cell>
          <cell r="T196">
            <v>0</v>
          </cell>
          <cell r="U196">
            <v>2784000</v>
          </cell>
          <cell r="V196">
            <v>0</v>
          </cell>
          <cell r="W196">
            <v>0</v>
          </cell>
        </row>
        <row r="197">
          <cell r="C197" t="str">
            <v>3.20.1.2.67.2</v>
          </cell>
          <cell r="D197" t="str">
            <v>1 m &lt; L &lt;= 2 m</v>
          </cell>
          <cell r="E197" t="str">
            <v>un</v>
          </cell>
          <cell r="F197">
            <v>0</v>
          </cell>
          <cell r="I197">
            <v>0</v>
          </cell>
          <cell r="J197">
            <v>0</v>
          </cell>
          <cell r="L197">
            <v>0</v>
          </cell>
          <cell r="M197">
            <v>0</v>
          </cell>
          <cell r="N197">
            <v>0</v>
          </cell>
          <cell r="O197">
            <v>0</v>
          </cell>
          <cell r="R197">
            <v>0</v>
          </cell>
          <cell r="S197">
            <v>0</v>
          </cell>
          <cell r="T197">
            <v>0</v>
          </cell>
          <cell r="U197">
            <v>0</v>
          </cell>
          <cell r="V197">
            <v>0</v>
          </cell>
          <cell r="W197">
            <v>0</v>
          </cell>
        </row>
        <row r="198">
          <cell r="C198" t="str">
            <v>3.20.1.2.67.2.1</v>
          </cell>
          <cell r="D198" t="str">
            <v>Niple HD, 400mm, Brida*Brida, L=1.40m</v>
          </cell>
          <cell r="E198" t="str">
            <v>un</v>
          </cell>
          <cell r="F198">
            <v>1</v>
          </cell>
          <cell r="G198">
            <v>1879200</v>
          </cell>
          <cell r="H198">
            <v>1879200</v>
          </cell>
          <cell r="I198">
            <v>0.10844549038986791</v>
          </cell>
          <cell r="J198">
            <v>1</v>
          </cell>
          <cell r="L198">
            <v>1</v>
          </cell>
          <cell r="M198">
            <v>1879200</v>
          </cell>
          <cell r="N198">
            <v>0</v>
          </cell>
          <cell r="O198">
            <v>1879200</v>
          </cell>
          <cell r="R198">
            <v>1</v>
          </cell>
          <cell r="S198">
            <v>0</v>
          </cell>
          <cell r="T198">
            <v>0</v>
          </cell>
          <cell r="U198">
            <v>1879200</v>
          </cell>
          <cell r="V198">
            <v>0</v>
          </cell>
          <cell r="W198">
            <v>0</v>
          </cell>
        </row>
        <row r="199">
          <cell r="C199" t="str">
            <v>3.20.1.2.67.2.2</v>
          </cell>
          <cell r="D199" t="str">
            <v>Niple HD, 600mm, Brida*Brida, L=1.63m</v>
          </cell>
          <cell r="E199" t="str">
            <v>un</v>
          </cell>
          <cell r="F199">
            <v>1</v>
          </cell>
          <cell r="G199">
            <v>2401200</v>
          </cell>
          <cell r="H199">
            <v>2401200</v>
          </cell>
          <cell r="I199">
            <v>0.13856923772038676</v>
          </cell>
          <cell r="J199">
            <v>1</v>
          </cell>
          <cell r="L199">
            <v>1</v>
          </cell>
          <cell r="M199">
            <v>2401200</v>
          </cell>
          <cell r="N199">
            <v>0</v>
          </cell>
          <cell r="O199">
            <v>2401200</v>
          </cell>
          <cell r="R199">
            <v>0</v>
          </cell>
          <cell r="S199">
            <v>0</v>
          </cell>
          <cell r="T199">
            <v>0</v>
          </cell>
          <cell r="U199">
            <v>0</v>
          </cell>
          <cell r="V199">
            <v>1</v>
          </cell>
          <cell r="W199">
            <v>2401200</v>
          </cell>
        </row>
        <row r="200">
          <cell r="C200" t="str">
            <v>3.20.1.2.67.4</v>
          </cell>
          <cell r="D200" t="str">
            <v>3 m &lt; L &lt;= 4 m</v>
          </cell>
          <cell r="E200" t="str">
            <v>un</v>
          </cell>
          <cell r="F200">
            <v>0</v>
          </cell>
          <cell r="I200">
            <v>0</v>
          </cell>
          <cell r="J200">
            <v>0</v>
          </cell>
          <cell r="L200">
            <v>0</v>
          </cell>
          <cell r="M200">
            <v>0</v>
          </cell>
          <cell r="N200">
            <v>0</v>
          </cell>
          <cell r="O200">
            <v>0</v>
          </cell>
          <cell r="R200">
            <v>0</v>
          </cell>
          <cell r="S200">
            <v>0</v>
          </cell>
          <cell r="T200">
            <v>0</v>
          </cell>
          <cell r="U200">
            <v>0</v>
          </cell>
          <cell r="V200">
            <v>0</v>
          </cell>
          <cell r="W200">
            <v>0</v>
          </cell>
        </row>
        <row r="201">
          <cell r="C201" t="str">
            <v>3.20.1.2.67.4.6</v>
          </cell>
          <cell r="D201" t="str">
            <v>Niple HD, 450mm, Brida*Brida, L=3.50m</v>
          </cell>
          <cell r="E201" t="str">
            <v>un</v>
          </cell>
          <cell r="F201">
            <v>1</v>
          </cell>
          <cell r="G201">
            <v>2557800</v>
          </cell>
          <cell r="H201">
            <v>2557800</v>
          </cell>
          <cell r="I201">
            <v>0.14760636191954243</v>
          </cell>
          <cell r="J201">
            <v>1</v>
          </cell>
          <cell r="L201">
            <v>1</v>
          </cell>
          <cell r="M201">
            <v>2557800</v>
          </cell>
          <cell r="N201">
            <v>0</v>
          </cell>
          <cell r="O201">
            <v>2557800</v>
          </cell>
          <cell r="R201">
            <v>1</v>
          </cell>
          <cell r="S201">
            <v>0</v>
          </cell>
          <cell r="T201">
            <v>0</v>
          </cell>
          <cell r="U201">
            <v>2557800</v>
          </cell>
          <cell r="V201">
            <v>0</v>
          </cell>
          <cell r="W201">
            <v>0</v>
          </cell>
        </row>
        <row r="202">
          <cell r="C202" t="str">
            <v>3.20.1.2.67.4.7</v>
          </cell>
          <cell r="D202" t="str">
            <v>Niple HD, 450mm, Brida*Brida, L=3.06m</v>
          </cell>
          <cell r="E202" t="str">
            <v>un</v>
          </cell>
          <cell r="F202">
            <v>1</v>
          </cell>
          <cell r="G202">
            <v>2557800</v>
          </cell>
          <cell r="H202">
            <v>2557800</v>
          </cell>
          <cell r="I202">
            <v>0.14760636191954243</v>
          </cell>
          <cell r="J202">
            <v>1</v>
          </cell>
          <cell r="L202">
            <v>1</v>
          </cell>
          <cell r="M202">
            <v>2557800</v>
          </cell>
          <cell r="N202">
            <v>0</v>
          </cell>
          <cell r="O202">
            <v>2557800</v>
          </cell>
          <cell r="R202">
            <v>0</v>
          </cell>
          <cell r="S202">
            <v>0</v>
          </cell>
          <cell r="T202">
            <v>0</v>
          </cell>
          <cell r="U202">
            <v>0</v>
          </cell>
          <cell r="V202">
            <v>1</v>
          </cell>
          <cell r="W202">
            <v>2557800</v>
          </cell>
        </row>
        <row r="203">
          <cell r="C203" t="str">
            <v>3.20.1.2.67.4.8</v>
          </cell>
          <cell r="D203" t="str">
            <v>Niple HD, 450mm, Brida*Brida, L=3.40m</v>
          </cell>
          <cell r="E203" t="str">
            <v>un</v>
          </cell>
          <cell r="F203">
            <v>1</v>
          </cell>
          <cell r="G203">
            <v>2557800</v>
          </cell>
          <cell r="H203">
            <v>2557800</v>
          </cell>
          <cell r="I203">
            <v>0.14760636191954243</v>
          </cell>
          <cell r="J203">
            <v>1</v>
          </cell>
          <cell r="L203">
            <v>1</v>
          </cell>
          <cell r="M203">
            <v>2557800</v>
          </cell>
          <cell r="N203">
            <v>0</v>
          </cell>
          <cell r="O203">
            <v>2557800</v>
          </cell>
          <cell r="R203">
            <v>1</v>
          </cell>
          <cell r="S203">
            <v>0</v>
          </cell>
          <cell r="T203">
            <v>0</v>
          </cell>
          <cell r="U203">
            <v>2557800</v>
          </cell>
          <cell r="V203">
            <v>0</v>
          </cell>
          <cell r="W203">
            <v>0</v>
          </cell>
        </row>
        <row r="204">
          <cell r="C204" t="str">
            <v>3.20.1.2.67.5</v>
          </cell>
          <cell r="D204" t="str">
            <v>4 m &lt; L &lt;= 5 m</v>
          </cell>
          <cell r="F204" t="str">
            <v/>
          </cell>
          <cell r="I204" t="str">
            <v/>
          </cell>
          <cell r="J204" t="str">
            <v/>
          </cell>
          <cell r="L204" t="str">
            <v/>
          </cell>
          <cell r="M204" t="str">
            <v/>
          </cell>
          <cell r="N204" t="str">
            <v/>
          </cell>
          <cell r="O204" t="str">
            <v/>
          </cell>
          <cell r="R204">
            <v>0</v>
          </cell>
          <cell r="S204" t="str">
            <v/>
          </cell>
          <cell r="T204" t="str">
            <v/>
          </cell>
          <cell r="U204" t="str">
            <v/>
          </cell>
          <cell r="V204" t="str">
            <v/>
          </cell>
          <cell r="W204" t="str">
            <v/>
          </cell>
        </row>
        <row r="205">
          <cell r="C205" t="str">
            <v>3.20.1.2.67.5.5</v>
          </cell>
          <cell r="D205" t="str">
            <v>Niple HD, 400mm, Brida*Brida, L=4.36m</v>
          </cell>
          <cell r="E205" t="str">
            <v>un</v>
          </cell>
          <cell r="F205">
            <v>2</v>
          </cell>
          <cell r="G205">
            <v>2505600</v>
          </cell>
          <cell r="H205">
            <v>5011200</v>
          </cell>
          <cell r="I205">
            <v>0.2891879743729811</v>
          </cell>
          <cell r="J205">
            <v>2</v>
          </cell>
          <cell r="L205">
            <v>2</v>
          </cell>
          <cell r="M205">
            <v>5011200</v>
          </cell>
          <cell r="N205">
            <v>0</v>
          </cell>
          <cell r="O205">
            <v>5011200</v>
          </cell>
          <cell r="R205">
            <v>0</v>
          </cell>
          <cell r="S205">
            <v>0</v>
          </cell>
          <cell r="T205">
            <v>0</v>
          </cell>
          <cell r="U205">
            <v>0</v>
          </cell>
          <cell r="V205">
            <v>2</v>
          </cell>
          <cell r="W205">
            <v>5011200</v>
          </cell>
        </row>
        <row r="206">
          <cell r="C206" t="str">
            <v>3.20.1.2.67.5.6</v>
          </cell>
          <cell r="D206" t="str">
            <v>Niple HD, 450mm, Brida*Brida, L=4.12m</v>
          </cell>
          <cell r="E206" t="str">
            <v>un</v>
          </cell>
          <cell r="F206">
            <v>1</v>
          </cell>
          <cell r="G206">
            <v>2818800</v>
          </cell>
          <cell r="H206">
            <v>2818800</v>
          </cell>
          <cell r="I206">
            <v>0.16266823558480187</v>
          </cell>
          <cell r="J206">
            <v>1</v>
          </cell>
          <cell r="L206">
            <v>1</v>
          </cell>
          <cell r="M206">
            <v>2818800</v>
          </cell>
          <cell r="N206">
            <v>0</v>
          </cell>
          <cell r="O206">
            <v>2818800</v>
          </cell>
          <cell r="R206">
            <v>1</v>
          </cell>
          <cell r="S206">
            <v>0</v>
          </cell>
          <cell r="T206">
            <v>0</v>
          </cell>
          <cell r="U206">
            <v>2818800</v>
          </cell>
          <cell r="V206">
            <v>0</v>
          </cell>
          <cell r="W206">
            <v>0</v>
          </cell>
        </row>
        <row r="207">
          <cell r="C207" t="str">
            <v>3.20.1.2.67.6</v>
          </cell>
          <cell r="D207" t="str">
            <v>5m &lt; L &lt;= 6 m</v>
          </cell>
          <cell r="E207" t="str">
            <v>un</v>
          </cell>
          <cell r="F207">
            <v>0</v>
          </cell>
          <cell r="I207">
            <v>0</v>
          </cell>
          <cell r="J207">
            <v>0</v>
          </cell>
          <cell r="L207">
            <v>0</v>
          </cell>
          <cell r="M207">
            <v>0</v>
          </cell>
          <cell r="N207">
            <v>0</v>
          </cell>
          <cell r="O207">
            <v>0</v>
          </cell>
          <cell r="R207">
            <v>0</v>
          </cell>
          <cell r="S207">
            <v>0</v>
          </cell>
          <cell r="T207">
            <v>0</v>
          </cell>
          <cell r="U207">
            <v>0</v>
          </cell>
          <cell r="V207">
            <v>0</v>
          </cell>
          <cell r="W207">
            <v>0</v>
          </cell>
        </row>
        <row r="208">
          <cell r="C208" t="str">
            <v>3.20.1.2.67.6.4</v>
          </cell>
          <cell r="D208" t="str">
            <v>Niple HD, 400mm, Brida*espigo, L=6.0m</v>
          </cell>
          <cell r="E208" t="str">
            <v>un</v>
          </cell>
          <cell r="F208">
            <v>2</v>
          </cell>
          <cell r="G208">
            <v>3017160</v>
          </cell>
          <cell r="H208">
            <v>6034320</v>
          </cell>
          <cell r="I208">
            <v>0.34823051914079806</v>
          </cell>
          <cell r="J208">
            <v>2</v>
          </cell>
          <cell r="L208">
            <v>2</v>
          </cell>
          <cell r="M208">
            <v>6034320</v>
          </cell>
          <cell r="N208">
            <v>0</v>
          </cell>
          <cell r="O208">
            <v>6034320</v>
          </cell>
          <cell r="R208">
            <v>0</v>
          </cell>
          <cell r="S208">
            <v>0</v>
          </cell>
          <cell r="T208">
            <v>0</v>
          </cell>
          <cell r="U208">
            <v>0</v>
          </cell>
          <cell r="V208">
            <v>2</v>
          </cell>
          <cell r="W208">
            <v>6034320</v>
          </cell>
        </row>
        <row r="209">
          <cell r="C209" t="str">
            <v>3.20.1.2.67.6.8</v>
          </cell>
          <cell r="D209" t="str">
            <v>Niple HD, 600mm, Brida*espigo, L=5.7m</v>
          </cell>
          <cell r="E209" t="str">
            <v>un</v>
          </cell>
          <cell r="F209">
            <v>1</v>
          </cell>
          <cell r="G209">
            <v>4687560</v>
          </cell>
          <cell r="H209">
            <v>4687560</v>
          </cell>
          <cell r="I209">
            <v>0.2705112510280594</v>
          </cell>
          <cell r="J209">
            <v>1</v>
          </cell>
          <cell r="L209">
            <v>1</v>
          </cell>
          <cell r="M209">
            <v>4687560</v>
          </cell>
          <cell r="N209">
            <v>0</v>
          </cell>
          <cell r="O209">
            <v>4687560</v>
          </cell>
          <cell r="R209">
            <v>0</v>
          </cell>
          <cell r="S209">
            <v>0</v>
          </cell>
          <cell r="T209">
            <v>0</v>
          </cell>
          <cell r="U209">
            <v>0</v>
          </cell>
          <cell r="V209">
            <v>1</v>
          </cell>
          <cell r="W209">
            <v>4687560</v>
          </cell>
        </row>
        <row r="210">
          <cell r="C210" t="str">
            <v>3.20.1.2.85</v>
          </cell>
          <cell r="D210" t="str">
            <v>Suministro de cruces (Brida, espigo y lisos)</v>
          </cell>
          <cell r="F210" t="str">
            <v/>
          </cell>
          <cell r="I210" t="str">
            <v/>
          </cell>
          <cell r="J210" t="str">
            <v/>
          </cell>
          <cell r="L210" t="str">
            <v/>
          </cell>
          <cell r="M210" t="str">
            <v/>
          </cell>
          <cell r="N210" t="str">
            <v/>
          </cell>
          <cell r="O210" t="str">
            <v/>
          </cell>
          <cell r="R210">
            <v>0</v>
          </cell>
          <cell r="S210" t="str">
            <v/>
          </cell>
          <cell r="T210" t="str">
            <v/>
          </cell>
          <cell r="U210" t="str">
            <v/>
          </cell>
          <cell r="V210" t="str">
            <v/>
          </cell>
          <cell r="W210" t="str">
            <v/>
          </cell>
        </row>
        <row r="211">
          <cell r="C211" t="str">
            <v>3.20.1.2.85.1</v>
          </cell>
          <cell r="D211" t="str">
            <v>Cruz Ø600*600mm, HD, bridada, norma ISO, PN10</v>
          </cell>
          <cell r="E211" t="str">
            <v>un</v>
          </cell>
          <cell r="F211">
            <v>1</v>
          </cell>
          <cell r="G211">
            <v>14151999.999999998</v>
          </cell>
          <cell r="H211">
            <v>14151999.999999998</v>
          </cell>
          <cell r="I211">
            <v>0.81668826096073355</v>
          </cell>
          <cell r="J211">
            <v>1</v>
          </cell>
          <cell r="K211">
            <v>-1</v>
          </cell>
          <cell r="L211">
            <v>0</v>
          </cell>
          <cell r="M211">
            <v>14151999.999999998</v>
          </cell>
          <cell r="N211">
            <v>-14151999.999999998</v>
          </cell>
          <cell r="O211">
            <v>0</v>
          </cell>
          <cell r="R211">
            <v>0</v>
          </cell>
          <cell r="S211">
            <v>0</v>
          </cell>
          <cell r="T211">
            <v>0</v>
          </cell>
          <cell r="U211">
            <v>0</v>
          </cell>
          <cell r="V211">
            <v>0</v>
          </cell>
          <cell r="W211">
            <v>0</v>
          </cell>
        </row>
        <row r="212">
          <cell r="C212" t="str">
            <v>3.20.1.2.68</v>
          </cell>
          <cell r="D212" t="str">
            <v>Suministro de Codos de polietileno PE 100 PN 10 a tope</v>
          </cell>
          <cell r="F212" t="str">
            <v/>
          </cell>
          <cell r="I212" t="str">
            <v/>
          </cell>
          <cell r="J212" t="str">
            <v/>
          </cell>
          <cell r="L212" t="str">
            <v/>
          </cell>
          <cell r="M212" t="str">
            <v/>
          </cell>
          <cell r="N212" t="str">
            <v/>
          </cell>
          <cell r="O212" t="str">
            <v/>
          </cell>
          <cell r="R212">
            <v>0</v>
          </cell>
          <cell r="S212" t="str">
            <v/>
          </cell>
          <cell r="T212" t="str">
            <v/>
          </cell>
          <cell r="U212" t="str">
            <v/>
          </cell>
          <cell r="V212" t="str">
            <v/>
          </cell>
          <cell r="W212" t="str">
            <v/>
          </cell>
        </row>
        <row r="213">
          <cell r="C213" t="str">
            <v>3.20.1.2.68.10</v>
          </cell>
          <cell r="D213" t="str">
            <v>Codo de Polietileno 90mm X 90°</v>
          </cell>
          <cell r="E213" t="str">
            <v>un</v>
          </cell>
          <cell r="F213">
            <v>5</v>
          </cell>
          <cell r="G213">
            <v>35960</v>
          </cell>
          <cell r="H213">
            <v>179800</v>
          </cell>
          <cell r="I213">
            <v>1.0375957413845387E-2</v>
          </cell>
          <cell r="J213">
            <v>5</v>
          </cell>
          <cell r="L213">
            <v>5</v>
          </cell>
          <cell r="M213">
            <v>179800</v>
          </cell>
          <cell r="N213">
            <v>0</v>
          </cell>
          <cell r="O213">
            <v>179800</v>
          </cell>
          <cell r="R213">
            <v>0</v>
          </cell>
          <cell r="S213">
            <v>0</v>
          </cell>
          <cell r="T213">
            <v>0</v>
          </cell>
          <cell r="U213">
            <v>0</v>
          </cell>
          <cell r="V213">
            <v>5</v>
          </cell>
          <cell r="W213">
            <v>179800</v>
          </cell>
        </row>
        <row r="214">
          <cell r="C214" t="str">
            <v>3.20.1.2.68.12</v>
          </cell>
          <cell r="D214" t="str">
            <v>Codo de Polietileno 63mm X 90°</v>
          </cell>
          <cell r="E214" t="str">
            <v>un</v>
          </cell>
          <cell r="F214">
            <v>4</v>
          </cell>
          <cell r="G214">
            <v>37120</v>
          </cell>
          <cell r="H214">
            <v>148480</v>
          </cell>
          <cell r="I214">
            <v>8.5685325740142548E-3</v>
          </cell>
          <cell r="J214">
            <v>4</v>
          </cell>
          <cell r="L214">
            <v>4</v>
          </cell>
          <cell r="M214">
            <v>148480</v>
          </cell>
          <cell r="N214">
            <v>0</v>
          </cell>
          <cell r="O214">
            <v>148480</v>
          </cell>
          <cell r="R214">
            <v>0</v>
          </cell>
          <cell r="S214">
            <v>0</v>
          </cell>
          <cell r="T214">
            <v>0</v>
          </cell>
          <cell r="U214">
            <v>0</v>
          </cell>
          <cell r="V214">
            <v>4</v>
          </cell>
          <cell r="W214">
            <v>148480</v>
          </cell>
        </row>
        <row r="215">
          <cell r="C215" t="str">
            <v>3.20.1.2.69</v>
          </cell>
          <cell r="D215" t="str">
            <v>Suministro de Tees de polietileno PE 100 PN 10 a tope</v>
          </cell>
          <cell r="F215" t="str">
            <v/>
          </cell>
          <cell r="I215" t="str">
            <v/>
          </cell>
          <cell r="J215" t="str">
            <v/>
          </cell>
          <cell r="L215" t="str">
            <v/>
          </cell>
          <cell r="M215" t="str">
            <v/>
          </cell>
          <cell r="N215" t="str">
            <v/>
          </cell>
          <cell r="O215" t="str">
            <v/>
          </cell>
          <cell r="R215">
            <v>0</v>
          </cell>
          <cell r="S215" t="str">
            <v/>
          </cell>
          <cell r="T215" t="str">
            <v/>
          </cell>
          <cell r="U215" t="str">
            <v/>
          </cell>
          <cell r="V215" t="str">
            <v/>
          </cell>
          <cell r="W215" t="str">
            <v/>
          </cell>
        </row>
        <row r="216">
          <cell r="C216" t="str">
            <v>3.20.1.2.69.13</v>
          </cell>
          <cell r="D216" t="str">
            <v>Tee de Polietileno 110mm X110mm X110mm</v>
          </cell>
          <cell r="E216" t="str">
            <v>un</v>
          </cell>
          <cell r="F216">
            <v>3</v>
          </cell>
          <cell r="G216">
            <v>63800</v>
          </cell>
          <cell r="H216">
            <v>191400</v>
          </cell>
          <cell r="I216">
            <v>1.1045374021190249E-2</v>
          </cell>
          <cell r="J216">
            <v>3</v>
          </cell>
          <cell r="L216">
            <v>3</v>
          </cell>
          <cell r="M216">
            <v>191400</v>
          </cell>
          <cell r="N216">
            <v>0</v>
          </cell>
          <cell r="O216">
            <v>191400</v>
          </cell>
          <cell r="R216">
            <v>0</v>
          </cell>
          <cell r="S216">
            <v>0</v>
          </cell>
          <cell r="T216">
            <v>0</v>
          </cell>
          <cell r="U216">
            <v>0</v>
          </cell>
          <cell r="V216">
            <v>3</v>
          </cell>
          <cell r="W216">
            <v>191400</v>
          </cell>
        </row>
        <row r="217">
          <cell r="C217" t="str">
            <v>3.20.1.2.74</v>
          </cell>
          <cell r="D217" t="str">
            <v>Suministro de Silletas para acometidas de polietileno</v>
          </cell>
          <cell r="F217" t="str">
            <v/>
          </cell>
          <cell r="I217" t="str">
            <v/>
          </cell>
          <cell r="J217" t="str">
            <v/>
          </cell>
          <cell r="L217" t="str">
            <v/>
          </cell>
          <cell r="M217" t="str">
            <v/>
          </cell>
          <cell r="N217" t="str">
            <v/>
          </cell>
          <cell r="O217" t="str">
            <v/>
          </cell>
          <cell r="R217">
            <v>0</v>
          </cell>
          <cell r="S217" t="str">
            <v/>
          </cell>
          <cell r="T217" t="str">
            <v/>
          </cell>
          <cell r="U217" t="str">
            <v/>
          </cell>
          <cell r="V217" t="str">
            <v/>
          </cell>
          <cell r="W217" t="str">
            <v/>
          </cell>
        </row>
        <row r="218">
          <cell r="C218" t="str">
            <v>3.20.1.2.74.7</v>
          </cell>
          <cell r="D218" t="str">
            <v>Silleta de Polietileno 110mm X 25mm Para Union por Termofusion</v>
          </cell>
          <cell r="E218" t="str">
            <v>un</v>
          </cell>
          <cell r="F218">
            <v>1</v>
          </cell>
          <cell r="G218">
            <v>14800</v>
          </cell>
          <cell r="H218">
            <v>14800</v>
          </cell>
          <cell r="I218">
            <v>8.5408325764689509E-4</v>
          </cell>
          <cell r="J218">
            <v>1</v>
          </cell>
          <cell r="L218">
            <v>1</v>
          </cell>
          <cell r="M218">
            <v>14800</v>
          </cell>
          <cell r="N218">
            <v>0</v>
          </cell>
          <cell r="O218">
            <v>14800</v>
          </cell>
          <cell r="R218">
            <v>0</v>
          </cell>
          <cell r="S218">
            <v>0</v>
          </cell>
          <cell r="T218">
            <v>0</v>
          </cell>
          <cell r="U218">
            <v>0</v>
          </cell>
          <cell r="V218">
            <v>1</v>
          </cell>
          <cell r="W218">
            <v>14800</v>
          </cell>
        </row>
        <row r="219">
          <cell r="C219" t="str">
            <v>3.20.1.2.78</v>
          </cell>
          <cell r="D219" t="str">
            <v>Suministro de Adaptador Macho de Polietileno para acometidas</v>
          </cell>
          <cell r="F219" t="str">
            <v/>
          </cell>
          <cell r="I219" t="str">
            <v/>
          </cell>
          <cell r="J219" t="str">
            <v/>
          </cell>
          <cell r="L219" t="str">
            <v/>
          </cell>
          <cell r="M219" t="str">
            <v/>
          </cell>
          <cell r="N219" t="str">
            <v/>
          </cell>
          <cell r="O219" t="str">
            <v/>
          </cell>
          <cell r="R219">
            <v>0</v>
          </cell>
          <cell r="S219" t="str">
            <v/>
          </cell>
          <cell r="T219" t="str">
            <v/>
          </cell>
          <cell r="U219" t="str">
            <v/>
          </cell>
          <cell r="V219" t="str">
            <v/>
          </cell>
          <cell r="W219" t="str">
            <v/>
          </cell>
        </row>
        <row r="220">
          <cell r="C220" t="str">
            <v>3.20.1.2.78.1</v>
          </cell>
          <cell r="D220" t="str">
            <v>Suministro de Adaptador Macho de Polietileno de 16 mm Para Union Mecanica</v>
          </cell>
          <cell r="E220" t="str">
            <v>un</v>
          </cell>
          <cell r="F220">
            <v>4</v>
          </cell>
          <cell r="G220">
            <v>2300</v>
          </cell>
          <cell r="H220">
            <v>9200</v>
          </cell>
          <cell r="I220">
            <v>5.3091661961834013E-4</v>
          </cell>
          <cell r="J220">
            <v>4</v>
          </cell>
          <cell r="L220">
            <v>4</v>
          </cell>
          <cell r="M220">
            <v>9200</v>
          </cell>
          <cell r="N220">
            <v>0</v>
          </cell>
          <cell r="O220">
            <v>9200</v>
          </cell>
          <cell r="R220">
            <v>0</v>
          </cell>
          <cell r="S220">
            <v>0</v>
          </cell>
          <cell r="T220">
            <v>0</v>
          </cell>
          <cell r="U220">
            <v>0</v>
          </cell>
          <cell r="V220">
            <v>4</v>
          </cell>
          <cell r="W220">
            <v>9200</v>
          </cell>
        </row>
        <row r="221">
          <cell r="C221" t="str">
            <v>3.20.1.2.79</v>
          </cell>
          <cell r="D221" t="str">
            <v>Suministro de Adaptador Macho de Laton para acometidas</v>
          </cell>
          <cell r="F221" t="str">
            <v/>
          </cell>
          <cell r="I221" t="str">
            <v/>
          </cell>
          <cell r="J221" t="str">
            <v/>
          </cell>
          <cell r="L221" t="str">
            <v/>
          </cell>
          <cell r="M221" t="str">
            <v/>
          </cell>
          <cell r="N221" t="str">
            <v/>
          </cell>
          <cell r="O221" t="str">
            <v/>
          </cell>
          <cell r="R221">
            <v>0</v>
          </cell>
          <cell r="S221" t="str">
            <v/>
          </cell>
          <cell r="T221" t="str">
            <v/>
          </cell>
          <cell r="U221" t="str">
            <v/>
          </cell>
          <cell r="V221" t="str">
            <v/>
          </cell>
          <cell r="W221" t="str">
            <v/>
          </cell>
        </row>
        <row r="222">
          <cell r="C222" t="str">
            <v>3.20.1.2.79.3</v>
          </cell>
          <cell r="D222" t="str">
            <v>Suministro de Adaptador Macho de Laton de 25 mm Para Union Mecanica</v>
          </cell>
          <cell r="E222" t="str">
            <v>un</v>
          </cell>
          <cell r="F222">
            <v>5</v>
          </cell>
          <cell r="G222">
            <v>2300</v>
          </cell>
          <cell r="H222">
            <v>11500</v>
          </cell>
          <cell r="I222">
            <v>6.636457745229251E-4</v>
          </cell>
          <cell r="J222">
            <v>5</v>
          </cell>
          <cell r="L222">
            <v>5</v>
          </cell>
          <cell r="M222">
            <v>11500</v>
          </cell>
          <cell r="N222">
            <v>0</v>
          </cell>
          <cell r="O222">
            <v>11500</v>
          </cell>
          <cell r="R222">
            <v>0</v>
          </cell>
          <cell r="S222">
            <v>0</v>
          </cell>
          <cell r="T222">
            <v>0</v>
          </cell>
          <cell r="U222">
            <v>0</v>
          </cell>
          <cell r="V222">
            <v>5</v>
          </cell>
          <cell r="W222">
            <v>11500</v>
          </cell>
        </row>
        <row r="223">
          <cell r="C223" t="str">
            <v>3.20.1.2.82.3</v>
          </cell>
          <cell r="D223" t="str">
            <v>Suministro de Adaptador Hembra de Laton de 25 mm</v>
          </cell>
          <cell r="E223" t="str">
            <v>un</v>
          </cell>
          <cell r="F223">
            <v>5</v>
          </cell>
          <cell r="G223">
            <v>2300</v>
          </cell>
          <cell r="H223">
            <v>11500</v>
          </cell>
          <cell r="I223">
            <v>6.636457745229251E-4</v>
          </cell>
          <cell r="J223">
            <v>5</v>
          </cell>
          <cell r="L223">
            <v>5</v>
          </cell>
          <cell r="M223">
            <v>11500</v>
          </cell>
          <cell r="N223">
            <v>0</v>
          </cell>
          <cell r="O223">
            <v>11500</v>
          </cell>
          <cell r="R223">
            <v>0</v>
          </cell>
          <cell r="S223">
            <v>0</v>
          </cell>
          <cell r="T223">
            <v>0</v>
          </cell>
          <cell r="U223">
            <v>0</v>
          </cell>
          <cell r="V223">
            <v>5</v>
          </cell>
          <cell r="W223">
            <v>11500</v>
          </cell>
        </row>
        <row r="224">
          <cell r="C224" t="str">
            <v>3.20.1.2.84</v>
          </cell>
          <cell r="D224" t="str">
            <v>Suministro de Valvula de cierre rapido para acometidas</v>
          </cell>
          <cell r="F224" t="str">
            <v/>
          </cell>
          <cell r="I224" t="str">
            <v/>
          </cell>
          <cell r="J224" t="str">
            <v/>
          </cell>
          <cell r="L224" t="str">
            <v/>
          </cell>
          <cell r="M224" t="str">
            <v/>
          </cell>
          <cell r="N224" t="str">
            <v/>
          </cell>
          <cell r="O224" t="str">
            <v/>
          </cell>
          <cell r="R224">
            <v>0</v>
          </cell>
          <cell r="S224" t="str">
            <v/>
          </cell>
          <cell r="T224" t="str">
            <v/>
          </cell>
          <cell r="U224" t="str">
            <v/>
          </cell>
          <cell r="V224" t="str">
            <v/>
          </cell>
          <cell r="W224" t="str">
            <v/>
          </cell>
        </row>
        <row r="225">
          <cell r="C225" t="str">
            <v>3.20.1.2.84.1</v>
          </cell>
          <cell r="D225" t="str">
            <v>Suministro de Valvula de cierre rapido de 16 mm</v>
          </cell>
          <cell r="E225" t="str">
            <v>un</v>
          </cell>
          <cell r="F225">
            <v>1</v>
          </cell>
          <cell r="G225">
            <v>13900</v>
          </cell>
          <cell r="H225">
            <v>13900</v>
          </cell>
          <cell r="I225">
            <v>8.0214576224944877E-4</v>
          </cell>
          <cell r="J225">
            <v>1</v>
          </cell>
          <cell r="L225">
            <v>1</v>
          </cell>
          <cell r="M225">
            <v>13900</v>
          </cell>
          <cell r="N225">
            <v>0</v>
          </cell>
          <cell r="O225">
            <v>13900</v>
          </cell>
          <cell r="R225">
            <v>0</v>
          </cell>
          <cell r="S225">
            <v>0</v>
          </cell>
          <cell r="T225">
            <v>0</v>
          </cell>
          <cell r="U225">
            <v>0</v>
          </cell>
          <cell r="V225">
            <v>1</v>
          </cell>
          <cell r="W225">
            <v>13900</v>
          </cell>
        </row>
        <row r="226">
          <cell r="C226" t="str">
            <v>3.20.1.2.84.3</v>
          </cell>
          <cell r="D226" t="str">
            <v>Suministro de Valvula de cierre rapido de 25 mm</v>
          </cell>
          <cell r="E226" t="str">
            <v>un</v>
          </cell>
          <cell r="F226">
            <v>2</v>
          </cell>
          <cell r="G226">
            <v>16700</v>
          </cell>
          <cell r="H226">
            <v>33400</v>
          </cell>
          <cell r="I226">
            <v>1.9274581625274522E-3</v>
          </cell>
          <cell r="J226">
            <v>2</v>
          </cell>
          <cell r="L226">
            <v>2</v>
          </cell>
          <cell r="M226">
            <v>33400</v>
          </cell>
          <cell r="N226">
            <v>0</v>
          </cell>
          <cell r="O226">
            <v>33400</v>
          </cell>
          <cell r="R226">
            <v>0</v>
          </cell>
          <cell r="S226">
            <v>0</v>
          </cell>
          <cell r="T226">
            <v>0</v>
          </cell>
          <cell r="U226">
            <v>0</v>
          </cell>
          <cell r="V226">
            <v>2</v>
          </cell>
          <cell r="W226">
            <v>33400</v>
          </cell>
        </row>
        <row r="227">
          <cell r="C227" t="str">
            <v>3.20.1.2.84.4</v>
          </cell>
          <cell r="D227" t="str">
            <v>Suministro de Valvula de cierre rapido de 32 mm</v>
          </cell>
          <cell r="E227" t="str">
            <v>un</v>
          </cell>
          <cell r="F227">
            <v>1</v>
          </cell>
          <cell r="G227">
            <v>17400</v>
          </cell>
          <cell r="H227">
            <v>17400</v>
          </cell>
          <cell r="I227">
            <v>1.0041249110172954E-3</v>
          </cell>
          <cell r="J227">
            <v>1</v>
          </cell>
          <cell r="L227">
            <v>1</v>
          </cell>
          <cell r="M227">
            <v>17400</v>
          </cell>
          <cell r="N227">
            <v>0</v>
          </cell>
          <cell r="O227">
            <v>17400</v>
          </cell>
          <cell r="R227">
            <v>0</v>
          </cell>
          <cell r="S227">
            <v>0</v>
          </cell>
          <cell r="T227">
            <v>0</v>
          </cell>
          <cell r="U227">
            <v>0</v>
          </cell>
          <cell r="V227">
            <v>1</v>
          </cell>
          <cell r="W227">
            <v>17400</v>
          </cell>
        </row>
        <row r="228">
          <cell r="C228" t="str">
            <v>3.20.1.2.85</v>
          </cell>
          <cell r="D228" t="str">
            <v>Suministro de accesorios de acero sch40</v>
          </cell>
          <cell r="F228" t="str">
            <v/>
          </cell>
          <cell r="I228" t="str">
            <v/>
          </cell>
          <cell r="J228" t="str">
            <v/>
          </cell>
          <cell r="L228" t="str">
            <v/>
          </cell>
          <cell r="M228" t="str">
            <v/>
          </cell>
          <cell r="N228" t="str">
            <v/>
          </cell>
          <cell r="O228" t="str">
            <v/>
          </cell>
          <cell r="R228">
            <v>0</v>
          </cell>
          <cell r="S228" t="str">
            <v/>
          </cell>
          <cell r="T228" t="str">
            <v/>
          </cell>
          <cell r="U228" t="str">
            <v/>
          </cell>
          <cell r="V228" t="str">
            <v/>
          </cell>
          <cell r="W228" t="str">
            <v/>
          </cell>
        </row>
        <row r="229">
          <cell r="C229" t="str">
            <v>3.20.1.2.85.3</v>
          </cell>
          <cell r="D229" t="str">
            <v>Codo 90º, Ø90mm, Acero galvanizado, unión roscada</v>
          </cell>
          <cell r="E229" t="str">
            <v>un</v>
          </cell>
          <cell r="F229">
            <v>3</v>
          </cell>
          <cell r="G229">
            <v>232000</v>
          </cell>
          <cell r="H229">
            <v>696000</v>
          </cell>
          <cell r="I229">
            <v>4.0164996440691818E-2</v>
          </cell>
          <cell r="J229">
            <v>3</v>
          </cell>
          <cell r="L229">
            <v>3</v>
          </cell>
          <cell r="M229">
            <v>696000</v>
          </cell>
          <cell r="N229">
            <v>0</v>
          </cell>
          <cell r="O229">
            <v>696000</v>
          </cell>
          <cell r="R229">
            <v>0</v>
          </cell>
          <cell r="S229">
            <v>0</v>
          </cell>
          <cell r="T229">
            <v>0</v>
          </cell>
          <cell r="U229">
            <v>0</v>
          </cell>
          <cell r="V229">
            <v>3</v>
          </cell>
          <cell r="W229">
            <v>696000</v>
          </cell>
        </row>
        <row r="230">
          <cell r="C230" t="str">
            <v>3.20.1.2.85.4</v>
          </cell>
          <cell r="D230" t="str">
            <v>Codo 90º, Ø100mm, Acero</v>
          </cell>
          <cell r="E230" t="str">
            <v>un</v>
          </cell>
          <cell r="F230">
            <v>4</v>
          </cell>
          <cell r="G230">
            <v>266800</v>
          </cell>
          <cell r="H230">
            <v>1067200</v>
          </cell>
          <cell r="I230">
            <v>6.1586327875727459E-2</v>
          </cell>
          <cell r="J230">
            <v>4</v>
          </cell>
          <cell r="L230">
            <v>4</v>
          </cell>
          <cell r="M230">
            <v>1067200</v>
          </cell>
          <cell r="N230">
            <v>0</v>
          </cell>
          <cell r="O230">
            <v>1067200</v>
          </cell>
          <cell r="R230">
            <v>0</v>
          </cell>
          <cell r="S230">
            <v>0</v>
          </cell>
          <cell r="T230">
            <v>0</v>
          </cell>
          <cell r="U230">
            <v>0</v>
          </cell>
          <cell r="V230">
            <v>4</v>
          </cell>
          <cell r="W230">
            <v>1067200</v>
          </cell>
        </row>
        <row r="231">
          <cell r="C231" t="str">
            <v>3.20.1.2.85.5</v>
          </cell>
          <cell r="D231" t="str">
            <v>Codo 90º, Ø150mm, Acero</v>
          </cell>
          <cell r="E231" t="str">
            <v>un</v>
          </cell>
          <cell r="F231">
            <v>14</v>
          </cell>
          <cell r="G231">
            <v>264480</v>
          </cell>
          <cell r="H231">
            <v>3702720</v>
          </cell>
          <cell r="I231">
            <v>0.21367778106448046</v>
          </cell>
          <cell r="J231">
            <v>14</v>
          </cell>
          <cell r="L231">
            <v>14</v>
          </cell>
          <cell r="M231">
            <v>3702720</v>
          </cell>
          <cell r="N231">
            <v>0</v>
          </cell>
          <cell r="O231">
            <v>3702720</v>
          </cell>
          <cell r="R231">
            <v>0</v>
          </cell>
          <cell r="S231">
            <v>0</v>
          </cell>
          <cell r="T231">
            <v>0</v>
          </cell>
          <cell r="U231">
            <v>0</v>
          </cell>
          <cell r="V231">
            <v>14</v>
          </cell>
          <cell r="W231">
            <v>3702720</v>
          </cell>
        </row>
        <row r="232">
          <cell r="C232" t="str">
            <v>3.20.1.2.85.15</v>
          </cell>
          <cell r="D232" t="str">
            <v>Tee, Ø150 x 150mm, BxB</v>
          </cell>
          <cell r="E232" t="str">
            <v>un</v>
          </cell>
          <cell r="F232">
            <v>3</v>
          </cell>
          <cell r="G232">
            <v>361920</v>
          </cell>
          <cell r="H232">
            <v>1085760</v>
          </cell>
          <cell r="I232">
            <v>6.2657394447479239E-2</v>
          </cell>
          <cell r="J232">
            <v>3</v>
          </cell>
          <cell r="L232">
            <v>3</v>
          </cell>
          <cell r="M232">
            <v>1085760</v>
          </cell>
          <cell r="N232">
            <v>0</v>
          </cell>
          <cell r="O232">
            <v>1085760</v>
          </cell>
          <cell r="R232">
            <v>0</v>
          </cell>
          <cell r="S232">
            <v>0</v>
          </cell>
          <cell r="T232">
            <v>0</v>
          </cell>
          <cell r="U232">
            <v>0</v>
          </cell>
          <cell r="V232">
            <v>3</v>
          </cell>
          <cell r="W232">
            <v>1085760</v>
          </cell>
        </row>
        <row r="233">
          <cell r="C233" t="str">
            <v>3.20.1.2.85.16</v>
          </cell>
          <cell r="D233" t="str">
            <v>Tee, Ø150 x 250mm, BxB</v>
          </cell>
          <cell r="E233" t="str">
            <v>un</v>
          </cell>
          <cell r="F233">
            <v>2</v>
          </cell>
          <cell r="G233">
            <v>617120</v>
          </cell>
          <cell r="H233">
            <v>1234240</v>
          </cell>
          <cell r="I233">
            <v>7.1225927021493482E-2</v>
          </cell>
          <cell r="J233">
            <v>2</v>
          </cell>
          <cell r="L233">
            <v>2</v>
          </cell>
          <cell r="M233">
            <v>1234240</v>
          </cell>
          <cell r="N233">
            <v>0</v>
          </cell>
          <cell r="O233">
            <v>1234240</v>
          </cell>
          <cell r="R233">
            <v>0</v>
          </cell>
          <cell r="S233">
            <v>0</v>
          </cell>
          <cell r="T233">
            <v>0</v>
          </cell>
          <cell r="U233">
            <v>0</v>
          </cell>
          <cell r="V233">
            <v>2</v>
          </cell>
          <cell r="W233">
            <v>1234240</v>
          </cell>
        </row>
        <row r="234">
          <cell r="C234" t="str">
            <v>3.20.1.2.85.20</v>
          </cell>
          <cell r="D234" t="str">
            <v>Bridas Ø50mm, Acero, norma ISO</v>
          </cell>
          <cell r="E234" t="str">
            <v>un</v>
          </cell>
          <cell r="F234">
            <v>4</v>
          </cell>
          <cell r="G234">
            <v>46400</v>
          </cell>
          <cell r="H234">
            <v>185600</v>
          </cell>
          <cell r="I234">
            <v>1.0710665717517819E-2</v>
          </cell>
          <cell r="J234">
            <v>4</v>
          </cell>
          <cell r="L234">
            <v>4</v>
          </cell>
          <cell r="M234">
            <v>185600</v>
          </cell>
          <cell r="N234">
            <v>0</v>
          </cell>
          <cell r="O234">
            <v>185600</v>
          </cell>
          <cell r="R234">
            <v>0</v>
          </cell>
          <cell r="S234">
            <v>0</v>
          </cell>
          <cell r="T234">
            <v>0</v>
          </cell>
          <cell r="U234">
            <v>0</v>
          </cell>
          <cell r="V234">
            <v>4</v>
          </cell>
          <cell r="W234">
            <v>185600</v>
          </cell>
        </row>
        <row r="235">
          <cell r="C235" t="str">
            <v>3.20.1.2.85.21</v>
          </cell>
          <cell r="D235" t="str">
            <v>Bridas Ø100mm, Acero, norma ISO</v>
          </cell>
          <cell r="E235" t="str">
            <v>un</v>
          </cell>
          <cell r="F235">
            <v>6</v>
          </cell>
          <cell r="G235">
            <v>75400</v>
          </cell>
          <cell r="H235">
            <v>452400</v>
          </cell>
          <cell r="I235">
            <v>2.6107247686449682E-2</v>
          </cell>
          <cell r="J235">
            <v>6</v>
          </cell>
          <cell r="L235">
            <v>6</v>
          </cell>
          <cell r="M235">
            <v>452400</v>
          </cell>
          <cell r="N235">
            <v>0</v>
          </cell>
          <cell r="O235">
            <v>452400</v>
          </cell>
          <cell r="R235">
            <v>0</v>
          </cell>
          <cell r="S235">
            <v>0</v>
          </cell>
          <cell r="T235">
            <v>0</v>
          </cell>
          <cell r="U235">
            <v>0</v>
          </cell>
          <cell r="V235">
            <v>6</v>
          </cell>
          <cell r="W235">
            <v>452400</v>
          </cell>
        </row>
        <row r="236">
          <cell r="C236" t="str">
            <v>3.20.1.2.85.22</v>
          </cell>
          <cell r="D236" t="str">
            <v>Bridas Ø150mm, Acero, norma ISO</v>
          </cell>
          <cell r="E236" t="str">
            <v>un</v>
          </cell>
          <cell r="F236">
            <v>18</v>
          </cell>
          <cell r="G236">
            <v>92800</v>
          </cell>
          <cell r="H236">
            <v>1670400</v>
          </cell>
          <cell r="I236">
            <v>9.6395991457660368E-2</v>
          </cell>
          <cell r="J236">
            <v>18</v>
          </cell>
          <cell r="L236">
            <v>18</v>
          </cell>
          <cell r="M236">
            <v>1670400</v>
          </cell>
          <cell r="N236">
            <v>0</v>
          </cell>
          <cell r="O236">
            <v>1670400</v>
          </cell>
          <cell r="R236">
            <v>0</v>
          </cell>
          <cell r="S236">
            <v>0</v>
          </cell>
          <cell r="T236">
            <v>0</v>
          </cell>
          <cell r="U236">
            <v>0</v>
          </cell>
          <cell r="V236">
            <v>18</v>
          </cell>
          <cell r="W236">
            <v>1670400</v>
          </cell>
        </row>
        <row r="237">
          <cell r="C237" t="str">
            <v>3.20.1.2.85.27</v>
          </cell>
          <cell r="D237" t="str">
            <v>Unión universal roscada en acero galvanizadoØ 80mm</v>
          </cell>
          <cell r="E237" t="str">
            <v>un</v>
          </cell>
          <cell r="F237">
            <v>1</v>
          </cell>
          <cell r="G237">
            <v>54520</v>
          </cell>
          <cell r="H237">
            <v>54520</v>
          </cell>
          <cell r="I237">
            <v>3.146258054520859E-3</v>
          </cell>
          <cell r="J237">
            <v>1</v>
          </cell>
          <cell r="L237">
            <v>1</v>
          </cell>
          <cell r="M237">
            <v>54520</v>
          </cell>
          <cell r="N237">
            <v>0</v>
          </cell>
          <cell r="O237">
            <v>54520</v>
          </cell>
          <cell r="R237">
            <v>0</v>
          </cell>
          <cell r="S237">
            <v>0</v>
          </cell>
          <cell r="T237">
            <v>0</v>
          </cell>
          <cell r="U237">
            <v>0</v>
          </cell>
          <cell r="V237">
            <v>1</v>
          </cell>
          <cell r="W237">
            <v>54520</v>
          </cell>
        </row>
        <row r="238">
          <cell r="C238" t="str">
            <v>3.20.1.2.86</v>
          </cell>
          <cell r="D238" t="str">
            <v>Suministro de válvula cheque</v>
          </cell>
          <cell r="F238" t="str">
            <v/>
          </cell>
          <cell r="I238" t="str">
            <v/>
          </cell>
          <cell r="J238" t="str">
            <v/>
          </cell>
          <cell r="L238" t="str">
            <v/>
          </cell>
          <cell r="M238" t="str">
            <v/>
          </cell>
          <cell r="N238" t="str">
            <v/>
          </cell>
          <cell r="O238" t="str">
            <v/>
          </cell>
          <cell r="R238">
            <v>0</v>
          </cell>
          <cell r="S238" t="str">
            <v/>
          </cell>
          <cell r="T238" t="str">
            <v/>
          </cell>
          <cell r="U238" t="str">
            <v/>
          </cell>
          <cell r="V238" t="str">
            <v/>
          </cell>
          <cell r="W238" t="str">
            <v/>
          </cell>
        </row>
        <row r="239">
          <cell r="C239" t="str">
            <v>3.20.1.2.86.6</v>
          </cell>
          <cell r="D239" t="str">
            <v>Válvula cheque horizontal de clapetas Ø450mm, acero, bridada</v>
          </cell>
          <cell r="E239" t="str">
            <v>un</v>
          </cell>
          <cell r="F239">
            <v>2</v>
          </cell>
          <cell r="G239">
            <v>17737560</v>
          </cell>
          <cell r="H239">
            <v>35475120</v>
          </cell>
          <cell r="I239">
            <v>2.0472098685820619</v>
          </cell>
          <cell r="J239">
            <v>2</v>
          </cell>
          <cell r="L239">
            <v>2</v>
          </cell>
          <cell r="M239">
            <v>35475120</v>
          </cell>
          <cell r="N239">
            <v>0</v>
          </cell>
          <cell r="O239">
            <v>35475120</v>
          </cell>
          <cell r="R239">
            <v>0</v>
          </cell>
          <cell r="S239">
            <v>0</v>
          </cell>
          <cell r="T239">
            <v>0</v>
          </cell>
          <cell r="U239">
            <v>0</v>
          </cell>
          <cell r="V239">
            <v>2</v>
          </cell>
          <cell r="W239">
            <v>35475120</v>
          </cell>
        </row>
        <row r="240">
          <cell r="C240" t="str">
            <v>3.20.2</v>
          </cell>
          <cell r="D240" t="str">
            <v>TUBERIAS Y ELEMENTOS DE ALCANTARILLADO</v>
          </cell>
          <cell r="F240" t="str">
            <v/>
          </cell>
          <cell r="I240" t="str">
            <v/>
          </cell>
          <cell r="J240" t="str">
            <v/>
          </cell>
          <cell r="L240" t="str">
            <v/>
          </cell>
          <cell r="M240" t="str">
            <v/>
          </cell>
          <cell r="N240" t="str">
            <v/>
          </cell>
          <cell r="O240" t="str">
            <v/>
          </cell>
          <cell r="R240">
            <v>0</v>
          </cell>
          <cell r="S240" t="str">
            <v/>
          </cell>
          <cell r="T240" t="str">
            <v/>
          </cell>
          <cell r="U240" t="str">
            <v/>
          </cell>
          <cell r="V240" t="str">
            <v/>
          </cell>
          <cell r="W240" t="str">
            <v/>
          </cell>
        </row>
        <row r="241">
          <cell r="C241" t="str">
            <v>3.20.2.1</v>
          </cell>
          <cell r="D241" t="str">
            <v>Tuberías de alcantarillado</v>
          </cell>
          <cell r="F241" t="str">
            <v/>
          </cell>
          <cell r="I241" t="str">
            <v/>
          </cell>
          <cell r="J241" t="str">
            <v/>
          </cell>
          <cell r="L241" t="str">
            <v/>
          </cell>
          <cell r="M241" t="str">
            <v/>
          </cell>
          <cell r="N241" t="str">
            <v/>
          </cell>
          <cell r="O241" t="str">
            <v/>
          </cell>
          <cell r="R241">
            <v>0</v>
          </cell>
          <cell r="S241" t="str">
            <v/>
          </cell>
          <cell r="T241" t="str">
            <v/>
          </cell>
          <cell r="U241" t="str">
            <v/>
          </cell>
          <cell r="V241" t="str">
            <v/>
          </cell>
          <cell r="W241" t="str">
            <v/>
          </cell>
        </row>
        <row r="242">
          <cell r="C242" t="str">
            <v>3.20.2.1.1</v>
          </cell>
          <cell r="D242" t="str">
            <v>Suministro de tuberías de alcantarillado de PVC de superficie interna y externa lisa</v>
          </cell>
          <cell r="F242" t="str">
            <v/>
          </cell>
          <cell r="I242" t="str">
            <v/>
          </cell>
          <cell r="J242" t="str">
            <v/>
          </cell>
          <cell r="L242" t="str">
            <v/>
          </cell>
          <cell r="M242" t="str">
            <v/>
          </cell>
          <cell r="N242" t="str">
            <v/>
          </cell>
          <cell r="O242" t="str">
            <v/>
          </cell>
          <cell r="R242">
            <v>0</v>
          </cell>
          <cell r="S242" t="str">
            <v/>
          </cell>
          <cell r="T242" t="str">
            <v/>
          </cell>
          <cell r="U242" t="str">
            <v/>
          </cell>
          <cell r="V242" t="str">
            <v/>
          </cell>
          <cell r="W242" t="str">
            <v/>
          </cell>
        </row>
        <row r="243">
          <cell r="C243" t="str">
            <v>3.20.2.1.1.1</v>
          </cell>
          <cell r="D243" t="str">
            <v>Tubería de PVC de 160 mm (6")</v>
          </cell>
          <cell r="E243" t="str">
            <v>m</v>
          </cell>
          <cell r="F243">
            <v>48</v>
          </cell>
          <cell r="G243">
            <v>33200</v>
          </cell>
          <cell r="H243">
            <v>1593600</v>
          </cell>
          <cell r="I243">
            <v>9.1963991850411611E-2</v>
          </cell>
          <cell r="J243">
            <v>48</v>
          </cell>
          <cell r="L243">
            <v>48</v>
          </cell>
          <cell r="M243">
            <v>1593600</v>
          </cell>
          <cell r="N243">
            <v>0</v>
          </cell>
          <cell r="O243">
            <v>1593600</v>
          </cell>
          <cell r="R243">
            <v>0</v>
          </cell>
          <cell r="S243">
            <v>0</v>
          </cell>
          <cell r="T243">
            <v>0</v>
          </cell>
          <cell r="U243">
            <v>0</v>
          </cell>
          <cell r="V243">
            <v>48</v>
          </cell>
          <cell r="W243">
            <v>1593600</v>
          </cell>
        </row>
        <row r="244">
          <cell r="C244" t="str">
            <v>3.20.2.1.6</v>
          </cell>
          <cell r="D244" t="str">
            <v>Suministro de Tuberías de alcantarillado de Concreto reforzado</v>
          </cell>
          <cell r="F244" t="str">
            <v/>
          </cell>
          <cell r="I244" t="str">
            <v/>
          </cell>
          <cell r="J244" t="str">
            <v/>
          </cell>
          <cell r="L244" t="str">
            <v/>
          </cell>
          <cell r="M244" t="str">
            <v/>
          </cell>
          <cell r="N244" t="str">
            <v/>
          </cell>
          <cell r="O244" t="str">
            <v/>
          </cell>
          <cell r="R244">
            <v>0</v>
          </cell>
          <cell r="S244" t="str">
            <v/>
          </cell>
          <cell r="T244" t="str">
            <v/>
          </cell>
          <cell r="U244" t="str">
            <v/>
          </cell>
          <cell r="V244" t="str">
            <v/>
          </cell>
          <cell r="W244" t="str">
            <v/>
          </cell>
        </row>
        <row r="245">
          <cell r="C245" t="str">
            <v>3.20.2.1.6.1</v>
          </cell>
          <cell r="D245" t="str">
            <v>Tubería de Concreto C.R 600 mm (24") clase II</v>
          </cell>
          <cell r="E245" t="str">
            <v>m</v>
          </cell>
          <cell r="F245">
            <v>565</v>
          </cell>
          <cell r="G245">
            <v>320000</v>
          </cell>
          <cell r="H245">
            <v>180800000</v>
          </cell>
          <cell r="I245">
            <v>10.433665742064772</v>
          </cell>
          <cell r="J245">
            <v>565</v>
          </cell>
          <cell r="L245">
            <v>565</v>
          </cell>
          <cell r="M245">
            <v>180800000</v>
          </cell>
          <cell r="N245">
            <v>0</v>
          </cell>
          <cell r="O245">
            <v>180800000</v>
          </cell>
          <cell r="R245">
            <v>0</v>
          </cell>
          <cell r="S245">
            <v>0</v>
          </cell>
          <cell r="T245">
            <v>0</v>
          </cell>
          <cell r="U245">
            <v>0</v>
          </cell>
          <cell r="V245">
            <v>565</v>
          </cell>
          <cell r="W245">
            <v>180800000</v>
          </cell>
        </row>
        <row r="246">
          <cell r="C246" t="str">
            <v>3.20.2.4.2</v>
          </cell>
          <cell r="D246" t="str">
            <v>Válvula de Guillotina</v>
          </cell>
          <cell r="F246" t="str">
            <v/>
          </cell>
          <cell r="I246" t="str">
            <v/>
          </cell>
          <cell r="J246" t="str">
            <v/>
          </cell>
          <cell r="L246" t="str">
            <v/>
          </cell>
          <cell r="M246" t="str">
            <v/>
          </cell>
          <cell r="N246" t="str">
            <v/>
          </cell>
          <cell r="O246" t="str">
            <v/>
          </cell>
          <cell r="R246">
            <v>0</v>
          </cell>
          <cell r="S246" t="str">
            <v/>
          </cell>
          <cell r="T246" t="str">
            <v/>
          </cell>
          <cell r="U246" t="str">
            <v/>
          </cell>
          <cell r="V246" t="str">
            <v/>
          </cell>
          <cell r="W246" t="str">
            <v/>
          </cell>
        </row>
        <row r="247">
          <cell r="C247" t="str">
            <v>3.20.2.4.2.8</v>
          </cell>
          <cell r="D247" t="str">
            <v>Válvula de guillotina Ø 250 mm bridada</v>
          </cell>
          <cell r="E247" t="str">
            <v>un</v>
          </cell>
          <cell r="F247">
            <v>2</v>
          </cell>
          <cell r="G247">
            <v>6264000</v>
          </cell>
          <cell r="H247">
            <v>12528000</v>
          </cell>
          <cell r="I247">
            <v>0.72296993593245273</v>
          </cell>
          <cell r="J247">
            <v>2</v>
          </cell>
          <cell r="L247">
            <v>2</v>
          </cell>
          <cell r="M247">
            <v>12528000</v>
          </cell>
          <cell r="N247">
            <v>0</v>
          </cell>
          <cell r="O247">
            <v>12528000</v>
          </cell>
          <cell r="R247">
            <v>0</v>
          </cell>
          <cell r="S247">
            <v>0</v>
          </cell>
          <cell r="T247">
            <v>0</v>
          </cell>
          <cell r="U247">
            <v>0</v>
          </cell>
          <cell r="V247">
            <v>2</v>
          </cell>
          <cell r="W247">
            <v>12528000</v>
          </cell>
        </row>
        <row r="248">
          <cell r="C248">
            <v>3.21</v>
          </cell>
          <cell r="D248" t="str">
            <v>SUMINISTRO DE EQUIPOS MECÁNICOS Y ELÉCTROMECÁNICOS</v>
          </cell>
          <cell r="F248" t="str">
            <v/>
          </cell>
          <cell r="I248" t="str">
            <v/>
          </cell>
          <cell r="J248" t="str">
            <v/>
          </cell>
          <cell r="L248" t="str">
            <v/>
          </cell>
          <cell r="M248" t="str">
            <v/>
          </cell>
          <cell r="N248" t="str">
            <v/>
          </cell>
          <cell r="O248" t="str">
            <v/>
          </cell>
          <cell r="R248">
            <v>0</v>
          </cell>
          <cell r="S248" t="str">
            <v/>
          </cell>
          <cell r="T248" t="str">
            <v/>
          </cell>
          <cell r="U248" t="str">
            <v/>
          </cell>
          <cell r="V248" t="str">
            <v/>
          </cell>
          <cell r="W248" t="str">
            <v/>
          </cell>
        </row>
        <row r="249">
          <cell r="C249" t="str">
            <v>3.21.2</v>
          </cell>
          <cell r="D249" t="str">
            <v>Bombas centrífugas verticales multietapas</v>
          </cell>
          <cell r="F249" t="str">
            <v/>
          </cell>
          <cell r="I249" t="str">
            <v/>
          </cell>
          <cell r="J249" t="str">
            <v/>
          </cell>
          <cell r="L249" t="str">
            <v/>
          </cell>
          <cell r="M249" t="str">
            <v/>
          </cell>
          <cell r="N249" t="str">
            <v/>
          </cell>
          <cell r="O249" t="str">
            <v/>
          </cell>
          <cell r="R249">
            <v>0</v>
          </cell>
          <cell r="S249" t="str">
            <v/>
          </cell>
          <cell r="T249" t="str">
            <v/>
          </cell>
          <cell r="U249" t="str">
            <v/>
          </cell>
          <cell r="V249" t="str">
            <v/>
          </cell>
          <cell r="W249" t="str">
            <v/>
          </cell>
        </row>
        <row r="250">
          <cell r="C250" t="str">
            <v>3.21.2.1</v>
          </cell>
          <cell r="D250" t="str">
            <v>Suministro de bomba vertical para agua potable para lavado de filtros, Qn=243LPS y Hn=7.2m, tipo vertical, 1800RPM, 460 voltios, 60 ciclos. Diferencia de nivel entre techo tanque a piso tanque =3.7m más 1.4m para cárcamo de succión</v>
          </cell>
          <cell r="E250" t="str">
            <v>un</v>
          </cell>
          <cell r="F250">
            <v>2</v>
          </cell>
          <cell r="G250">
            <v>89093800</v>
          </cell>
          <cell r="H250">
            <v>178187600</v>
          </cell>
          <cell r="I250">
            <v>10.28290850542445</v>
          </cell>
          <cell r="J250">
            <v>2</v>
          </cell>
          <cell r="L250">
            <v>2</v>
          </cell>
          <cell r="M250">
            <v>178187600</v>
          </cell>
          <cell r="N250">
            <v>0</v>
          </cell>
          <cell r="O250">
            <v>178187600</v>
          </cell>
          <cell r="R250">
            <v>0</v>
          </cell>
          <cell r="S250">
            <v>0</v>
          </cell>
          <cell r="T250">
            <v>0</v>
          </cell>
          <cell r="U250">
            <v>0</v>
          </cell>
          <cell r="V250">
            <v>2</v>
          </cell>
          <cell r="W250">
            <v>178187600</v>
          </cell>
        </row>
        <row r="251">
          <cell r="C251" t="str">
            <v>3.21.3</v>
          </cell>
          <cell r="D251" t="str">
            <v>Suministro de bomba sumergible</v>
          </cell>
          <cell r="F251" t="str">
            <v/>
          </cell>
          <cell r="I251" t="str">
            <v/>
          </cell>
          <cell r="J251" t="str">
            <v/>
          </cell>
          <cell r="L251" t="str">
            <v/>
          </cell>
          <cell r="M251" t="str">
            <v/>
          </cell>
          <cell r="N251" t="str">
            <v/>
          </cell>
          <cell r="O251" t="str">
            <v/>
          </cell>
          <cell r="R251">
            <v>0</v>
          </cell>
          <cell r="S251" t="str">
            <v/>
          </cell>
          <cell r="T251" t="str">
            <v/>
          </cell>
          <cell r="U251" t="str">
            <v/>
          </cell>
          <cell r="V251" t="str">
            <v/>
          </cell>
          <cell r="W251" t="str">
            <v/>
          </cell>
        </row>
        <row r="252">
          <cell r="C252" t="str">
            <v>3.21.3.1</v>
          </cell>
          <cell r="D252" t="str">
            <v>Bomba tipo sumergible para manejo de lodos de los sedimentadores. Caudal nominal 8 lps, presión 37 m.c.a, 3500 RPM, 220 V, 60 Hz, trifásica</v>
          </cell>
          <cell r="E252" t="str">
            <v>un</v>
          </cell>
          <cell r="F252">
            <v>1</v>
          </cell>
          <cell r="G252">
            <v>1480000</v>
          </cell>
          <cell r="H252">
            <v>1480000</v>
          </cell>
          <cell r="I252">
            <v>8.5408325764689499E-2</v>
          </cell>
          <cell r="J252">
            <v>1</v>
          </cell>
          <cell r="K252">
            <v>-1</v>
          </cell>
          <cell r="L252">
            <v>0</v>
          </cell>
          <cell r="M252">
            <v>1480000</v>
          </cell>
          <cell r="N252">
            <v>-1480000</v>
          </cell>
          <cell r="O252">
            <v>0</v>
          </cell>
          <cell r="R252">
            <v>0</v>
          </cell>
          <cell r="S252">
            <v>0</v>
          </cell>
          <cell r="T252">
            <v>0</v>
          </cell>
          <cell r="U252">
            <v>0</v>
          </cell>
          <cell r="V252">
            <v>0</v>
          </cell>
          <cell r="W252">
            <v>0</v>
          </cell>
        </row>
        <row r="253">
          <cell r="C253" t="str">
            <v>3.21.4</v>
          </cell>
          <cell r="D253" t="str">
            <v>Suministro de actuadores electromecánicos</v>
          </cell>
          <cell r="F253" t="str">
            <v/>
          </cell>
          <cell r="I253" t="str">
            <v/>
          </cell>
          <cell r="J253" t="str">
            <v/>
          </cell>
          <cell r="L253" t="str">
            <v/>
          </cell>
          <cell r="M253" t="str">
            <v/>
          </cell>
          <cell r="N253" t="str">
            <v/>
          </cell>
          <cell r="O253" t="str">
            <v/>
          </cell>
          <cell r="R253">
            <v>0</v>
          </cell>
          <cell r="S253" t="str">
            <v/>
          </cell>
          <cell r="T253" t="str">
            <v/>
          </cell>
          <cell r="U253" t="str">
            <v/>
          </cell>
          <cell r="V253" t="str">
            <v/>
          </cell>
          <cell r="W253" t="str">
            <v/>
          </cell>
        </row>
        <row r="254">
          <cell r="C254" t="str">
            <v>3.21.4.1</v>
          </cell>
          <cell r="D254" t="str">
            <v>Actuador eléctrico para válvula Ø150 - Ø200mm, tiempo de maniobra 28 seg, velocidad de salida 11 rpm</v>
          </cell>
          <cell r="E254" t="str">
            <v>un</v>
          </cell>
          <cell r="F254">
            <v>4</v>
          </cell>
          <cell r="G254">
            <v>9200000</v>
          </cell>
          <cell r="H254">
            <v>36800000</v>
          </cell>
          <cell r="I254">
            <v>2.1236664784733605</v>
          </cell>
          <cell r="J254">
            <v>4</v>
          </cell>
          <cell r="L254">
            <v>4</v>
          </cell>
          <cell r="M254">
            <v>36800000</v>
          </cell>
          <cell r="N254">
            <v>0</v>
          </cell>
          <cell r="O254">
            <v>36800000</v>
          </cell>
          <cell r="R254">
            <v>0</v>
          </cell>
          <cell r="S254">
            <v>0</v>
          </cell>
          <cell r="T254">
            <v>0</v>
          </cell>
          <cell r="U254">
            <v>0</v>
          </cell>
          <cell r="V254">
            <v>4</v>
          </cell>
          <cell r="W254">
            <v>36800000</v>
          </cell>
        </row>
        <row r="255">
          <cell r="C255" t="str">
            <v>3.21.5</v>
          </cell>
          <cell r="D255" t="str">
            <v>Suministro de equipos eléctromecánicos para tratamiento de agua potable</v>
          </cell>
          <cell r="F255" t="str">
            <v/>
          </cell>
          <cell r="I255" t="str">
            <v/>
          </cell>
          <cell r="J255" t="str">
            <v/>
          </cell>
          <cell r="L255" t="str">
            <v/>
          </cell>
          <cell r="M255" t="str">
            <v/>
          </cell>
          <cell r="N255" t="str">
            <v/>
          </cell>
          <cell r="O255" t="str">
            <v/>
          </cell>
          <cell r="R255">
            <v>0</v>
          </cell>
          <cell r="S255" t="str">
            <v/>
          </cell>
          <cell r="T255" t="str">
            <v/>
          </cell>
          <cell r="U255" t="str">
            <v/>
          </cell>
          <cell r="V255" t="str">
            <v/>
          </cell>
          <cell r="W255" t="str">
            <v/>
          </cell>
        </row>
        <row r="256">
          <cell r="C256" t="str">
            <v>3.21.5.1</v>
          </cell>
          <cell r="D256" t="str">
            <v xml:space="preserve">Equipos de floculación mecánica tipo vertical. Se incluye motorreductor con velocidad variable de 1 a 10 rpm, motor eléctrico, potencia en eje de salida de 1 HP, estructuras en acero galvanizado, paletas en fibra de vidrio, sistema de control eléctrico y </v>
          </cell>
          <cell r="E256" t="str">
            <v>un</v>
          </cell>
          <cell r="F256">
            <v>6</v>
          </cell>
          <cell r="G256">
            <v>13000000</v>
          </cell>
          <cell r="H256">
            <v>78000000</v>
          </cell>
          <cell r="I256">
            <v>4.501249601112014</v>
          </cell>
          <cell r="J256">
            <v>6</v>
          </cell>
          <cell r="L256">
            <v>6</v>
          </cell>
          <cell r="M256">
            <v>78000000</v>
          </cell>
          <cell r="N256">
            <v>0</v>
          </cell>
          <cell r="O256">
            <v>78000000</v>
          </cell>
          <cell r="R256">
            <v>0</v>
          </cell>
          <cell r="S256">
            <v>0</v>
          </cell>
          <cell r="T256">
            <v>0</v>
          </cell>
          <cell r="U256">
            <v>0</v>
          </cell>
          <cell r="V256">
            <v>6</v>
          </cell>
          <cell r="W256">
            <v>78000000</v>
          </cell>
        </row>
        <row r="257">
          <cell r="C257" t="str">
            <v>3.21.5.2</v>
          </cell>
          <cell r="D257" t="str">
            <v>Soplador de aire para lavado de filtros, 1055 CFM, presión mínima 5.4 psi. Incluye motor 50 HP, 230-460V, 60Hz, trifasico, base en acero, filtros de aire, silenciador, válvula cheque.</v>
          </cell>
          <cell r="E257" t="str">
            <v>un</v>
          </cell>
          <cell r="F257">
            <v>1</v>
          </cell>
          <cell r="G257">
            <v>50571939.999999993</v>
          </cell>
          <cell r="H257">
            <v>50571939.999999993</v>
          </cell>
          <cell r="I257">
            <v>2.9184221122110343</v>
          </cell>
          <cell r="J257">
            <v>1</v>
          </cell>
          <cell r="L257">
            <v>1</v>
          </cell>
          <cell r="M257">
            <v>50571939.999999993</v>
          </cell>
          <cell r="N257">
            <v>0</v>
          </cell>
          <cell r="O257">
            <v>50571939.999999993</v>
          </cell>
          <cell r="R257">
            <v>0</v>
          </cell>
          <cell r="S257">
            <v>0</v>
          </cell>
          <cell r="T257">
            <v>0</v>
          </cell>
          <cell r="U257">
            <v>0</v>
          </cell>
          <cell r="V257">
            <v>1</v>
          </cell>
          <cell r="W257">
            <v>50571939.999999993</v>
          </cell>
        </row>
        <row r="258">
          <cell r="C258" t="str">
            <v>3.21.5.3</v>
          </cell>
          <cell r="D258" t="str">
            <v>Válvula solenoide para operación de válvula de membrana</v>
          </cell>
          <cell r="E258" t="str">
            <v>un</v>
          </cell>
          <cell r="F258">
            <v>2</v>
          </cell>
          <cell r="G258">
            <v>540000</v>
          </cell>
          <cell r="H258">
            <v>1080000</v>
          </cell>
          <cell r="I258">
            <v>6.2324994476935583E-2</v>
          </cell>
          <cell r="J258">
            <v>2</v>
          </cell>
          <cell r="L258">
            <v>2</v>
          </cell>
          <cell r="M258">
            <v>1080000</v>
          </cell>
          <cell r="N258">
            <v>0</v>
          </cell>
          <cell r="O258">
            <v>1080000</v>
          </cell>
          <cell r="R258">
            <v>0</v>
          </cell>
          <cell r="S258">
            <v>0</v>
          </cell>
          <cell r="T258">
            <v>0</v>
          </cell>
          <cell r="U258">
            <v>0</v>
          </cell>
          <cell r="V258">
            <v>2</v>
          </cell>
          <cell r="W258">
            <v>1080000</v>
          </cell>
        </row>
        <row r="259">
          <cell r="C259" t="str">
            <v>3,22</v>
          </cell>
          <cell r="D259" t="str">
            <v>SUMINISTRO DE ELEMENTOS VARIOS</v>
          </cell>
          <cell r="F259" t="str">
            <v/>
          </cell>
          <cell r="I259" t="str">
            <v/>
          </cell>
          <cell r="J259" t="str">
            <v/>
          </cell>
          <cell r="L259" t="str">
            <v/>
          </cell>
          <cell r="M259" t="str">
            <v/>
          </cell>
          <cell r="N259" t="str">
            <v/>
          </cell>
          <cell r="O259" t="str">
            <v/>
          </cell>
          <cell r="R259">
            <v>0</v>
          </cell>
          <cell r="S259" t="str">
            <v/>
          </cell>
          <cell r="T259" t="str">
            <v/>
          </cell>
          <cell r="U259" t="str">
            <v/>
          </cell>
          <cell r="V259" t="str">
            <v/>
          </cell>
          <cell r="W259" t="str">
            <v/>
          </cell>
        </row>
        <row r="260">
          <cell r="C260" t="str">
            <v>3.22.1</v>
          </cell>
          <cell r="D260" t="str">
            <v>Arena de cuarzo para filtro, peso específico=2.60 a 2.65, Te = 0.9mm, Cu = 1.55 a 1.6, dureza 7</v>
          </cell>
          <cell r="E260" t="str">
            <v>m3</v>
          </cell>
          <cell r="F260">
            <v>80</v>
          </cell>
          <cell r="G260">
            <v>280720</v>
          </cell>
          <cell r="H260">
            <v>22457600</v>
          </cell>
          <cell r="I260">
            <v>1.2959905518196562</v>
          </cell>
          <cell r="J260">
            <v>80</v>
          </cell>
          <cell r="L260">
            <v>80</v>
          </cell>
          <cell r="M260">
            <v>22457600</v>
          </cell>
          <cell r="N260">
            <v>0</v>
          </cell>
          <cell r="O260">
            <v>22457600</v>
          </cell>
          <cell r="R260">
            <v>0</v>
          </cell>
          <cell r="S260">
            <v>0</v>
          </cell>
          <cell r="T260">
            <v>0</v>
          </cell>
          <cell r="U260">
            <v>0</v>
          </cell>
          <cell r="V260">
            <v>80</v>
          </cell>
          <cell r="W260">
            <v>22457600</v>
          </cell>
        </row>
        <row r="261">
          <cell r="C261" t="str">
            <v>3.22.2</v>
          </cell>
          <cell r="D261" t="str">
            <v>Grava de canto rodado para soporte de filtro. Granulometría de acuerdo aplanos y especificaciones</v>
          </cell>
          <cell r="E261" t="str">
            <v>m3</v>
          </cell>
          <cell r="F261">
            <v>12</v>
          </cell>
          <cell r="G261">
            <v>220000</v>
          </cell>
          <cell r="H261">
            <v>2640000</v>
          </cell>
          <cell r="I261">
            <v>0.15234998649917586</v>
          </cell>
          <cell r="J261">
            <v>12</v>
          </cell>
          <cell r="L261">
            <v>12</v>
          </cell>
          <cell r="M261">
            <v>2640000</v>
          </cell>
          <cell r="N261">
            <v>0</v>
          </cell>
          <cell r="O261">
            <v>2640000</v>
          </cell>
          <cell r="R261">
            <v>0</v>
          </cell>
          <cell r="S261">
            <v>0</v>
          </cell>
          <cell r="T261">
            <v>0</v>
          </cell>
          <cell r="U261">
            <v>0</v>
          </cell>
          <cell r="V261">
            <v>12</v>
          </cell>
          <cell r="W261">
            <v>2640000</v>
          </cell>
        </row>
        <row r="262">
          <cell r="C262" t="str">
            <v>3.22.3</v>
          </cell>
          <cell r="D262" t="str">
            <v>Canaletas de fibra de vidrio para agua de lavado de filtros, L=2.85m</v>
          </cell>
          <cell r="E262" t="str">
            <v>un</v>
          </cell>
          <cell r="F262">
            <v>16</v>
          </cell>
          <cell r="G262">
            <v>1450000</v>
          </cell>
          <cell r="H262">
            <v>23200000</v>
          </cell>
          <cell r="I262">
            <v>1.3388332146897273</v>
          </cell>
          <cell r="J262">
            <v>16</v>
          </cell>
          <cell r="L262">
            <v>16</v>
          </cell>
          <cell r="M262">
            <v>23200000</v>
          </cell>
          <cell r="N262">
            <v>0</v>
          </cell>
          <cell r="O262">
            <v>23200000</v>
          </cell>
          <cell r="R262">
            <v>0</v>
          </cell>
          <cell r="S262">
            <v>0</v>
          </cell>
          <cell r="T262">
            <v>0</v>
          </cell>
          <cell r="U262">
            <v>0</v>
          </cell>
          <cell r="V262">
            <v>16</v>
          </cell>
          <cell r="W262">
            <v>23200000</v>
          </cell>
        </row>
        <row r="263">
          <cell r="C263" t="str">
            <v>3.22.4</v>
          </cell>
          <cell r="D263" t="str">
            <v>Canaleta Parshall en fibra de vidrio, ancho de garganta W= 0.46m</v>
          </cell>
          <cell r="E263" t="str">
            <v>un</v>
          </cell>
          <cell r="F263">
            <v>1</v>
          </cell>
          <cell r="G263">
            <v>15000000</v>
          </cell>
          <cell r="H263">
            <v>15000000</v>
          </cell>
          <cell r="I263">
            <v>0.86562492329077201</v>
          </cell>
          <cell r="J263">
            <v>1</v>
          </cell>
          <cell r="L263">
            <v>1</v>
          </cell>
          <cell r="M263">
            <v>15000000</v>
          </cell>
          <cell r="N263">
            <v>0</v>
          </cell>
          <cell r="O263">
            <v>15000000</v>
          </cell>
          <cell r="R263">
            <v>0</v>
          </cell>
          <cell r="S263">
            <v>0</v>
          </cell>
          <cell r="T263">
            <v>0</v>
          </cell>
          <cell r="U263">
            <v>0</v>
          </cell>
          <cell r="V263">
            <v>1</v>
          </cell>
          <cell r="W263">
            <v>15000000</v>
          </cell>
        </row>
        <row r="264">
          <cell r="C264" t="str">
            <v>3.22.5</v>
          </cell>
          <cell r="D264" t="str">
            <v>Columna de maniobra para manejo de válvulas, incluye vástago de Ø50mm con longitud entre 1.0 - 3.0m metros</v>
          </cell>
          <cell r="E264" t="str">
            <v>un</v>
          </cell>
          <cell r="F264">
            <v>10</v>
          </cell>
          <cell r="G264">
            <v>1800000</v>
          </cell>
          <cell r="H264">
            <v>18000000</v>
          </cell>
          <cell r="I264">
            <v>1.0387499079489264</v>
          </cell>
          <cell r="J264">
            <v>10</v>
          </cell>
          <cell r="K264">
            <v>-6</v>
          </cell>
          <cell r="L264">
            <v>4</v>
          </cell>
          <cell r="M264">
            <v>18000000</v>
          </cell>
          <cell r="N264">
            <v>-10800000</v>
          </cell>
          <cell r="O264">
            <v>7200000</v>
          </cell>
          <cell r="R264">
            <v>0</v>
          </cell>
          <cell r="S264">
            <v>0</v>
          </cell>
          <cell r="T264">
            <v>0</v>
          </cell>
          <cell r="U264">
            <v>0</v>
          </cell>
          <cell r="V264">
            <v>4</v>
          </cell>
          <cell r="W264">
            <v>7200000</v>
          </cell>
        </row>
        <row r="265">
          <cell r="C265" t="str">
            <v>3.22.6</v>
          </cell>
          <cell r="D265" t="str">
            <v>Columna de maniobra para manejo de válvulas, incluye vástago de Ø50mm, con longitud entre 3.0 - 6.0m metros</v>
          </cell>
          <cell r="E265" t="str">
            <v>un</v>
          </cell>
          <cell r="F265">
            <v>14</v>
          </cell>
          <cell r="G265">
            <v>1983600</v>
          </cell>
          <cell r="H265">
            <v>27770400</v>
          </cell>
          <cell r="I265">
            <v>1.6025833579836037</v>
          </cell>
          <cell r="J265">
            <v>14</v>
          </cell>
          <cell r="K265">
            <v>1</v>
          </cell>
          <cell r="L265">
            <v>15</v>
          </cell>
          <cell r="M265">
            <v>27770400</v>
          </cell>
          <cell r="N265">
            <v>1983600</v>
          </cell>
          <cell r="O265">
            <v>29754000</v>
          </cell>
          <cell r="R265">
            <v>0</v>
          </cell>
          <cell r="S265">
            <v>0</v>
          </cell>
          <cell r="T265">
            <v>0</v>
          </cell>
          <cell r="U265">
            <v>0</v>
          </cell>
          <cell r="V265">
            <v>15</v>
          </cell>
          <cell r="W265">
            <v>29754000</v>
          </cell>
        </row>
        <row r="266">
          <cell r="C266" t="str">
            <v>3.22.7</v>
          </cell>
          <cell r="D266" t="str">
            <v>Falso fondo de polietileno, para lavado de filtros con aire-agua, sin capa porosa sintética de soporte de lecho, altura bloque h=305mm, ancho=279mm, largo=1220mm</v>
          </cell>
          <cell r="E266" t="str">
            <v>un</v>
          </cell>
          <cell r="F266">
            <v>0</v>
          </cell>
          <cell r="G266">
            <v>1920000</v>
          </cell>
          <cell r="H266">
            <v>0</v>
          </cell>
          <cell r="I266">
            <v>0</v>
          </cell>
          <cell r="J266">
            <v>0</v>
          </cell>
          <cell r="L266">
            <v>0</v>
          </cell>
          <cell r="M266">
            <v>0</v>
          </cell>
          <cell r="N266">
            <v>0</v>
          </cell>
          <cell r="O266">
            <v>0</v>
          </cell>
          <cell r="R266">
            <v>0</v>
          </cell>
          <cell r="S266">
            <v>0</v>
          </cell>
          <cell r="T266">
            <v>0</v>
          </cell>
          <cell r="U266">
            <v>0</v>
          </cell>
          <cell r="V266">
            <v>0</v>
          </cell>
          <cell r="W266">
            <v>0</v>
          </cell>
        </row>
        <row r="267">
          <cell r="B267" t="str">
            <v>N</v>
          </cell>
          <cell r="D267" t="str">
            <v>Falso fondo de polietileno, para lavado de filtros con aire-agua, sin capa porosa sintética de soporte de lecho, altura bloque h=305mm, ancho=279mm, largo=1220mm</v>
          </cell>
          <cell r="E267" t="str">
            <v>m²</v>
          </cell>
          <cell r="F267">
            <v>76.8</v>
          </cell>
          <cell r="G267">
            <v>4068295</v>
          </cell>
          <cell r="H267">
            <v>312445056</v>
          </cell>
          <cell r="I267">
            <v>18.030681842172065</v>
          </cell>
          <cell r="J267">
            <v>76.8</v>
          </cell>
          <cell r="L267">
            <v>76.8</v>
          </cell>
          <cell r="M267">
            <v>312445056</v>
          </cell>
          <cell r="N267">
            <v>0</v>
          </cell>
          <cell r="O267">
            <v>312445056</v>
          </cell>
          <cell r="S267">
            <v>0</v>
          </cell>
          <cell r="T267">
            <v>0</v>
          </cell>
        </row>
        <row r="268">
          <cell r="C268" t="str">
            <v>3.22.8</v>
          </cell>
          <cell r="D268" t="str">
            <v>Peldaños HD para escalera gato, ancho=0.4m</v>
          </cell>
          <cell r="E268" t="str">
            <v>un</v>
          </cell>
          <cell r="F268">
            <v>130</v>
          </cell>
          <cell r="G268">
            <v>40000</v>
          </cell>
          <cell r="H268">
            <v>5200000</v>
          </cell>
          <cell r="I268">
            <v>0.30008330674080091</v>
          </cell>
          <cell r="J268">
            <v>130</v>
          </cell>
          <cell r="L268">
            <v>130</v>
          </cell>
          <cell r="M268">
            <v>5200000</v>
          </cell>
          <cell r="N268">
            <v>0</v>
          </cell>
          <cell r="O268">
            <v>5200000</v>
          </cell>
          <cell r="R268">
            <v>0</v>
          </cell>
          <cell r="S268">
            <v>0</v>
          </cell>
          <cell r="T268">
            <v>0</v>
          </cell>
          <cell r="U268">
            <v>0</v>
          </cell>
          <cell r="V268">
            <v>130</v>
          </cell>
          <cell r="W268">
            <v>5200000</v>
          </cell>
        </row>
        <row r="269">
          <cell r="C269" t="str">
            <v>3.22.9</v>
          </cell>
          <cell r="D269" t="str">
            <v>Suministro tapas y aro construidas en hierro dúctil, con bisagras, dimensiones Ø0.6m y aro, para instalar en losas de concreto</v>
          </cell>
          <cell r="E269" t="str">
            <v>un</v>
          </cell>
          <cell r="F269">
            <v>12</v>
          </cell>
          <cell r="G269">
            <v>500000</v>
          </cell>
          <cell r="H269">
            <v>6000000</v>
          </cell>
          <cell r="I269">
            <v>0.34624996931630875</v>
          </cell>
          <cell r="J269">
            <v>12</v>
          </cell>
          <cell r="L269">
            <v>12</v>
          </cell>
          <cell r="M269">
            <v>6000000</v>
          </cell>
          <cell r="N269">
            <v>0</v>
          </cell>
          <cell r="O269">
            <v>6000000</v>
          </cell>
          <cell r="R269">
            <v>0</v>
          </cell>
          <cell r="S269">
            <v>0</v>
          </cell>
          <cell r="T269">
            <v>0</v>
          </cell>
          <cell r="U269">
            <v>0</v>
          </cell>
          <cell r="V269">
            <v>12</v>
          </cell>
          <cell r="W269">
            <v>6000000</v>
          </cell>
        </row>
        <row r="270">
          <cell r="C270" t="str">
            <v>3.22.10</v>
          </cell>
          <cell r="D270" t="str">
            <v>Vincha de empalme en acero para tubería Ø600mm HD con salida bridada Ø50mm</v>
          </cell>
          <cell r="E270" t="str">
            <v>un</v>
          </cell>
          <cell r="F270">
            <v>1</v>
          </cell>
          <cell r="G270">
            <v>180000</v>
          </cell>
          <cell r="H270">
            <v>180000</v>
          </cell>
          <cell r="I270">
            <v>1.0387499079489264E-2</v>
          </cell>
          <cell r="J270">
            <v>1</v>
          </cell>
          <cell r="L270">
            <v>1</v>
          </cell>
          <cell r="M270">
            <v>180000</v>
          </cell>
          <cell r="N270">
            <v>0</v>
          </cell>
          <cell r="O270">
            <v>180000</v>
          </cell>
          <cell r="R270">
            <v>0</v>
          </cell>
          <cell r="S270">
            <v>0</v>
          </cell>
          <cell r="T270">
            <v>0</v>
          </cell>
          <cell r="U270">
            <v>0</v>
          </cell>
          <cell r="V270">
            <v>1</v>
          </cell>
          <cell r="W270">
            <v>180000</v>
          </cell>
        </row>
        <row r="271">
          <cell r="C271" t="str">
            <v>3.22.11</v>
          </cell>
          <cell r="D271" t="str">
            <v>Compuerta en acero para canales y con guías para empotrar en muro. Ancho 0.8m, altura de compuerta 0.85m, altura de fondo canal a nivel de pasillo 0.85m, con actuador manual volanta de manejo</v>
          </cell>
          <cell r="E271" t="str">
            <v>un</v>
          </cell>
          <cell r="F271">
            <v>2</v>
          </cell>
          <cell r="G271">
            <v>7539999.9999999991</v>
          </cell>
          <cell r="H271">
            <v>15079999.999999998</v>
          </cell>
          <cell r="I271">
            <v>0.87024158954832254</v>
          </cell>
          <cell r="J271">
            <v>2</v>
          </cell>
          <cell r="L271">
            <v>2</v>
          </cell>
          <cell r="M271">
            <v>15079999.999999998</v>
          </cell>
          <cell r="N271">
            <v>0</v>
          </cell>
          <cell r="O271">
            <v>15079999.999999998</v>
          </cell>
          <cell r="R271">
            <v>0</v>
          </cell>
          <cell r="S271">
            <v>0</v>
          </cell>
          <cell r="T271">
            <v>0</v>
          </cell>
          <cell r="U271">
            <v>0</v>
          </cell>
          <cell r="V271">
            <v>2</v>
          </cell>
          <cell r="W271">
            <v>15079999.999999998</v>
          </cell>
        </row>
        <row r="272">
          <cell r="C272" t="str">
            <v>3.22.12</v>
          </cell>
          <cell r="D272" t="str">
            <v>Losetas de concreto reforado para sedimentadores, dimensiones de cada loseta 0.69*0.3m espesor de 0.1m. Incluye pintura del acero de refuerzo con anticorrosivo</v>
          </cell>
          <cell r="E272" t="str">
            <v>un</v>
          </cell>
          <cell r="F272">
            <v>52</v>
          </cell>
          <cell r="G272">
            <v>32000</v>
          </cell>
          <cell r="H272">
            <v>1664000</v>
          </cell>
          <cell r="I272">
            <v>9.6026658157056313E-2</v>
          </cell>
          <cell r="J272">
            <v>52</v>
          </cell>
          <cell r="L272">
            <v>52</v>
          </cell>
          <cell r="M272">
            <v>1664000</v>
          </cell>
          <cell r="N272">
            <v>0</v>
          </cell>
          <cell r="O272">
            <v>1664000</v>
          </cell>
          <cell r="R272">
            <v>0</v>
          </cell>
          <cell r="S272">
            <v>0</v>
          </cell>
          <cell r="T272">
            <v>0</v>
          </cell>
          <cell r="U272">
            <v>0</v>
          </cell>
          <cell r="V272">
            <v>52</v>
          </cell>
          <cell r="W272">
            <v>1664000</v>
          </cell>
        </row>
        <row r="273">
          <cell r="C273" t="str">
            <v>3.22.13</v>
          </cell>
          <cell r="D273" t="str">
            <v>Válvula de Ø300mm de membrana de polietileno salidas bridadas y sistema para operar con agua a presión</v>
          </cell>
          <cell r="E273" t="str">
            <v>un</v>
          </cell>
          <cell r="F273">
            <v>2</v>
          </cell>
          <cell r="G273">
            <v>13500000</v>
          </cell>
          <cell r="H273">
            <v>27000000</v>
          </cell>
          <cell r="I273">
            <v>1.5581248619233896</v>
          </cell>
          <cell r="J273">
            <v>2</v>
          </cell>
          <cell r="L273">
            <v>2</v>
          </cell>
          <cell r="M273">
            <v>27000000</v>
          </cell>
          <cell r="N273">
            <v>0</v>
          </cell>
          <cell r="O273">
            <v>27000000</v>
          </cell>
          <cell r="R273">
            <v>0</v>
          </cell>
          <cell r="S273">
            <v>0</v>
          </cell>
          <cell r="T273">
            <v>0</v>
          </cell>
          <cell r="U273">
            <v>0</v>
          </cell>
          <cell r="V273">
            <v>2</v>
          </cell>
          <cell r="W273">
            <v>27000000</v>
          </cell>
        </row>
        <row r="274">
          <cell r="C274" t="str">
            <v>3.22.14</v>
          </cell>
          <cell r="D274" t="str">
            <v>Tanque de polietileno para poza séptica y filtro de piedra, Volumen de 1m3</v>
          </cell>
          <cell r="E274" t="str">
            <v>un</v>
          </cell>
          <cell r="F274">
            <v>2</v>
          </cell>
          <cell r="G274">
            <v>280000</v>
          </cell>
          <cell r="H274">
            <v>560000</v>
          </cell>
          <cell r="I274">
            <v>3.2316663802855486E-2</v>
          </cell>
          <cell r="J274">
            <v>2</v>
          </cell>
          <cell r="L274">
            <v>2</v>
          </cell>
          <cell r="M274">
            <v>560000</v>
          </cell>
          <cell r="N274">
            <v>0</v>
          </cell>
          <cell r="O274">
            <v>560000</v>
          </cell>
          <cell r="R274">
            <v>0</v>
          </cell>
          <cell r="S274">
            <v>0</v>
          </cell>
          <cell r="T274">
            <v>0</v>
          </cell>
          <cell r="U274">
            <v>0</v>
          </cell>
          <cell r="V274">
            <v>2</v>
          </cell>
          <cell r="W274">
            <v>560000</v>
          </cell>
        </row>
        <row r="275">
          <cell r="C275" t="str">
            <v>3.22.15</v>
          </cell>
          <cell r="D275" t="str">
            <v>Láminas de asbesto cemento para sedimentadores, dimensiones 1.2*2.4*0.01m</v>
          </cell>
          <cell r="E275" t="str">
            <v>un</v>
          </cell>
          <cell r="F275">
            <v>528</v>
          </cell>
          <cell r="G275">
            <v>50000</v>
          </cell>
          <cell r="H275">
            <v>26400000</v>
          </cell>
          <cell r="I275">
            <v>1.5234998649917586</v>
          </cell>
          <cell r="J275">
            <v>528</v>
          </cell>
          <cell r="L275">
            <v>528</v>
          </cell>
          <cell r="M275">
            <v>26400000</v>
          </cell>
          <cell r="N275">
            <v>0</v>
          </cell>
          <cell r="O275">
            <v>26400000</v>
          </cell>
          <cell r="R275">
            <v>0</v>
          </cell>
          <cell r="S275">
            <v>0</v>
          </cell>
          <cell r="T275">
            <v>0</v>
          </cell>
          <cell r="U275">
            <v>0</v>
          </cell>
          <cell r="V275">
            <v>528</v>
          </cell>
          <cell r="W275">
            <v>26400000</v>
          </cell>
        </row>
        <row r="276">
          <cell r="D276" t="str">
            <v>ITEMES NUEVOS</v>
          </cell>
          <cell r="F276" t="str">
            <v/>
          </cell>
          <cell r="J276" t="str">
            <v/>
          </cell>
          <cell r="L276" t="str">
            <v/>
          </cell>
          <cell r="M276" t="str">
            <v/>
          </cell>
          <cell r="N276" t="str">
            <v/>
          </cell>
          <cell r="O276" t="str">
            <v/>
          </cell>
          <cell r="R276">
            <v>0</v>
          </cell>
          <cell r="S276" t="str">
            <v/>
          </cell>
          <cell r="T276" t="str">
            <v/>
          </cell>
          <cell r="U276" t="str">
            <v/>
          </cell>
        </row>
        <row r="277">
          <cell r="B277" t="str">
            <v>N</v>
          </cell>
          <cell r="C277" t="str">
            <v>3.20.1.2.67</v>
          </cell>
          <cell r="D277" t="str">
            <v>Suministro de Niples bridados HD (Brida, espigo y lisos)</v>
          </cell>
          <cell r="F277" t="str">
            <v/>
          </cell>
          <cell r="J277" t="str">
            <v/>
          </cell>
          <cell r="L277" t="str">
            <v/>
          </cell>
          <cell r="M277" t="str">
            <v/>
          </cell>
          <cell r="N277" t="str">
            <v/>
          </cell>
          <cell r="O277" t="str">
            <v/>
          </cell>
          <cell r="R277">
            <v>0</v>
          </cell>
          <cell r="S277" t="str">
            <v/>
          </cell>
          <cell r="T277" t="str">
            <v/>
          </cell>
          <cell r="U277" t="str">
            <v/>
          </cell>
        </row>
        <row r="278">
          <cell r="B278" t="str">
            <v>N</v>
          </cell>
          <cell r="C278" t="str">
            <v>3.20.1.2.67.3</v>
          </cell>
          <cell r="D278" t="str">
            <v>2 m &lt; L &lt;= 3 m</v>
          </cell>
          <cell r="F278" t="str">
            <v/>
          </cell>
          <cell r="J278" t="str">
            <v/>
          </cell>
          <cell r="L278" t="str">
            <v/>
          </cell>
          <cell r="M278" t="str">
            <v/>
          </cell>
          <cell r="N278" t="str">
            <v/>
          </cell>
          <cell r="O278" t="str">
            <v/>
          </cell>
          <cell r="R278">
            <v>0</v>
          </cell>
          <cell r="S278" t="str">
            <v/>
          </cell>
          <cell r="T278" t="str">
            <v/>
          </cell>
          <cell r="U278" t="str">
            <v/>
          </cell>
        </row>
        <row r="279">
          <cell r="B279" t="str">
            <v>N</v>
          </cell>
          <cell r="D279" t="str">
            <v>Niple HD, 450mm, Brida*Brida, L=2.35m</v>
          </cell>
          <cell r="E279" t="str">
            <v>un</v>
          </cell>
          <cell r="F279">
            <v>0</v>
          </cell>
          <cell r="G279">
            <v>2000000</v>
          </cell>
          <cell r="J279">
            <v>0</v>
          </cell>
          <cell r="L279">
            <v>0</v>
          </cell>
          <cell r="M279">
            <v>0</v>
          </cell>
          <cell r="N279">
            <v>0</v>
          </cell>
          <cell r="O279">
            <v>0</v>
          </cell>
          <cell r="R279">
            <v>0</v>
          </cell>
          <cell r="S279">
            <v>0</v>
          </cell>
          <cell r="T279">
            <v>0</v>
          </cell>
          <cell r="U279">
            <v>0</v>
          </cell>
        </row>
        <row r="280">
          <cell r="B280" t="str">
            <v>N</v>
          </cell>
          <cell r="D280" t="str">
            <v>Niple HD, 450mm, Brida*Brida, L=2.87m</v>
          </cell>
          <cell r="E280" t="str">
            <v>un</v>
          </cell>
          <cell r="F280">
            <v>0</v>
          </cell>
          <cell r="G280">
            <v>2000000</v>
          </cell>
          <cell r="J280">
            <v>0</v>
          </cell>
          <cell r="L280">
            <v>0</v>
          </cell>
          <cell r="M280">
            <v>0</v>
          </cell>
          <cell r="N280">
            <v>0</v>
          </cell>
          <cell r="O280">
            <v>0</v>
          </cell>
          <cell r="R280">
            <v>0</v>
          </cell>
          <cell r="S280">
            <v>0</v>
          </cell>
          <cell r="T280">
            <v>0</v>
          </cell>
          <cell r="U280">
            <v>0</v>
          </cell>
        </row>
        <row r="281">
          <cell r="B281" t="str">
            <v>N</v>
          </cell>
          <cell r="C281" t="str">
            <v>3.20.1.2.67.6</v>
          </cell>
          <cell r="D281" t="str">
            <v>5m &lt; L &lt;= 6 m</v>
          </cell>
          <cell r="F281" t="str">
            <v/>
          </cell>
          <cell r="J281" t="str">
            <v/>
          </cell>
          <cell r="L281" t="str">
            <v/>
          </cell>
          <cell r="M281" t="str">
            <v/>
          </cell>
          <cell r="N281" t="str">
            <v/>
          </cell>
          <cell r="O281" t="str">
            <v/>
          </cell>
          <cell r="R281">
            <v>0</v>
          </cell>
          <cell r="S281" t="str">
            <v/>
          </cell>
          <cell r="T281" t="str">
            <v/>
          </cell>
          <cell r="U281" t="str">
            <v/>
          </cell>
        </row>
        <row r="282">
          <cell r="B282" t="str">
            <v>N</v>
          </cell>
          <cell r="D282" t="str">
            <v>Niple HD, 450mm, Brida*Brida, L=5.60m</v>
          </cell>
          <cell r="E282" t="str">
            <v>un</v>
          </cell>
          <cell r="F282">
            <v>0</v>
          </cell>
          <cell r="G282">
            <v>3500000</v>
          </cell>
          <cell r="J282">
            <v>0</v>
          </cell>
          <cell r="L282">
            <v>0</v>
          </cell>
          <cell r="M282">
            <v>0</v>
          </cell>
          <cell r="N282">
            <v>0</v>
          </cell>
          <cell r="O282">
            <v>0</v>
          </cell>
          <cell r="R282">
            <v>0</v>
          </cell>
          <cell r="S282">
            <v>0</v>
          </cell>
          <cell r="T282">
            <v>0</v>
          </cell>
          <cell r="U282">
            <v>0</v>
          </cell>
        </row>
        <row r="283">
          <cell r="B283" t="str">
            <v>N</v>
          </cell>
          <cell r="C283" t="str">
            <v>3.20.1.2.1</v>
          </cell>
          <cell r="D283" t="str">
            <v>Suministro de válvula de compuerta brida x brida norma ISO PN 10</v>
          </cell>
          <cell r="F283" t="str">
            <v/>
          </cell>
          <cell r="J283" t="str">
            <v/>
          </cell>
          <cell r="L283" t="str">
            <v/>
          </cell>
          <cell r="M283" t="str">
            <v/>
          </cell>
          <cell r="N283" t="str">
            <v/>
          </cell>
          <cell r="O283" t="str">
            <v/>
          </cell>
          <cell r="R283">
            <v>0</v>
          </cell>
          <cell r="S283" t="str">
            <v/>
          </cell>
          <cell r="T283" t="str">
            <v/>
          </cell>
          <cell r="U283" t="str">
            <v/>
          </cell>
        </row>
        <row r="284">
          <cell r="B284" t="str">
            <v>N</v>
          </cell>
          <cell r="D284" t="str">
            <v>d = 150 mm (6")</v>
          </cell>
          <cell r="E284" t="str">
            <v>un</v>
          </cell>
          <cell r="F284">
            <v>0</v>
          </cell>
          <cell r="G284">
            <v>555686.40000000002</v>
          </cell>
          <cell r="J284">
            <v>0</v>
          </cell>
          <cell r="L284">
            <v>0</v>
          </cell>
          <cell r="M284">
            <v>0</v>
          </cell>
          <cell r="N284">
            <v>0</v>
          </cell>
          <cell r="O284">
            <v>0</v>
          </cell>
          <cell r="R284">
            <v>0</v>
          </cell>
          <cell r="S284">
            <v>0</v>
          </cell>
          <cell r="T284">
            <v>0</v>
          </cell>
          <cell r="U284">
            <v>0</v>
          </cell>
        </row>
        <row r="285">
          <cell r="B285" t="str">
            <v>N</v>
          </cell>
          <cell r="D285" t="str">
            <v>Codo 90º HD JA X JA</v>
          </cell>
          <cell r="F285" t="str">
            <v/>
          </cell>
          <cell r="J285" t="str">
            <v/>
          </cell>
          <cell r="L285" t="str">
            <v/>
          </cell>
          <cell r="M285" t="str">
            <v/>
          </cell>
          <cell r="N285" t="str">
            <v/>
          </cell>
          <cell r="O285" t="str">
            <v/>
          </cell>
          <cell r="R285">
            <v>0</v>
          </cell>
          <cell r="S285" t="str">
            <v/>
          </cell>
          <cell r="T285" t="str">
            <v/>
          </cell>
          <cell r="U285" t="str">
            <v/>
          </cell>
        </row>
        <row r="286">
          <cell r="B286" t="str">
            <v>N</v>
          </cell>
          <cell r="D286" t="str">
            <v>d= 600 mm</v>
          </cell>
          <cell r="E286" t="str">
            <v>un</v>
          </cell>
          <cell r="F286">
            <v>0</v>
          </cell>
          <cell r="G286">
            <v>5000000</v>
          </cell>
          <cell r="J286">
            <v>0</v>
          </cell>
          <cell r="L286">
            <v>0</v>
          </cell>
          <cell r="M286">
            <v>0</v>
          </cell>
          <cell r="N286">
            <v>0</v>
          </cell>
          <cell r="O286">
            <v>0</v>
          </cell>
          <cell r="R286">
            <v>0</v>
          </cell>
          <cell r="S286">
            <v>0</v>
          </cell>
          <cell r="T286">
            <v>0</v>
          </cell>
          <cell r="U286">
            <v>0</v>
          </cell>
        </row>
        <row r="287">
          <cell r="B287" t="str">
            <v>N</v>
          </cell>
          <cell r="D287" t="str">
            <v>Tee HD JA X JA X B Norma ISO</v>
          </cell>
          <cell r="F287" t="str">
            <v/>
          </cell>
          <cell r="J287" t="str">
            <v/>
          </cell>
          <cell r="L287" t="str">
            <v/>
          </cell>
          <cell r="M287" t="str">
            <v/>
          </cell>
          <cell r="N287" t="str">
            <v/>
          </cell>
          <cell r="O287" t="str">
            <v/>
          </cell>
          <cell r="R287">
            <v>0</v>
          </cell>
          <cell r="S287" t="str">
            <v/>
          </cell>
          <cell r="T287" t="str">
            <v/>
          </cell>
          <cell r="U287" t="str">
            <v/>
          </cell>
        </row>
        <row r="288">
          <cell r="B288" t="str">
            <v>N</v>
          </cell>
          <cell r="D288" t="str">
            <v>600 x 600 x 400 mm</v>
          </cell>
          <cell r="E288" t="str">
            <v>un</v>
          </cell>
          <cell r="F288">
            <v>0</v>
          </cell>
          <cell r="G288">
            <v>10000000</v>
          </cell>
          <cell r="J288">
            <v>0</v>
          </cell>
          <cell r="L288">
            <v>0</v>
          </cell>
          <cell r="M288">
            <v>0</v>
          </cell>
          <cell r="N288">
            <v>0</v>
          </cell>
          <cell r="O288">
            <v>0</v>
          </cell>
          <cell r="R288">
            <v>0</v>
          </cell>
          <cell r="S288">
            <v>0</v>
          </cell>
          <cell r="T288">
            <v>0</v>
          </cell>
          <cell r="U288">
            <v>0</v>
          </cell>
        </row>
        <row r="289">
          <cell r="F289" t="str">
            <v/>
          </cell>
          <cell r="J289" t="str">
            <v/>
          </cell>
          <cell r="L289" t="str">
            <v/>
          </cell>
          <cell r="M289" t="str">
            <v/>
          </cell>
          <cell r="N289" t="str">
            <v/>
          </cell>
          <cell r="O289" t="str">
            <v/>
          </cell>
          <cell r="R289">
            <v>0</v>
          </cell>
          <cell r="S289" t="str">
            <v/>
          </cell>
          <cell r="T289" t="str">
            <v/>
          </cell>
          <cell r="U289" t="str">
            <v/>
          </cell>
        </row>
        <row r="290">
          <cell r="D290" t="str">
            <v>COSTO SUMINISTRO</v>
          </cell>
          <cell r="F290" t="str">
            <v/>
          </cell>
          <cell r="H290">
            <v>1732852139.1199999</v>
          </cell>
          <cell r="I290" t="str">
            <v/>
          </cell>
          <cell r="J290" t="str">
            <v/>
          </cell>
          <cell r="L290" t="str">
            <v/>
          </cell>
          <cell r="M290">
            <v>1732852139.1199999</v>
          </cell>
          <cell r="N290">
            <v>-105260902</v>
          </cell>
          <cell r="O290">
            <v>1627591237.1199999</v>
          </cell>
          <cell r="R290">
            <v>0</v>
          </cell>
          <cell r="S290">
            <v>0</v>
          </cell>
          <cell r="T290">
            <v>0</v>
          </cell>
          <cell r="U290">
            <v>380765027.07999998</v>
          </cell>
          <cell r="V290" t="str">
            <v/>
          </cell>
          <cell r="W290">
            <v>934381154.03999996</v>
          </cell>
        </row>
        <row r="291">
          <cell r="D291" t="str">
            <v>A,I,U,</v>
          </cell>
          <cell r="E291">
            <v>0.12</v>
          </cell>
          <cell r="F291">
            <v>0</v>
          </cell>
          <cell r="H291">
            <v>207942256.69439998</v>
          </cell>
          <cell r="J291">
            <v>0</v>
          </cell>
          <cell r="L291">
            <v>0</v>
          </cell>
          <cell r="M291">
            <v>207942256.69439998</v>
          </cell>
          <cell r="N291">
            <v>-12631308.24</v>
          </cell>
          <cell r="O291">
            <v>195310948.45439997</v>
          </cell>
          <cell r="R291">
            <v>0</v>
          </cell>
          <cell r="S291">
            <v>0</v>
          </cell>
          <cell r="T291">
            <v>0</v>
          </cell>
          <cell r="U291">
            <v>45691803.249599993</v>
          </cell>
          <cell r="W291">
            <v>112125738.4848</v>
          </cell>
        </row>
        <row r="292">
          <cell r="B292" t="str">
            <v>TO3</v>
          </cell>
          <cell r="D292" t="str">
            <v>COSTO TOTAL SUMINISTRO</v>
          </cell>
          <cell r="F292" t="str">
            <v/>
          </cell>
          <cell r="H292">
            <v>1940794396</v>
          </cell>
          <cell r="J292" t="str">
            <v/>
          </cell>
          <cell r="L292" t="str">
            <v/>
          </cell>
          <cell r="M292">
            <v>1940794396</v>
          </cell>
          <cell r="N292">
            <v>-117892210</v>
          </cell>
          <cell r="O292">
            <v>1822902186</v>
          </cell>
          <cell r="R292">
            <v>0</v>
          </cell>
          <cell r="S292">
            <v>0</v>
          </cell>
          <cell r="T292">
            <v>0</v>
          </cell>
          <cell r="U292">
            <v>426456830</v>
          </cell>
          <cell r="V292" t="str">
            <v/>
          </cell>
          <cell r="W292">
            <v>1046506893</v>
          </cell>
        </row>
        <row r="293">
          <cell r="B293" t="str">
            <v>T4</v>
          </cell>
          <cell r="C293" t="str">
            <v>INSTALACION DE EQUIPOS Y ACCESORIOS PARA LA PLANTA DE TRATAMIENTO DE AGUA POTABLE (293)</v>
          </cell>
          <cell r="F293" t="str">
            <v/>
          </cell>
          <cell r="J293" t="str">
            <v/>
          </cell>
          <cell r="L293" t="str">
            <v/>
          </cell>
          <cell r="M293" t="str">
            <v/>
          </cell>
          <cell r="N293" t="str">
            <v/>
          </cell>
          <cell r="O293" t="str">
            <v/>
          </cell>
          <cell r="R293">
            <v>0</v>
          </cell>
          <cell r="S293" t="str">
            <v/>
          </cell>
          <cell r="T293" t="str">
            <v/>
          </cell>
          <cell r="U293" t="str">
            <v/>
          </cell>
          <cell r="V293" t="str">
            <v/>
          </cell>
          <cell r="W293" t="str">
            <v/>
          </cell>
        </row>
        <row r="294">
          <cell r="C294" t="str">
            <v xml:space="preserve">ITEM  </v>
          </cell>
          <cell r="D294" t="str">
            <v>DESCRIPCION</v>
          </cell>
          <cell r="E294" t="str">
            <v xml:space="preserve">UNIDAD </v>
          </cell>
          <cell r="F294">
            <v>0</v>
          </cell>
          <cell r="G294" t="str">
            <v>V. UNITARIO</v>
          </cell>
          <cell r="H294" t="str">
            <v xml:space="preserve"> V. PARCIAL</v>
          </cell>
          <cell r="J294">
            <v>0</v>
          </cell>
          <cell r="L294">
            <v>0</v>
          </cell>
          <cell r="R294">
            <v>0</v>
          </cell>
        </row>
        <row r="295">
          <cell r="C295">
            <v>3.3</v>
          </cell>
          <cell r="D295" t="str">
            <v>EXCAVACIONES Y ENTIBADOS</v>
          </cell>
          <cell r="F295" t="str">
            <v/>
          </cell>
          <cell r="J295" t="str">
            <v/>
          </cell>
          <cell r="L295" t="str">
            <v/>
          </cell>
          <cell r="M295" t="str">
            <v/>
          </cell>
          <cell r="N295" t="str">
            <v/>
          </cell>
          <cell r="O295" t="str">
            <v/>
          </cell>
          <cell r="R295">
            <v>0</v>
          </cell>
          <cell r="S295" t="str">
            <v/>
          </cell>
          <cell r="T295" t="str">
            <v/>
          </cell>
          <cell r="U295" t="str">
            <v/>
          </cell>
          <cell r="V295" t="str">
            <v/>
          </cell>
          <cell r="W295" t="str">
            <v/>
          </cell>
        </row>
        <row r="296">
          <cell r="C296" t="str">
            <v>3.3.2</v>
          </cell>
          <cell r="D296" t="str">
            <v>Excavación en zanja para redes de alcantarillado y acueducto</v>
          </cell>
          <cell r="F296" t="str">
            <v/>
          </cell>
          <cell r="J296" t="str">
            <v/>
          </cell>
          <cell r="L296" t="str">
            <v/>
          </cell>
          <cell r="M296" t="str">
            <v/>
          </cell>
          <cell r="N296" t="str">
            <v/>
          </cell>
          <cell r="O296" t="str">
            <v/>
          </cell>
          <cell r="R296">
            <v>0</v>
          </cell>
          <cell r="S296" t="str">
            <v/>
          </cell>
          <cell r="T296" t="str">
            <v/>
          </cell>
          <cell r="U296" t="str">
            <v/>
          </cell>
          <cell r="V296" t="str">
            <v/>
          </cell>
          <cell r="W296" t="str">
            <v/>
          </cell>
        </row>
        <row r="297">
          <cell r="C297" t="str">
            <v>3.3.2.1</v>
          </cell>
          <cell r="D297" t="str">
            <v>Excavación a mano en material común, roca descompuesta, a cualquier profundidad y bajo cualquier condición de humedad. Incluye retiro a lugar autorizado.</v>
          </cell>
          <cell r="E297" t="str">
            <v>m3</v>
          </cell>
          <cell r="F297">
            <v>2204</v>
          </cell>
          <cell r="G297">
            <v>10800</v>
          </cell>
          <cell r="H297">
            <v>23803200</v>
          </cell>
          <cell r="I297">
            <v>5.298105236713571</v>
          </cell>
          <cell r="J297">
            <v>2204</v>
          </cell>
          <cell r="K297">
            <v>-500</v>
          </cell>
          <cell r="L297">
            <v>1704</v>
          </cell>
          <cell r="M297">
            <v>23803200</v>
          </cell>
          <cell r="N297">
            <v>-5400000</v>
          </cell>
          <cell r="O297">
            <v>18403200</v>
          </cell>
          <cell r="R297">
            <v>1586.19</v>
          </cell>
          <cell r="S297">
            <v>0</v>
          </cell>
          <cell r="T297">
            <v>0</v>
          </cell>
          <cell r="U297">
            <v>17130852</v>
          </cell>
          <cell r="V297">
            <v>117.80999999999995</v>
          </cell>
          <cell r="W297">
            <v>1272347.9999999993</v>
          </cell>
        </row>
        <row r="298">
          <cell r="C298" t="str">
            <v>3,4</v>
          </cell>
          <cell r="D298" t="str">
            <v>INSTALACIÓN Y CIMENTACIÓN DE TUBERÍA</v>
          </cell>
          <cell r="F298" t="str">
            <v/>
          </cell>
          <cell r="I298" t="str">
            <v/>
          </cell>
          <cell r="J298" t="str">
            <v/>
          </cell>
          <cell r="L298" t="str">
            <v/>
          </cell>
          <cell r="M298" t="str">
            <v/>
          </cell>
          <cell r="N298" t="str">
            <v/>
          </cell>
          <cell r="O298" t="str">
            <v/>
          </cell>
          <cell r="R298">
            <v>0</v>
          </cell>
          <cell r="S298" t="str">
            <v/>
          </cell>
          <cell r="T298" t="str">
            <v/>
          </cell>
          <cell r="U298" t="str">
            <v/>
          </cell>
          <cell r="V298" t="str">
            <v/>
          </cell>
          <cell r="W298" t="str">
            <v/>
          </cell>
        </row>
        <row r="299">
          <cell r="C299" t="str">
            <v>3.4.2</v>
          </cell>
          <cell r="D299" t="str">
            <v>Tuberías de alcantarillado</v>
          </cell>
          <cell r="F299" t="str">
            <v/>
          </cell>
          <cell r="I299" t="str">
            <v/>
          </cell>
          <cell r="J299" t="str">
            <v/>
          </cell>
          <cell r="L299" t="str">
            <v/>
          </cell>
          <cell r="M299" t="str">
            <v/>
          </cell>
          <cell r="N299" t="str">
            <v/>
          </cell>
          <cell r="O299" t="str">
            <v/>
          </cell>
          <cell r="R299">
            <v>0</v>
          </cell>
          <cell r="S299" t="str">
            <v/>
          </cell>
          <cell r="T299" t="str">
            <v/>
          </cell>
          <cell r="U299" t="str">
            <v/>
          </cell>
          <cell r="V299" t="str">
            <v/>
          </cell>
          <cell r="W299" t="str">
            <v/>
          </cell>
        </row>
        <row r="300">
          <cell r="C300" t="str">
            <v>3.4.2.1</v>
          </cell>
          <cell r="D300" t="str">
            <v>Instalación de Tubería de alcantarillado de PVC de superficie interna y externa lisa, bajo cualquier condición de humedad</v>
          </cell>
          <cell r="F300" t="str">
            <v/>
          </cell>
          <cell r="I300" t="str">
            <v/>
          </cell>
          <cell r="J300" t="str">
            <v/>
          </cell>
          <cell r="L300" t="str">
            <v/>
          </cell>
          <cell r="M300" t="str">
            <v/>
          </cell>
          <cell r="N300" t="str">
            <v/>
          </cell>
          <cell r="O300" t="str">
            <v/>
          </cell>
          <cell r="R300">
            <v>0</v>
          </cell>
          <cell r="S300" t="str">
            <v/>
          </cell>
          <cell r="T300" t="str">
            <v/>
          </cell>
          <cell r="U300" t="str">
            <v/>
          </cell>
          <cell r="V300" t="str">
            <v/>
          </cell>
          <cell r="W300" t="str">
            <v/>
          </cell>
        </row>
        <row r="301">
          <cell r="C301" t="str">
            <v>3.4.2.1.1</v>
          </cell>
          <cell r="D301" t="str">
            <v>Tubería de PVC de 160 mm (6")</v>
          </cell>
          <cell r="E301" t="str">
            <v>m</v>
          </cell>
          <cell r="F301">
            <v>48</v>
          </cell>
          <cell r="G301">
            <v>4850</v>
          </cell>
          <cell r="H301">
            <v>232800</v>
          </cell>
          <cell r="I301">
            <v>5.1816516229201089E-2</v>
          </cell>
          <cell r="J301">
            <v>48</v>
          </cell>
          <cell r="L301">
            <v>48</v>
          </cell>
          <cell r="M301">
            <v>232800</v>
          </cell>
          <cell r="N301">
            <v>0</v>
          </cell>
          <cell r="O301">
            <v>232800</v>
          </cell>
          <cell r="R301">
            <v>0</v>
          </cell>
          <cell r="S301">
            <v>0</v>
          </cell>
          <cell r="T301">
            <v>0</v>
          </cell>
          <cell r="U301">
            <v>0</v>
          </cell>
          <cell r="V301">
            <v>48</v>
          </cell>
          <cell r="W301">
            <v>232800</v>
          </cell>
        </row>
        <row r="302">
          <cell r="C302" t="str">
            <v>3.4.2.6</v>
          </cell>
          <cell r="D302" t="str">
            <v>Instalación de Tubería de alcantarillado de Concreto reforzado o de gres bajo, cualquier condición de humedad</v>
          </cell>
          <cell r="F302" t="str">
            <v/>
          </cell>
          <cell r="I302" t="str">
            <v/>
          </cell>
          <cell r="J302" t="str">
            <v/>
          </cell>
          <cell r="L302" t="str">
            <v/>
          </cell>
          <cell r="M302" t="str">
            <v/>
          </cell>
          <cell r="N302" t="str">
            <v/>
          </cell>
          <cell r="O302" t="str">
            <v/>
          </cell>
          <cell r="R302">
            <v>0</v>
          </cell>
          <cell r="S302" t="str">
            <v/>
          </cell>
          <cell r="T302" t="str">
            <v/>
          </cell>
          <cell r="U302" t="str">
            <v/>
          </cell>
          <cell r="V302" t="str">
            <v/>
          </cell>
          <cell r="W302" t="str">
            <v/>
          </cell>
        </row>
        <row r="303">
          <cell r="C303" t="str">
            <v>3.4.2.6.1</v>
          </cell>
          <cell r="D303" t="str">
            <v>Tubería de Concreto C.R 600 mm (24")</v>
          </cell>
          <cell r="E303" t="str">
            <v>m</v>
          </cell>
          <cell r="F303">
            <v>220</v>
          </cell>
          <cell r="G303">
            <v>20400</v>
          </cell>
          <cell r="H303">
            <v>4488000</v>
          </cell>
          <cell r="I303">
            <v>0.99893696235676332</v>
          </cell>
          <cell r="J303">
            <v>220</v>
          </cell>
          <cell r="K303">
            <v>300</v>
          </cell>
          <cell r="L303">
            <v>520</v>
          </cell>
          <cell r="M303">
            <v>4488000</v>
          </cell>
          <cell r="N303">
            <v>6120000</v>
          </cell>
          <cell r="O303">
            <v>10608000</v>
          </cell>
          <cell r="R303">
            <v>0</v>
          </cell>
          <cell r="S303">
            <v>0</v>
          </cell>
          <cell r="T303">
            <v>0</v>
          </cell>
          <cell r="U303">
            <v>0</v>
          </cell>
          <cell r="V303">
            <v>520</v>
          </cell>
          <cell r="W303">
            <v>10608000</v>
          </cell>
        </row>
        <row r="304">
          <cell r="C304" t="str">
            <v>3.4.4</v>
          </cell>
          <cell r="D304" t="str">
            <v>Instalación de Tuberias de Acueducto</v>
          </cell>
          <cell r="F304" t="str">
            <v/>
          </cell>
          <cell r="I304" t="str">
            <v/>
          </cell>
          <cell r="J304" t="str">
            <v/>
          </cell>
          <cell r="L304" t="str">
            <v/>
          </cell>
          <cell r="M304" t="str">
            <v/>
          </cell>
          <cell r="N304" t="str">
            <v/>
          </cell>
          <cell r="O304" t="str">
            <v/>
          </cell>
          <cell r="R304">
            <v>0</v>
          </cell>
          <cell r="S304" t="str">
            <v/>
          </cell>
          <cell r="T304" t="str">
            <v/>
          </cell>
          <cell r="U304" t="str">
            <v/>
          </cell>
          <cell r="V304" t="str">
            <v/>
          </cell>
          <cell r="W304" t="str">
            <v/>
          </cell>
        </row>
        <row r="305">
          <cell r="C305" t="str">
            <v>3.4.4.1</v>
          </cell>
          <cell r="D305" t="str">
            <v>Instalación de tuberías de acueducto de polietileno de alta densidad (PEAD)</v>
          </cell>
          <cell r="F305" t="str">
            <v/>
          </cell>
          <cell r="I305" t="str">
            <v/>
          </cell>
          <cell r="J305" t="str">
            <v/>
          </cell>
          <cell r="L305" t="str">
            <v/>
          </cell>
          <cell r="M305" t="str">
            <v/>
          </cell>
          <cell r="N305" t="str">
            <v/>
          </cell>
          <cell r="O305" t="str">
            <v/>
          </cell>
          <cell r="R305">
            <v>0</v>
          </cell>
          <cell r="S305" t="str">
            <v/>
          </cell>
          <cell r="T305" t="str">
            <v/>
          </cell>
          <cell r="U305" t="str">
            <v/>
          </cell>
          <cell r="V305" t="str">
            <v/>
          </cell>
          <cell r="W305" t="str">
            <v/>
          </cell>
        </row>
        <row r="306">
          <cell r="C306" t="str">
            <v>3.4.4.1.1</v>
          </cell>
          <cell r="D306" t="str">
            <v>Tuberías PEAD 90mm PN 10 PE 100</v>
          </cell>
          <cell r="E306" t="str">
            <v>m</v>
          </cell>
          <cell r="F306">
            <v>2500</v>
          </cell>
          <cell r="G306">
            <v>4375</v>
          </cell>
          <cell r="H306">
            <v>10937500</v>
          </cell>
          <cell r="I306">
            <v>2.4344636866704765</v>
          </cell>
          <cell r="J306">
            <v>2500</v>
          </cell>
          <cell r="K306">
            <v>-2300</v>
          </cell>
          <cell r="L306">
            <v>200</v>
          </cell>
          <cell r="M306">
            <v>10937500</v>
          </cell>
          <cell r="N306">
            <v>-10062500</v>
          </cell>
          <cell r="O306">
            <v>875000</v>
          </cell>
          <cell r="R306">
            <v>0</v>
          </cell>
          <cell r="S306">
            <v>0</v>
          </cell>
          <cell r="T306">
            <v>0</v>
          </cell>
          <cell r="U306">
            <v>0</v>
          </cell>
          <cell r="V306">
            <v>200</v>
          </cell>
          <cell r="W306">
            <v>875000</v>
          </cell>
        </row>
        <row r="307">
          <cell r="C307" t="str">
            <v>3.4.4.1.4</v>
          </cell>
          <cell r="D307" t="str">
            <v>Tuberías PEAD 110mm PN 10 PE 100</v>
          </cell>
          <cell r="E307" t="str">
            <v>m</v>
          </cell>
          <cell r="F307">
            <v>60</v>
          </cell>
          <cell r="G307">
            <v>4925</v>
          </cell>
          <cell r="H307">
            <v>295500</v>
          </cell>
          <cell r="I307">
            <v>6.5772253203302933E-2</v>
          </cell>
          <cell r="J307">
            <v>60</v>
          </cell>
          <cell r="L307">
            <v>60</v>
          </cell>
          <cell r="M307">
            <v>295500</v>
          </cell>
          <cell r="N307">
            <v>0</v>
          </cell>
          <cell r="O307">
            <v>295500</v>
          </cell>
          <cell r="R307">
            <v>0</v>
          </cell>
          <cell r="S307">
            <v>0</v>
          </cell>
          <cell r="T307">
            <v>0</v>
          </cell>
          <cell r="U307">
            <v>0</v>
          </cell>
          <cell r="V307">
            <v>60</v>
          </cell>
          <cell r="W307">
            <v>295500</v>
          </cell>
        </row>
        <row r="308">
          <cell r="C308" t="str">
            <v>3.4.4.2</v>
          </cell>
          <cell r="D308" t="str">
            <v>Instalación de Tuberías de acueducto de hierro de fundición dúctil, incluidos accesorios</v>
          </cell>
          <cell r="F308" t="str">
            <v/>
          </cell>
          <cell r="I308" t="str">
            <v/>
          </cell>
          <cell r="J308" t="str">
            <v/>
          </cell>
          <cell r="L308" t="str">
            <v/>
          </cell>
          <cell r="M308" t="str">
            <v/>
          </cell>
          <cell r="N308" t="str">
            <v/>
          </cell>
          <cell r="O308" t="str">
            <v/>
          </cell>
          <cell r="R308">
            <v>0</v>
          </cell>
          <cell r="S308" t="str">
            <v/>
          </cell>
          <cell r="T308" t="str">
            <v/>
          </cell>
          <cell r="U308" t="str">
            <v/>
          </cell>
          <cell r="V308" t="str">
            <v/>
          </cell>
          <cell r="W308" t="str">
            <v/>
          </cell>
        </row>
        <row r="309">
          <cell r="C309" t="str">
            <v>3.4.4.2.5</v>
          </cell>
          <cell r="D309" t="str">
            <v>Tubería de HD de 450 mm PN 10</v>
          </cell>
          <cell r="E309" t="str">
            <v>m</v>
          </cell>
          <cell r="F309">
            <v>30</v>
          </cell>
          <cell r="G309">
            <v>13000</v>
          </cell>
          <cell r="H309">
            <v>390000</v>
          </cell>
          <cell r="I309">
            <v>8.6806019456135849E-2</v>
          </cell>
          <cell r="J309">
            <v>30</v>
          </cell>
          <cell r="L309">
            <v>30</v>
          </cell>
          <cell r="M309">
            <v>390000</v>
          </cell>
          <cell r="N309">
            <v>0</v>
          </cell>
          <cell r="O309">
            <v>390000</v>
          </cell>
          <cell r="R309">
            <v>0</v>
          </cell>
          <cell r="S309">
            <v>0</v>
          </cell>
          <cell r="T309">
            <v>0</v>
          </cell>
          <cell r="U309">
            <v>0</v>
          </cell>
          <cell r="V309">
            <v>30</v>
          </cell>
          <cell r="W309">
            <v>390000</v>
          </cell>
        </row>
        <row r="310">
          <cell r="C310" t="str">
            <v>3.4.4.2.7</v>
          </cell>
          <cell r="D310" t="str">
            <v>Tubería de HD de 600 mm PN 10</v>
          </cell>
          <cell r="E310" t="str">
            <v>m</v>
          </cell>
          <cell r="F310">
            <v>12</v>
          </cell>
          <cell r="G310">
            <v>16000</v>
          </cell>
          <cell r="H310">
            <v>192000</v>
          </cell>
          <cell r="I310">
            <v>4.2735271116866883E-2</v>
          </cell>
          <cell r="J310">
            <v>12</v>
          </cell>
          <cell r="L310">
            <v>12</v>
          </cell>
          <cell r="M310">
            <v>192000</v>
          </cell>
          <cell r="N310">
            <v>0</v>
          </cell>
          <cell r="O310">
            <v>192000</v>
          </cell>
          <cell r="R310">
            <v>0</v>
          </cell>
          <cell r="S310">
            <v>0</v>
          </cell>
          <cell r="T310">
            <v>0</v>
          </cell>
          <cell r="U310">
            <v>0</v>
          </cell>
          <cell r="V310">
            <v>12</v>
          </cell>
          <cell r="W310">
            <v>192000</v>
          </cell>
        </row>
        <row r="311">
          <cell r="C311" t="str">
            <v>3.4.8</v>
          </cell>
          <cell r="D311" t="str">
            <v>Cimentación de tuberías</v>
          </cell>
          <cell r="F311" t="str">
            <v/>
          </cell>
          <cell r="I311" t="str">
            <v/>
          </cell>
          <cell r="J311" t="str">
            <v/>
          </cell>
          <cell r="L311" t="str">
            <v/>
          </cell>
          <cell r="M311" t="str">
            <v/>
          </cell>
          <cell r="N311" t="str">
            <v/>
          </cell>
          <cell r="O311" t="str">
            <v/>
          </cell>
          <cell r="R311">
            <v>0</v>
          </cell>
          <cell r="S311" t="str">
            <v/>
          </cell>
          <cell r="T311" t="str">
            <v/>
          </cell>
          <cell r="U311" t="str">
            <v/>
          </cell>
          <cell r="V311" t="str">
            <v/>
          </cell>
          <cell r="W311" t="str">
            <v/>
          </cell>
        </row>
        <row r="312">
          <cell r="C312" t="str">
            <v>3.4.8.2</v>
          </cell>
          <cell r="D312" t="str">
            <v>Cimentación de tubería con arena compactada al 70% de la densidad relativa máxima</v>
          </cell>
          <cell r="E312" t="str">
            <v>m3</v>
          </cell>
          <cell r="F312">
            <v>26</v>
          </cell>
          <cell r="G312">
            <v>26700</v>
          </cell>
          <cell r="H312">
            <v>694200</v>
          </cell>
          <cell r="I312">
            <v>0.15451471463192182</v>
          </cell>
          <cell r="J312">
            <v>26</v>
          </cell>
          <cell r="L312">
            <v>26</v>
          </cell>
          <cell r="M312">
            <v>694200</v>
          </cell>
          <cell r="N312">
            <v>0</v>
          </cell>
          <cell r="O312">
            <v>694200</v>
          </cell>
          <cell r="R312">
            <v>0</v>
          </cell>
          <cell r="S312">
            <v>0</v>
          </cell>
          <cell r="T312">
            <v>0</v>
          </cell>
          <cell r="U312">
            <v>0</v>
          </cell>
          <cell r="V312">
            <v>26</v>
          </cell>
          <cell r="W312">
            <v>694200</v>
          </cell>
        </row>
        <row r="313">
          <cell r="C313" t="str">
            <v>3.4.8.3</v>
          </cell>
          <cell r="D313" t="str">
            <v>Cimentación de tubería con concreto de 17,5 Mpa. ( 2500 psi ) in situ</v>
          </cell>
          <cell r="E313" t="str">
            <v>m3</v>
          </cell>
          <cell r="F313">
            <v>33</v>
          </cell>
          <cell r="G313">
            <v>208850</v>
          </cell>
          <cell r="H313">
            <v>6892050</v>
          </cell>
          <cell r="I313">
            <v>1.5340292984427206</v>
          </cell>
          <cell r="J313">
            <v>33</v>
          </cell>
          <cell r="L313">
            <v>33</v>
          </cell>
          <cell r="M313">
            <v>6892050</v>
          </cell>
          <cell r="N313">
            <v>0</v>
          </cell>
          <cell r="O313">
            <v>6892050</v>
          </cell>
          <cell r="R313">
            <v>0</v>
          </cell>
          <cell r="S313">
            <v>0</v>
          </cell>
          <cell r="T313">
            <v>0</v>
          </cell>
          <cell r="U313">
            <v>0</v>
          </cell>
          <cell r="V313">
            <v>33</v>
          </cell>
          <cell r="W313">
            <v>6892050</v>
          </cell>
        </row>
        <row r="314">
          <cell r="C314" t="str">
            <v>3.4.9</v>
          </cell>
          <cell r="D314" t="str">
            <v>Instalación de tuberías de acueducto de polietileno para acometidas</v>
          </cell>
          <cell r="F314" t="str">
            <v/>
          </cell>
          <cell r="I314" t="str">
            <v/>
          </cell>
          <cell r="J314" t="str">
            <v/>
          </cell>
          <cell r="L314" t="str">
            <v/>
          </cell>
          <cell r="M314" t="str">
            <v/>
          </cell>
          <cell r="N314" t="str">
            <v/>
          </cell>
          <cell r="O314" t="str">
            <v/>
          </cell>
          <cell r="R314">
            <v>0</v>
          </cell>
          <cell r="S314" t="str">
            <v/>
          </cell>
          <cell r="T314" t="str">
            <v/>
          </cell>
          <cell r="U314" t="str">
            <v/>
          </cell>
          <cell r="V314" t="str">
            <v/>
          </cell>
          <cell r="W314" t="str">
            <v/>
          </cell>
        </row>
        <row r="315">
          <cell r="C315" t="str">
            <v>3.4.9.1</v>
          </cell>
          <cell r="D315" t="str">
            <v>Tuberia de Polietileno Diametro 25 mm PN 10</v>
          </cell>
          <cell r="E315" t="str">
            <v>m</v>
          </cell>
          <cell r="F315">
            <v>25</v>
          </cell>
          <cell r="G315">
            <v>4375</v>
          </cell>
          <cell r="H315">
            <v>109375</v>
          </cell>
          <cell r="I315">
            <v>2.4344636866704766E-2</v>
          </cell>
          <cell r="J315">
            <v>25</v>
          </cell>
          <cell r="L315">
            <v>25</v>
          </cell>
          <cell r="M315">
            <v>109375</v>
          </cell>
          <cell r="N315">
            <v>0</v>
          </cell>
          <cell r="O315">
            <v>109375</v>
          </cell>
          <cell r="R315">
            <v>0</v>
          </cell>
          <cell r="S315">
            <v>0</v>
          </cell>
          <cell r="T315">
            <v>0</v>
          </cell>
          <cell r="U315">
            <v>0</v>
          </cell>
          <cell r="V315">
            <v>25</v>
          </cell>
          <cell r="W315">
            <v>109375</v>
          </cell>
        </row>
        <row r="316">
          <cell r="C316" t="str">
            <v>3.4.9.2</v>
          </cell>
          <cell r="D316" t="str">
            <v>Tuberia de Polietileno Diametro 63 mm PN 10</v>
          </cell>
          <cell r="E316" t="str">
            <v>m</v>
          </cell>
          <cell r="F316">
            <v>300</v>
          </cell>
          <cell r="G316">
            <v>4925</v>
          </cell>
          <cell r="H316">
            <v>1477500</v>
          </cell>
          <cell r="I316">
            <v>0.32886126601651466</v>
          </cell>
          <cell r="J316">
            <v>300</v>
          </cell>
          <cell r="L316">
            <v>300</v>
          </cell>
          <cell r="M316">
            <v>1477500</v>
          </cell>
          <cell r="N316">
            <v>0</v>
          </cell>
          <cell r="O316">
            <v>1477500</v>
          </cell>
          <cell r="R316">
            <v>0</v>
          </cell>
          <cell r="S316">
            <v>0</v>
          </cell>
          <cell r="T316">
            <v>0</v>
          </cell>
          <cell r="U316">
            <v>0</v>
          </cell>
          <cell r="V316">
            <v>300</v>
          </cell>
          <cell r="W316">
            <v>1477500</v>
          </cell>
        </row>
        <row r="317">
          <cell r="C317" t="str">
            <v>3.4.10</v>
          </cell>
          <cell r="D317" t="str">
            <v>Instalación de tuberías de acero sch40</v>
          </cell>
          <cell r="F317" t="str">
            <v/>
          </cell>
          <cell r="I317" t="str">
            <v/>
          </cell>
          <cell r="J317" t="str">
            <v/>
          </cell>
          <cell r="L317" t="str">
            <v/>
          </cell>
          <cell r="M317" t="str">
            <v/>
          </cell>
          <cell r="N317" t="str">
            <v/>
          </cell>
          <cell r="O317" t="str">
            <v/>
          </cell>
          <cell r="R317">
            <v>0</v>
          </cell>
          <cell r="S317" t="str">
            <v/>
          </cell>
          <cell r="T317" t="str">
            <v/>
          </cell>
          <cell r="U317" t="str">
            <v/>
          </cell>
          <cell r="V317" t="str">
            <v/>
          </cell>
          <cell r="W317" t="str">
            <v/>
          </cell>
        </row>
        <row r="318">
          <cell r="C318" t="str">
            <v>3.4.10.1</v>
          </cell>
          <cell r="D318" t="str">
            <v>Tuberia de acero Diametro 50mm, sch39</v>
          </cell>
          <cell r="E318" t="str">
            <v>m</v>
          </cell>
          <cell r="F318">
            <v>3</v>
          </cell>
          <cell r="G318">
            <v>3400</v>
          </cell>
          <cell r="H318">
            <v>10200</v>
          </cell>
          <cell r="I318">
            <v>2.2703112780835528E-3</v>
          </cell>
          <cell r="J318">
            <v>3</v>
          </cell>
          <cell r="L318">
            <v>3</v>
          </cell>
          <cell r="M318">
            <v>10200</v>
          </cell>
          <cell r="N318">
            <v>0</v>
          </cell>
          <cell r="O318">
            <v>10200</v>
          </cell>
          <cell r="R318">
            <v>0</v>
          </cell>
          <cell r="S318">
            <v>0</v>
          </cell>
          <cell r="T318">
            <v>0</v>
          </cell>
          <cell r="U318">
            <v>0</v>
          </cell>
          <cell r="V318">
            <v>3</v>
          </cell>
          <cell r="W318">
            <v>10200</v>
          </cell>
        </row>
        <row r="319">
          <cell r="C319" t="str">
            <v>3.4.10.2</v>
          </cell>
          <cell r="D319" t="str">
            <v>Tuberia de acero Diametro 100mm, sch40</v>
          </cell>
          <cell r="E319" t="str">
            <v>m</v>
          </cell>
          <cell r="F319">
            <v>3</v>
          </cell>
          <cell r="G319">
            <v>4060</v>
          </cell>
          <cell r="H319">
            <v>12180</v>
          </cell>
          <cell r="I319">
            <v>2.7110187614762427E-3</v>
          </cell>
          <cell r="J319">
            <v>3</v>
          </cell>
          <cell r="L319">
            <v>3</v>
          </cell>
          <cell r="M319">
            <v>12180</v>
          </cell>
          <cell r="N319">
            <v>0</v>
          </cell>
          <cell r="O319">
            <v>12180</v>
          </cell>
          <cell r="R319">
            <v>0</v>
          </cell>
          <cell r="S319">
            <v>0</v>
          </cell>
          <cell r="T319">
            <v>0</v>
          </cell>
          <cell r="U319">
            <v>0</v>
          </cell>
          <cell r="V319">
            <v>3</v>
          </cell>
          <cell r="W319">
            <v>12180</v>
          </cell>
        </row>
        <row r="320">
          <cell r="C320" t="str">
            <v>3.4.10.3</v>
          </cell>
          <cell r="D320" t="str">
            <v>Tuberia de acero Diametro 150mm, sch40</v>
          </cell>
          <cell r="E320" t="str">
            <v>m</v>
          </cell>
          <cell r="F320">
            <v>30</v>
          </cell>
          <cell r="G320">
            <v>4600</v>
          </cell>
          <cell r="H320">
            <v>138000</v>
          </cell>
          <cell r="I320">
            <v>3.0715976115248071E-2</v>
          </cell>
          <cell r="J320">
            <v>30</v>
          </cell>
          <cell r="L320">
            <v>30</v>
          </cell>
          <cell r="M320">
            <v>138000</v>
          </cell>
          <cell r="N320">
            <v>0</v>
          </cell>
          <cell r="O320">
            <v>138000</v>
          </cell>
          <cell r="R320">
            <v>0</v>
          </cell>
          <cell r="S320">
            <v>0</v>
          </cell>
          <cell r="T320">
            <v>0</v>
          </cell>
          <cell r="U320">
            <v>0</v>
          </cell>
          <cell r="V320">
            <v>30</v>
          </cell>
          <cell r="W320">
            <v>138000</v>
          </cell>
        </row>
        <row r="321">
          <cell r="C321">
            <v>3.5</v>
          </cell>
          <cell r="D321" t="str">
            <v>RELLENOS</v>
          </cell>
          <cell r="F321" t="str">
            <v/>
          </cell>
          <cell r="I321" t="str">
            <v/>
          </cell>
          <cell r="J321" t="str">
            <v/>
          </cell>
          <cell r="L321" t="str">
            <v/>
          </cell>
          <cell r="M321" t="str">
            <v/>
          </cell>
          <cell r="N321" t="str">
            <v/>
          </cell>
          <cell r="O321" t="str">
            <v/>
          </cell>
          <cell r="R321">
            <v>0</v>
          </cell>
          <cell r="S321" t="str">
            <v/>
          </cell>
          <cell r="T321" t="str">
            <v/>
          </cell>
          <cell r="U321" t="str">
            <v/>
          </cell>
          <cell r="V321" t="str">
            <v/>
          </cell>
          <cell r="W321" t="str">
            <v/>
          </cell>
        </row>
        <row r="322">
          <cell r="C322" t="str">
            <v>3.5.1</v>
          </cell>
          <cell r="D322" t="str">
            <v>Relleno de Zanjas y obras de mampostería</v>
          </cell>
          <cell r="F322" t="str">
            <v/>
          </cell>
          <cell r="I322" t="str">
            <v/>
          </cell>
          <cell r="J322" t="str">
            <v/>
          </cell>
          <cell r="L322" t="str">
            <v/>
          </cell>
          <cell r="M322" t="str">
            <v/>
          </cell>
          <cell r="N322" t="str">
            <v/>
          </cell>
          <cell r="O322" t="str">
            <v/>
          </cell>
          <cell r="R322">
            <v>0</v>
          </cell>
          <cell r="S322" t="str">
            <v/>
          </cell>
          <cell r="T322" t="str">
            <v/>
          </cell>
          <cell r="U322" t="str">
            <v/>
          </cell>
          <cell r="V322" t="str">
            <v/>
          </cell>
          <cell r="W322" t="str">
            <v/>
          </cell>
        </row>
        <row r="323">
          <cell r="C323" t="str">
            <v>3.5.1.1</v>
          </cell>
          <cell r="D323" t="str">
            <v>Rellenos de Zanjas y obras de mampostería con material seleccionado de sitio, compactado al 90% del Proctor Modificado</v>
          </cell>
          <cell r="E323" t="str">
            <v>m3</v>
          </cell>
          <cell r="F323">
            <v>61</v>
          </cell>
          <cell r="G323">
            <v>9800</v>
          </cell>
          <cell r="H323">
            <v>597800</v>
          </cell>
          <cell r="I323">
            <v>0.13305804725866158</v>
          </cell>
          <cell r="J323">
            <v>61</v>
          </cell>
          <cell r="L323">
            <v>61</v>
          </cell>
          <cell r="M323">
            <v>597800</v>
          </cell>
          <cell r="N323">
            <v>0</v>
          </cell>
          <cell r="O323">
            <v>597800</v>
          </cell>
          <cell r="R323">
            <v>0</v>
          </cell>
          <cell r="S323">
            <v>0</v>
          </cell>
          <cell r="T323">
            <v>0</v>
          </cell>
          <cell r="U323">
            <v>0</v>
          </cell>
          <cell r="V323">
            <v>61</v>
          </cell>
          <cell r="W323">
            <v>597800</v>
          </cell>
        </row>
        <row r="324">
          <cell r="C324" t="str">
            <v>3.5.1.2</v>
          </cell>
          <cell r="D324" t="str">
            <v>Rellenos de Zanjas y obras de mampostería con material seleccionado de cantera, compactado al 95% del Proctor Modifiicado</v>
          </cell>
          <cell r="E324" t="str">
            <v>m3</v>
          </cell>
          <cell r="F324">
            <v>100</v>
          </cell>
          <cell r="G324">
            <v>27000</v>
          </cell>
          <cell r="H324">
            <v>2700000</v>
          </cell>
          <cell r="I324">
            <v>0.60096475008094052</v>
          </cell>
          <cell r="J324">
            <v>100</v>
          </cell>
          <cell r="L324">
            <v>100</v>
          </cell>
          <cell r="M324">
            <v>2700000</v>
          </cell>
          <cell r="N324">
            <v>0</v>
          </cell>
          <cell r="O324">
            <v>2700000</v>
          </cell>
          <cell r="R324">
            <v>0</v>
          </cell>
          <cell r="S324">
            <v>0</v>
          </cell>
          <cell r="T324">
            <v>0</v>
          </cell>
          <cell r="U324">
            <v>0</v>
          </cell>
          <cell r="V324">
            <v>100</v>
          </cell>
          <cell r="W324">
            <v>2700000</v>
          </cell>
        </row>
        <row r="325">
          <cell r="C325">
            <v>3.7</v>
          </cell>
          <cell r="D325" t="str">
            <v>CONSTRUCCIÓN DE OBRAS ACCESORIAS</v>
          </cell>
          <cell r="F325" t="str">
            <v/>
          </cell>
          <cell r="I325" t="str">
            <v/>
          </cell>
          <cell r="J325" t="str">
            <v/>
          </cell>
          <cell r="L325" t="str">
            <v/>
          </cell>
          <cell r="M325" t="str">
            <v/>
          </cell>
          <cell r="N325" t="str">
            <v/>
          </cell>
          <cell r="O325" t="str">
            <v/>
          </cell>
          <cell r="R325">
            <v>0</v>
          </cell>
          <cell r="S325" t="str">
            <v/>
          </cell>
          <cell r="T325" t="str">
            <v/>
          </cell>
          <cell r="U325" t="str">
            <v/>
          </cell>
          <cell r="V325" t="str">
            <v/>
          </cell>
          <cell r="W325" t="str">
            <v/>
          </cell>
        </row>
        <row r="326">
          <cell r="C326" t="str">
            <v>3.7.4</v>
          </cell>
          <cell r="D326" t="str">
            <v>Pozo de Inspección incluida losa superior y tapa.</v>
          </cell>
          <cell r="F326" t="str">
            <v/>
          </cell>
          <cell r="I326" t="str">
            <v/>
          </cell>
          <cell r="J326" t="str">
            <v/>
          </cell>
          <cell r="L326" t="str">
            <v/>
          </cell>
          <cell r="M326" t="str">
            <v/>
          </cell>
          <cell r="N326" t="str">
            <v/>
          </cell>
          <cell r="O326" t="str">
            <v/>
          </cell>
          <cell r="R326">
            <v>0</v>
          </cell>
          <cell r="S326" t="str">
            <v/>
          </cell>
          <cell r="T326" t="str">
            <v/>
          </cell>
          <cell r="U326" t="str">
            <v/>
          </cell>
          <cell r="V326" t="str">
            <v/>
          </cell>
          <cell r="W326" t="str">
            <v/>
          </cell>
        </row>
        <row r="327">
          <cell r="C327" t="str">
            <v>3.7.4.2</v>
          </cell>
          <cell r="D327" t="str">
            <v>Construcción de Pozo de inspección de concreto</v>
          </cell>
          <cell r="F327" t="str">
            <v/>
          </cell>
          <cell r="I327" t="str">
            <v/>
          </cell>
          <cell r="J327" t="str">
            <v/>
          </cell>
          <cell r="L327" t="str">
            <v/>
          </cell>
          <cell r="M327" t="str">
            <v/>
          </cell>
          <cell r="N327" t="str">
            <v/>
          </cell>
          <cell r="O327" t="str">
            <v/>
          </cell>
          <cell r="R327">
            <v>0</v>
          </cell>
          <cell r="S327" t="str">
            <v/>
          </cell>
          <cell r="T327" t="str">
            <v/>
          </cell>
          <cell r="U327" t="str">
            <v/>
          </cell>
          <cell r="V327" t="str">
            <v/>
          </cell>
          <cell r="W327" t="str">
            <v/>
          </cell>
        </row>
        <row r="328">
          <cell r="C328" t="str">
            <v>3.7.4.2.1.2</v>
          </cell>
          <cell r="D328" t="str">
            <v>Pozo de inspección 1,45 m &lt;H&lt;=1,80 m</v>
          </cell>
          <cell r="E328" t="str">
            <v>un</v>
          </cell>
          <cell r="F328">
            <v>10</v>
          </cell>
          <cell r="G328">
            <v>841416</v>
          </cell>
          <cell r="H328">
            <v>8414160</v>
          </cell>
          <cell r="I328">
            <v>1.8728198376077949</v>
          </cell>
          <cell r="J328">
            <v>10</v>
          </cell>
          <cell r="K328">
            <v>-4</v>
          </cell>
          <cell r="L328">
            <v>6</v>
          </cell>
          <cell r="M328">
            <v>8414160</v>
          </cell>
          <cell r="N328">
            <v>-3365664</v>
          </cell>
          <cell r="O328">
            <v>5048496</v>
          </cell>
          <cell r="R328">
            <v>0</v>
          </cell>
          <cell r="S328">
            <v>0</v>
          </cell>
          <cell r="T328">
            <v>0</v>
          </cell>
          <cell r="U328">
            <v>0</v>
          </cell>
          <cell r="V328">
            <v>6</v>
          </cell>
          <cell r="W328">
            <v>5048496</v>
          </cell>
        </row>
        <row r="329">
          <cell r="C329" t="str">
            <v>3.7.8</v>
          </cell>
          <cell r="D329" t="str">
            <v>Caja de Válvulas y bajante de operación</v>
          </cell>
          <cell r="F329" t="str">
            <v/>
          </cell>
          <cell r="I329" t="str">
            <v/>
          </cell>
          <cell r="J329" t="str">
            <v/>
          </cell>
          <cell r="L329" t="str">
            <v/>
          </cell>
          <cell r="M329" t="str">
            <v/>
          </cell>
          <cell r="N329" t="str">
            <v/>
          </cell>
          <cell r="O329" t="str">
            <v/>
          </cell>
          <cell r="R329">
            <v>0</v>
          </cell>
          <cell r="S329" t="str">
            <v/>
          </cell>
          <cell r="T329" t="str">
            <v/>
          </cell>
          <cell r="U329" t="str">
            <v/>
          </cell>
          <cell r="V329" t="str">
            <v/>
          </cell>
          <cell r="W329" t="str">
            <v/>
          </cell>
        </row>
        <row r="330">
          <cell r="C330" t="str">
            <v>3.7.8.2</v>
          </cell>
          <cell r="D330" t="str">
            <v>Instalación tubo de operación Válvula entre Ø80 a 200mm, incluye losa de 50x50x15 cms con tapa de HD con bisagra de 150 mm</v>
          </cell>
          <cell r="E330" t="str">
            <v>un</v>
          </cell>
          <cell r="F330">
            <v>2</v>
          </cell>
          <cell r="G330">
            <v>128180</v>
          </cell>
          <cell r="H330">
            <v>256360</v>
          </cell>
          <cell r="I330">
            <v>5.706049012249996E-2</v>
          </cell>
          <cell r="J330">
            <v>2</v>
          </cell>
          <cell r="L330">
            <v>2</v>
          </cell>
          <cell r="M330">
            <v>256360</v>
          </cell>
          <cell r="N330">
            <v>0</v>
          </cell>
          <cell r="O330">
            <v>256360</v>
          </cell>
          <cell r="R330">
            <v>0</v>
          </cell>
          <cell r="S330">
            <v>0</v>
          </cell>
          <cell r="T330">
            <v>0</v>
          </cell>
          <cell r="U330">
            <v>0</v>
          </cell>
          <cell r="V330">
            <v>2</v>
          </cell>
          <cell r="W330">
            <v>256360</v>
          </cell>
        </row>
        <row r="331">
          <cell r="C331" t="str">
            <v>3.7.18</v>
          </cell>
          <cell r="D331" t="str">
            <v>Caja de inspección para alcantarillado, diametros de tuberias Ø600 mm (24")</v>
          </cell>
          <cell r="F331" t="str">
            <v/>
          </cell>
          <cell r="I331" t="str">
            <v/>
          </cell>
          <cell r="J331" t="str">
            <v/>
          </cell>
          <cell r="L331" t="str">
            <v/>
          </cell>
          <cell r="M331" t="str">
            <v/>
          </cell>
          <cell r="N331" t="str">
            <v/>
          </cell>
          <cell r="O331" t="str">
            <v/>
          </cell>
          <cell r="R331">
            <v>0</v>
          </cell>
          <cell r="S331" t="str">
            <v/>
          </cell>
          <cell r="T331" t="str">
            <v/>
          </cell>
          <cell r="U331" t="str">
            <v/>
          </cell>
          <cell r="V331" t="str">
            <v/>
          </cell>
          <cell r="W331" t="str">
            <v/>
          </cell>
        </row>
        <row r="332">
          <cell r="C332" t="str">
            <v>3.7.18.1</v>
          </cell>
          <cell r="D332" t="str">
            <v>Caja de inspección en ladrillo doble con base en concreto reforzado e=0.15m, y tapa de concreto reforzado. Profundidad de 1.2m a 1.6m</v>
          </cell>
          <cell r="E332" t="str">
            <v>un</v>
          </cell>
          <cell r="F332">
            <v>5</v>
          </cell>
          <cell r="G332">
            <v>2014050</v>
          </cell>
          <cell r="H332">
            <v>10070250</v>
          </cell>
          <cell r="I332">
            <v>2.2414315831491076</v>
          </cell>
          <cell r="J332">
            <v>5</v>
          </cell>
          <cell r="L332">
            <v>5</v>
          </cell>
          <cell r="M332">
            <v>10070250</v>
          </cell>
          <cell r="N332">
            <v>0</v>
          </cell>
          <cell r="O332">
            <v>10070250</v>
          </cell>
          <cell r="R332">
            <v>0</v>
          </cell>
          <cell r="S332">
            <v>0</v>
          </cell>
          <cell r="T332">
            <v>0</v>
          </cell>
          <cell r="U332">
            <v>0</v>
          </cell>
          <cell r="V332">
            <v>5</v>
          </cell>
          <cell r="W332">
            <v>10070250</v>
          </cell>
        </row>
        <row r="333">
          <cell r="C333">
            <v>3.8</v>
          </cell>
          <cell r="D333" t="str">
            <v>INSTALACION DE ELEMENTOS DE ACUEDUCTO Y ALCANTARILLADO</v>
          </cell>
          <cell r="F333" t="str">
            <v/>
          </cell>
          <cell r="I333" t="str">
            <v/>
          </cell>
          <cell r="J333" t="str">
            <v/>
          </cell>
          <cell r="L333" t="str">
            <v/>
          </cell>
          <cell r="M333" t="str">
            <v/>
          </cell>
          <cell r="N333" t="str">
            <v/>
          </cell>
          <cell r="O333" t="str">
            <v/>
          </cell>
          <cell r="R333">
            <v>0</v>
          </cell>
          <cell r="S333" t="str">
            <v/>
          </cell>
          <cell r="T333" t="str">
            <v/>
          </cell>
          <cell r="U333" t="str">
            <v/>
          </cell>
          <cell r="V333" t="str">
            <v/>
          </cell>
          <cell r="W333" t="str">
            <v/>
          </cell>
        </row>
        <row r="334">
          <cell r="C334" t="str">
            <v>3.8.1.1</v>
          </cell>
          <cell r="D334" t="str">
            <v>Instalación de válvula de compuerta brida x brida norma ISO PN 10, Incluye el suministro e instalación de tornilleria y empaquetadura para el montaje</v>
          </cell>
          <cell r="F334" t="str">
            <v/>
          </cell>
          <cell r="I334" t="str">
            <v/>
          </cell>
          <cell r="J334" t="str">
            <v/>
          </cell>
          <cell r="L334" t="str">
            <v/>
          </cell>
          <cell r="M334" t="str">
            <v/>
          </cell>
          <cell r="N334" t="str">
            <v/>
          </cell>
          <cell r="O334" t="str">
            <v/>
          </cell>
          <cell r="R334">
            <v>0</v>
          </cell>
          <cell r="S334" t="str">
            <v/>
          </cell>
          <cell r="T334" t="str">
            <v/>
          </cell>
          <cell r="U334" t="str">
            <v/>
          </cell>
          <cell r="V334" t="str">
            <v/>
          </cell>
          <cell r="W334" t="str">
            <v/>
          </cell>
        </row>
        <row r="335">
          <cell r="C335" t="str">
            <v>3.8.1.1.2</v>
          </cell>
          <cell r="D335" t="str">
            <v>d = 80 mm (3")</v>
          </cell>
          <cell r="E335" t="str">
            <v>un</v>
          </cell>
          <cell r="F335">
            <v>2</v>
          </cell>
          <cell r="G335">
            <v>11845</v>
          </cell>
          <cell r="H335">
            <v>23690</v>
          </cell>
          <cell r="I335">
            <v>5.2729092331175852E-3</v>
          </cell>
          <cell r="J335">
            <v>2</v>
          </cell>
          <cell r="L335">
            <v>2</v>
          </cell>
          <cell r="M335">
            <v>23690</v>
          </cell>
          <cell r="N335">
            <v>0</v>
          </cell>
          <cell r="O335">
            <v>23690</v>
          </cell>
          <cell r="R335">
            <v>0</v>
          </cell>
          <cell r="S335">
            <v>0</v>
          </cell>
          <cell r="T335">
            <v>0</v>
          </cell>
          <cell r="U335">
            <v>0</v>
          </cell>
          <cell r="V335">
            <v>2</v>
          </cell>
          <cell r="W335">
            <v>23690</v>
          </cell>
        </row>
        <row r="336">
          <cell r="C336" t="str">
            <v>3.8.1.1.3</v>
          </cell>
          <cell r="D336" t="str">
            <v>d = 100 mm (4")</v>
          </cell>
          <cell r="E336" t="str">
            <v>un</v>
          </cell>
          <cell r="F336">
            <v>6</v>
          </cell>
          <cell r="G336">
            <v>18892</v>
          </cell>
          <cell r="H336">
            <v>113352</v>
          </cell>
          <cell r="I336">
            <v>2.5229835685620282E-2</v>
          </cell>
          <cell r="J336">
            <v>6</v>
          </cell>
          <cell r="L336">
            <v>6</v>
          </cell>
          <cell r="M336">
            <v>113352</v>
          </cell>
          <cell r="N336">
            <v>0</v>
          </cell>
          <cell r="O336">
            <v>113352</v>
          </cell>
          <cell r="R336">
            <v>0</v>
          </cell>
          <cell r="S336">
            <v>0</v>
          </cell>
          <cell r="T336">
            <v>0</v>
          </cell>
          <cell r="U336">
            <v>0</v>
          </cell>
          <cell r="V336">
            <v>6</v>
          </cell>
          <cell r="W336">
            <v>113352</v>
          </cell>
        </row>
        <row r="337">
          <cell r="C337" t="str">
            <v>3.8.1.3</v>
          </cell>
          <cell r="D337" t="str">
            <v>Instalación de válvula de mariposa brida x brida norma ISO PN 16, Incluye el suministro e instalación de tornilleria y empaquetadura para el montaje</v>
          </cell>
          <cell r="F337" t="str">
            <v/>
          </cell>
          <cell r="I337" t="str">
            <v/>
          </cell>
          <cell r="J337" t="str">
            <v/>
          </cell>
          <cell r="L337" t="str">
            <v/>
          </cell>
          <cell r="M337" t="str">
            <v/>
          </cell>
          <cell r="N337" t="str">
            <v/>
          </cell>
          <cell r="O337" t="str">
            <v/>
          </cell>
          <cell r="R337">
            <v>0</v>
          </cell>
          <cell r="S337" t="str">
            <v/>
          </cell>
          <cell r="T337" t="str">
            <v/>
          </cell>
          <cell r="U337" t="str">
            <v/>
          </cell>
          <cell r="V337" t="str">
            <v/>
          </cell>
          <cell r="W337" t="str">
            <v/>
          </cell>
        </row>
        <row r="338">
          <cell r="C338" t="str">
            <v>3.8.1.3.4</v>
          </cell>
          <cell r="D338" t="str">
            <v>d = 400 mm (16")</v>
          </cell>
          <cell r="E338" t="str">
            <v>un</v>
          </cell>
          <cell r="F338">
            <v>9</v>
          </cell>
          <cell r="G338">
            <v>173700</v>
          </cell>
          <cell r="H338">
            <v>1563300</v>
          </cell>
          <cell r="I338">
            <v>0.34795859029686454</v>
          </cell>
          <cell r="J338">
            <v>9</v>
          </cell>
          <cell r="L338">
            <v>9</v>
          </cell>
          <cell r="M338">
            <v>1563300</v>
          </cell>
          <cell r="N338">
            <v>0</v>
          </cell>
          <cell r="O338">
            <v>1563300</v>
          </cell>
          <cell r="R338">
            <v>0</v>
          </cell>
          <cell r="S338">
            <v>0</v>
          </cell>
          <cell r="T338">
            <v>0</v>
          </cell>
          <cell r="U338">
            <v>0</v>
          </cell>
          <cell r="V338">
            <v>9</v>
          </cell>
          <cell r="W338">
            <v>1563300</v>
          </cell>
        </row>
        <row r="339">
          <cell r="C339" t="str">
            <v>3.8.1.3.5</v>
          </cell>
          <cell r="D339" t="str">
            <v>d = 450 mm (18")</v>
          </cell>
          <cell r="E339" t="str">
            <v>un</v>
          </cell>
          <cell r="F339">
            <v>2</v>
          </cell>
          <cell r="G339">
            <v>190200</v>
          </cell>
          <cell r="H339">
            <v>380400</v>
          </cell>
          <cell r="I339">
            <v>8.4669255900292506E-2</v>
          </cell>
          <cell r="J339">
            <v>2</v>
          </cell>
          <cell r="L339">
            <v>2</v>
          </cell>
          <cell r="M339">
            <v>380400</v>
          </cell>
          <cell r="N339">
            <v>0</v>
          </cell>
          <cell r="O339">
            <v>380400</v>
          </cell>
          <cell r="R339">
            <v>0</v>
          </cell>
          <cell r="S339">
            <v>0</v>
          </cell>
          <cell r="T339">
            <v>0</v>
          </cell>
          <cell r="U339">
            <v>0</v>
          </cell>
          <cell r="V339">
            <v>2</v>
          </cell>
          <cell r="W339">
            <v>380400</v>
          </cell>
        </row>
        <row r="340">
          <cell r="C340" t="str">
            <v>3.8.1.3.7</v>
          </cell>
          <cell r="D340" t="str">
            <v>d = 600 mm (24")</v>
          </cell>
          <cell r="E340" t="str">
            <v>un</v>
          </cell>
          <cell r="F340">
            <v>8</v>
          </cell>
          <cell r="G340">
            <v>233850</v>
          </cell>
          <cell r="H340">
            <v>1870800</v>
          </cell>
          <cell r="I340">
            <v>0.41640179794497167</v>
          </cell>
          <cell r="J340">
            <v>8</v>
          </cell>
          <cell r="L340">
            <v>8</v>
          </cell>
          <cell r="M340">
            <v>1870800</v>
          </cell>
          <cell r="N340">
            <v>0</v>
          </cell>
          <cell r="O340">
            <v>1870800</v>
          </cell>
          <cell r="R340">
            <v>0</v>
          </cell>
          <cell r="S340">
            <v>0</v>
          </cell>
          <cell r="T340">
            <v>0</v>
          </cell>
          <cell r="U340">
            <v>0</v>
          </cell>
          <cell r="V340">
            <v>8</v>
          </cell>
          <cell r="W340">
            <v>1870800</v>
          </cell>
        </row>
        <row r="341">
          <cell r="C341" t="str">
            <v>3.8.1.3.17</v>
          </cell>
          <cell r="D341" t="str">
            <v>d = 50 mm (6")</v>
          </cell>
          <cell r="E341" t="str">
            <v>un</v>
          </cell>
          <cell r="F341">
            <v>1</v>
          </cell>
          <cell r="G341">
            <v>12475</v>
          </cell>
          <cell r="H341">
            <v>12475</v>
          </cell>
          <cell r="I341">
            <v>2.7766797249110121E-3</v>
          </cell>
          <cell r="J341">
            <v>1</v>
          </cell>
          <cell r="L341">
            <v>1</v>
          </cell>
          <cell r="M341">
            <v>12475</v>
          </cell>
          <cell r="N341">
            <v>0</v>
          </cell>
          <cell r="O341">
            <v>12475</v>
          </cell>
          <cell r="R341">
            <v>0</v>
          </cell>
          <cell r="S341">
            <v>0</v>
          </cell>
          <cell r="T341">
            <v>0</v>
          </cell>
          <cell r="U341">
            <v>0</v>
          </cell>
          <cell r="V341">
            <v>1</v>
          </cell>
          <cell r="W341">
            <v>12475</v>
          </cell>
        </row>
        <row r="342">
          <cell r="C342" t="str">
            <v>3.8.1.3.18</v>
          </cell>
          <cell r="D342" t="str">
            <v>d = 150 mm (6")</v>
          </cell>
          <cell r="E342" t="str">
            <v>un</v>
          </cell>
          <cell r="F342">
            <v>4</v>
          </cell>
          <cell r="G342">
            <v>24850</v>
          </cell>
          <cell r="H342">
            <v>99400</v>
          </cell>
          <cell r="I342">
            <v>2.212440598446129E-2</v>
          </cell>
          <cell r="J342">
            <v>4</v>
          </cell>
          <cell r="L342">
            <v>4</v>
          </cell>
          <cell r="M342">
            <v>99400</v>
          </cell>
          <cell r="N342">
            <v>0</v>
          </cell>
          <cell r="O342">
            <v>99400</v>
          </cell>
          <cell r="R342">
            <v>0</v>
          </cell>
          <cell r="S342">
            <v>0</v>
          </cell>
          <cell r="T342">
            <v>0</v>
          </cell>
          <cell r="U342">
            <v>0</v>
          </cell>
          <cell r="V342">
            <v>4</v>
          </cell>
          <cell r="W342">
            <v>99400</v>
          </cell>
        </row>
        <row r="343">
          <cell r="C343" t="str">
            <v>3.8.1.4</v>
          </cell>
          <cell r="D343" t="str">
            <v>Instalación de hidrante tipo trafico norma ISO PN 10, Incluye el suministro e instalación de tornilleria y empaquetadura para el montaje</v>
          </cell>
          <cell r="F343" t="str">
            <v/>
          </cell>
          <cell r="I343" t="str">
            <v/>
          </cell>
          <cell r="J343" t="str">
            <v/>
          </cell>
          <cell r="L343" t="str">
            <v/>
          </cell>
          <cell r="M343" t="str">
            <v/>
          </cell>
          <cell r="N343" t="str">
            <v/>
          </cell>
          <cell r="O343" t="str">
            <v/>
          </cell>
          <cell r="R343">
            <v>0</v>
          </cell>
          <cell r="S343" t="str">
            <v/>
          </cell>
          <cell r="T343" t="str">
            <v/>
          </cell>
          <cell r="U343" t="str">
            <v/>
          </cell>
          <cell r="V343" t="str">
            <v/>
          </cell>
          <cell r="W343" t="str">
            <v/>
          </cell>
        </row>
        <row r="344">
          <cell r="C344" t="str">
            <v>3.8.1.4.2</v>
          </cell>
          <cell r="D344" t="str">
            <v>d = 100 mm (4")</v>
          </cell>
          <cell r="E344" t="str">
            <v>un</v>
          </cell>
          <cell r="F344">
            <v>1</v>
          </cell>
          <cell r="G344">
            <v>100100</v>
          </cell>
          <cell r="H344">
            <v>100100</v>
          </cell>
          <cell r="I344">
            <v>2.2280211660408202E-2</v>
          </cell>
          <cell r="J344">
            <v>1</v>
          </cell>
          <cell r="L344">
            <v>1</v>
          </cell>
          <cell r="M344">
            <v>100100</v>
          </cell>
          <cell r="N344">
            <v>0</v>
          </cell>
          <cell r="O344">
            <v>100100</v>
          </cell>
          <cell r="R344">
            <v>0</v>
          </cell>
          <cell r="S344">
            <v>0</v>
          </cell>
          <cell r="T344">
            <v>0</v>
          </cell>
          <cell r="U344">
            <v>0</v>
          </cell>
          <cell r="V344">
            <v>1</v>
          </cell>
          <cell r="W344">
            <v>100100</v>
          </cell>
        </row>
        <row r="345">
          <cell r="C345" t="str">
            <v>3.8.1.5</v>
          </cell>
          <cell r="D345" t="str">
            <v>Instalación de ventosa de acción simple norma ISO PN 10, Incluye el suministro e instalación de tornilleria y empaquetadura para el montaje</v>
          </cell>
          <cell r="F345" t="str">
            <v/>
          </cell>
          <cell r="I345" t="str">
            <v/>
          </cell>
          <cell r="J345" t="str">
            <v/>
          </cell>
          <cell r="L345" t="str">
            <v/>
          </cell>
          <cell r="M345" t="str">
            <v/>
          </cell>
          <cell r="N345" t="str">
            <v/>
          </cell>
          <cell r="O345" t="str">
            <v/>
          </cell>
          <cell r="R345">
            <v>0</v>
          </cell>
          <cell r="S345" t="str">
            <v/>
          </cell>
          <cell r="T345" t="str">
            <v/>
          </cell>
          <cell r="U345" t="str">
            <v/>
          </cell>
          <cell r="V345" t="str">
            <v/>
          </cell>
          <cell r="W345" t="str">
            <v/>
          </cell>
        </row>
        <row r="346">
          <cell r="C346" t="str">
            <v>3.8.1.5.1</v>
          </cell>
          <cell r="D346" t="str">
            <v>d = 50 mm (2")</v>
          </cell>
          <cell r="E346" t="str">
            <v>un</v>
          </cell>
          <cell r="F346">
            <v>2</v>
          </cell>
          <cell r="G346">
            <v>33100</v>
          </cell>
          <cell r="H346">
            <v>66200</v>
          </cell>
          <cell r="I346">
            <v>1.4734765353836393E-2</v>
          </cell>
          <cell r="J346">
            <v>2</v>
          </cell>
          <cell r="L346">
            <v>2</v>
          </cell>
          <cell r="M346">
            <v>66200</v>
          </cell>
          <cell r="N346">
            <v>0</v>
          </cell>
          <cell r="O346">
            <v>66200</v>
          </cell>
          <cell r="R346">
            <v>0</v>
          </cell>
          <cell r="S346">
            <v>0</v>
          </cell>
          <cell r="T346">
            <v>0</v>
          </cell>
          <cell r="U346">
            <v>0</v>
          </cell>
          <cell r="V346">
            <v>2</v>
          </cell>
          <cell r="W346">
            <v>66200</v>
          </cell>
        </row>
        <row r="347">
          <cell r="C347" t="str">
            <v>3.8.1.6</v>
          </cell>
          <cell r="D347" t="str">
            <v>Instalación de ventosa de doble acción norma ISO PN 10, Incluye el suministro e instalación de tornilleria y empaquetadura para el montaje</v>
          </cell>
          <cell r="F347" t="str">
            <v/>
          </cell>
          <cell r="I347" t="str">
            <v/>
          </cell>
          <cell r="J347" t="str">
            <v/>
          </cell>
          <cell r="L347" t="str">
            <v/>
          </cell>
          <cell r="M347" t="str">
            <v/>
          </cell>
          <cell r="N347" t="str">
            <v/>
          </cell>
          <cell r="O347" t="str">
            <v/>
          </cell>
          <cell r="R347">
            <v>0</v>
          </cell>
          <cell r="S347" t="str">
            <v/>
          </cell>
          <cell r="T347" t="str">
            <v/>
          </cell>
          <cell r="U347" t="str">
            <v/>
          </cell>
          <cell r="V347" t="str">
            <v/>
          </cell>
          <cell r="W347" t="str">
            <v/>
          </cell>
        </row>
        <row r="348">
          <cell r="C348" t="str">
            <v>3.8.1.6.1</v>
          </cell>
          <cell r="D348" t="str">
            <v>d = 50 mm (2")</v>
          </cell>
          <cell r="E348" t="str">
            <v>un</v>
          </cell>
          <cell r="F348">
            <v>1</v>
          </cell>
          <cell r="G348">
            <v>19900</v>
          </cell>
          <cell r="H348">
            <v>19900</v>
          </cell>
          <cell r="I348">
            <v>4.4293327876335983E-3</v>
          </cell>
          <cell r="J348">
            <v>1</v>
          </cell>
          <cell r="L348">
            <v>1</v>
          </cell>
          <cell r="M348">
            <v>19900</v>
          </cell>
          <cell r="N348">
            <v>0</v>
          </cell>
          <cell r="O348">
            <v>19900</v>
          </cell>
          <cell r="R348">
            <v>0</v>
          </cell>
          <cell r="S348">
            <v>0</v>
          </cell>
          <cell r="T348">
            <v>0</v>
          </cell>
          <cell r="U348">
            <v>0</v>
          </cell>
          <cell r="V348">
            <v>1</v>
          </cell>
          <cell r="W348">
            <v>19900</v>
          </cell>
        </row>
        <row r="349">
          <cell r="C349" t="str">
            <v>3.8.1.16</v>
          </cell>
          <cell r="D349" t="str">
            <v>Instalación de brida ciega de acero norma ISO PN 16, Incluye el suministro e instalación de tornilleria y empaquetadura para el montaje</v>
          </cell>
          <cell r="F349" t="str">
            <v/>
          </cell>
          <cell r="I349" t="str">
            <v/>
          </cell>
          <cell r="J349" t="str">
            <v/>
          </cell>
          <cell r="L349" t="str">
            <v/>
          </cell>
          <cell r="M349" t="str">
            <v/>
          </cell>
          <cell r="N349" t="str">
            <v/>
          </cell>
          <cell r="O349" t="str">
            <v/>
          </cell>
          <cell r="R349">
            <v>0</v>
          </cell>
          <cell r="S349" t="str">
            <v/>
          </cell>
          <cell r="T349" t="str">
            <v/>
          </cell>
          <cell r="U349" t="str">
            <v/>
          </cell>
          <cell r="V349" t="str">
            <v/>
          </cell>
          <cell r="W349" t="str">
            <v/>
          </cell>
        </row>
        <row r="350">
          <cell r="C350" t="str">
            <v>3.8.1.16.8</v>
          </cell>
          <cell r="D350" t="str">
            <v>d = 400 mm (16")</v>
          </cell>
          <cell r="E350" t="str">
            <v>un</v>
          </cell>
          <cell r="F350">
            <v>2</v>
          </cell>
          <cell r="G350">
            <v>72000</v>
          </cell>
          <cell r="H350">
            <v>144000</v>
          </cell>
          <cell r="I350">
            <v>3.2051453337650158E-2</v>
          </cell>
          <cell r="J350">
            <v>2</v>
          </cell>
          <cell r="L350">
            <v>2</v>
          </cell>
          <cell r="M350">
            <v>144000</v>
          </cell>
          <cell r="N350">
            <v>0</v>
          </cell>
          <cell r="O350">
            <v>144000</v>
          </cell>
          <cell r="R350">
            <v>0</v>
          </cell>
          <cell r="S350">
            <v>0</v>
          </cell>
          <cell r="T350">
            <v>0</v>
          </cell>
          <cell r="U350">
            <v>0</v>
          </cell>
          <cell r="V350">
            <v>2</v>
          </cell>
          <cell r="W350">
            <v>144000</v>
          </cell>
        </row>
        <row r="351">
          <cell r="C351" t="str">
            <v>3.8.1.16.9</v>
          </cell>
          <cell r="D351" t="str">
            <v>d = 450 mm (18")</v>
          </cell>
          <cell r="E351" t="str">
            <v>un</v>
          </cell>
          <cell r="F351">
            <v>1</v>
          </cell>
          <cell r="G351">
            <v>72000</v>
          </cell>
          <cell r="H351">
            <v>72000</v>
          </cell>
          <cell r="I351">
            <v>1.6025726668825079E-2</v>
          </cell>
          <cell r="J351">
            <v>1</v>
          </cell>
          <cell r="L351">
            <v>1</v>
          </cell>
          <cell r="M351">
            <v>72000</v>
          </cell>
          <cell r="N351">
            <v>0</v>
          </cell>
          <cell r="O351">
            <v>72000</v>
          </cell>
          <cell r="R351">
            <v>0</v>
          </cell>
          <cell r="S351">
            <v>0</v>
          </cell>
          <cell r="T351">
            <v>0</v>
          </cell>
          <cell r="U351">
            <v>0</v>
          </cell>
          <cell r="V351">
            <v>1</v>
          </cell>
          <cell r="W351">
            <v>72000</v>
          </cell>
        </row>
        <row r="352">
          <cell r="C352" t="str">
            <v>3.8.1.16.11</v>
          </cell>
          <cell r="D352" t="str">
            <v>d = 600 mm (24")</v>
          </cell>
          <cell r="E352" t="str">
            <v>un</v>
          </cell>
          <cell r="F352">
            <v>1</v>
          </cell>
          <cell r="G352">
            <v>98100</v>
          </cell>
          <cell r="H352">
            <v>98100</v>
          </cell>
          <cell r="I352">
            <v>2.1835052586274172E-2</v>
          </cell>
          <cell r="J352">
            <v>1</v>
          </cell>
          <cell r="L352">
            <v>1</v>
          </cell>
          <cell r="M352">
            <v>98100</v>
          </cell>
          <cell r="N352">
            <v>0</v>
          </cell>
          <cell r="O352">
            <v>98100</v>
          </cell>
          <cell r="R352">
            <v>0</v>
          </cell>
          <cell r="S352">
            <v>0</v>
          </cell>
          <cell r="T352">
            <v>0</v>
          </cell>
          <cell r="U352">
            <v>0</v>
          </cell>
          <cell r="V352">
            <v>1</v>
          </cell>
          <cell r="W352">
            <v>98100</v>
          </cell>
        </row>
        <row r="353">
          <cell r="C353" t="str">
            <v>3.8.1.17</v>
          </cell>
          <cell r="D353" t="str">
            <v>Instalación de pasamuro HD. Norma ISO. PN 10, longitud según plano, Incluye el suministro e instalación de tornilleria y empaquetadura para el montaje</v>
          </cell>
          <cell r="F353" t="str">
            <v/>
          </cell>
          <cell r="I353" t="str">
            <v/>
          </cell>
          <cell r="J353" t="str">
            <v/>
          </cell>
          <cell r="L353" t="str">
            <v/>
          </cell>
          <cell r="M353" t="str">
            <v/>
          </cell>
          <cell r="N353" t="str">
            <v/>
          </cell>
          <cell r="O353" t="str">
            <v/>
          </cell>
          <cell r="R353">
            <v>0</v>
          </cell>
          <cell r="S353" t="str">
            <v/>
          </cell>
          <cell r="T353" t="str">
            <v/>
          </cell>
          <cell r="U353" t="str">
            <v/>
          </cell>
          <cell r="V353" t="str">
            <v/>
          </cell>
          <cell r="W353" t="str">
            <v/>
          </cell>
        </row>
        <row r="354">
          <cell r="C354" t="str">
            <v>3.8.1.17.1</v>
          </cell>
          <cell r="D354" t="str">
            <v>d = 250 mm (12”), B*E, L=0.72m</v>
          </cell>
          <cell r="E354" t="str">
            <v>un</v>
          </cell>
          <cell r="F354">
            <v>2</v>
          </cell>
          <cell r="G354">
            <v>70200</v>
          </cell>
          <cell r="H354">
            <v>140400</v>
          </cell>
          <cell r="I354">
            <v>3.1250167004208906E-2</v>
          </cell>
          <cell r="J354">
            <v>2</v>
          </cell>
          <cell r="L354">
            <v>2</v>
          </cell>
          <cell r="M354">
            <v>140400</v>
          </cell>
          <cell r="N354">
            <v>0</v>
          </cell>
          <cell r="O354">
            <v>140400</v>
          </cell>
          <cell r="R354">
            <v>0</v>
          </cell>
          <cell r="S354">
            <v>0</v>
          </cell>
          <cell r="T354">
            <v>0</v>
          </cell>
          <cell r="U354">
            <v>0</v>
          </cell>
          <cell r="V354">
            <v>2</v>
          </cell>
          <cell r="W354">
            <v>140400</v>
          </cell>
        </row>
        <row r="355">
          <cell r="C355" t="str">
            <v>3.8.1.17.2</v>
          </cell>
          <cell r="D355" t="str">
            <v>d = 300 mm (12”), B*E, L=0.55m</v>
          </cell>
          <cell r="E355" t="str">
            <v>un</v>
          </cell>
          <cell r="F355">
            <v>2</v>
          </cell>
          <cell r="G355">
            <v>70200</v>
          </cell>
          <cell r="H355">
            <v>140400</v>
          </cell>
          <cell r="I355">
            <v>3.1250167004208906E-2</v>
          </cell>
          <cell r="J355">
            <v>2</v>
          </cell>
          <cell r="L355">
            <v>2</v>
          </cell>
          <cell r="M355">
            <v>140400</v>
          </cell>
          <cell r="N355">
            <v>0</v>
          </cell>
          <cell r="O355">
            <v>140400</v>
          </cell>
          <cell r="R355">
            <v>0</v>
          </cell>
          <cell r="S355">
            <v>0</v>
          </cell>
          <cell r="T355">
            <v>0</v>
          </cell>
          <cell r="U355">
            <v>0</v>
          </cell>
          <cell r="V355">
            <v>2</v>
          </cell>
          <cell r="W355">
            <v>140400</v>
          </cell>
        </row>
        <row r="356">
          <cell r="C356" t="str">
            <v>3.8.1.17.7</v>
          </cell>
          <cell r="D356" t="str">
            <v>d = 600 mm (24”), B*E</v>
          </cell>
          <cell r="E356" t="str">
            <v>un</v>
          </cell>
          <cell r="F356">
            <v>8</v>
          </cell>
          <cell r="G356">
            <v>105500</v>
          </cell>
          <cell r="H356">
            <v>844000</v>
          </cell>
          <cell r="I356">
            <v>0.18785712928456066</v>
          </cell>
          <cell r="J356">
            <v>8</v>
          </cell>
          <cell r="L356">
            <v>8</v>
          </cell>
          <cell r="M356">
            <v>844000</v>
          </cell>
          <cell r="N356">
            <v>0</v>
          </cell>
          <cell r="O356">
            <v>844000</v>
          </cell>
          <cell r="R356">
            <v>0</v>
          </cell>
          <cell r="S356">
            <v>0</v>
          </cell>
          <cell r="T356">
            <v>0</v>
          </cell>
          <cell r="U356">
            <v>0</v>
          </cell>
          <cell r="V356">
            <v>8</v>
          </cell>
          <cell r="W356">
            <v>844000</v>
          </cell>
        </row>
        <row r="357">
          <cell r="C357" t="str">
            <v>3.8.1.17.21</v>
          </cell>
          <cell r="D357" t="str">
            <v>d = 80 mm (3”), B*E, L=0.53m</v>
          </cell>
          <cell r="E357" t="str">
            <v>un</v>
          </cell>
          <cell r="F357">
            <v>20</v>
          </cell>
          <cell r="G357">
            <v>16600</v>
          </cell>
          <cell r="H357">
            <v>332000</v>
          </cell>
          <cell r="I357">
            <v>7.3896406306248968E-2</v>
          </cell>
          <cell r="J357">
            <v>20</v>
          </cell>
          <cell r="L357">
            <v>20</v>
          </cell>
          <cell r="M357">
            <v>332000</v>
          </cell>
          <cell r="N357">
            <v>0</v>
          </cell>
          <cell r="O357">
            <v>332000</v>
          </cell>
          <cell r="R357">
            <v>0</v>
          </cell>
          <cell r="S357">
            <v>0</v>
          </cell>
          <cell r="T357">
            <v>0</v>
          </cell>
          <cell r="U357">
            <v>0</v>
          </cell>
          <cell r="V357">
            <v>20</v>
          </cell>
          <cell r="W357">
            <v>332000</v>
          </cell>
        </row>
        <row r="358">
          <cell r="C358" t="str">
            <v>3.8.1.17.22</v>
          </cell>
          <cell r="D358" t="str">
            <v>d = 150 mm (6”), B*E, L=0.55m</v>
          </cell>
          <cell r="E358" t="str">
            <v>un</v>
          </cell>
          <cell r="F358">
            <v>8</v>
          </cell>
          <cell r="G358">
            <v>24850</v>
          </cell>
          <cell r="H358">
            <v>198800</v>
          </cell>
          <cell r="I358">
            <v>4.424881196892258E-2</v>
          </cell>
          <cell r="J358">
            <v>8</v>
          </cell>
          <cell r="L358">
            <v>8</v>
          </cell>
          <cell r="M358">
            <v>198800</v>
          </cell>
          <cell r="N358">
            <v>0</v>
          </cell>
          <cell r="O358">
            <v>198800</v>
          </cell>
          <cell r="R358">
            <v>0</v>
          </cell>
          <cell r="S358">
            <v>0</v>
          </cell>
          <cell r="T358">
            <v>0</v>
          </cell>
          <cell r="U358">
            <v>0</v>
          </cell>
          <cell r="V358">
            <v>8</v>
          </cell>
          <cell r="W358">
            <v>198800</v>
          </cell>
        </row>
        <row r="359">
          <cell r="C359" t="str">
            <v>3.8.1.17.24</v>
          </cell>
          <cell r="D359" t="str">
            <v>d = 400 mm (16”), B*E</v>
          </cell>
          <cell r="E359" t="str">
            <v>un</v>
          </cell>
          <cell r="F359">
            <v>4</v>
          </cell>
          <cell r="G359">
            <v>70200</v>
          </cell>
          <cell r="H359">
            <v>280800</v>
          </cell>
          <cell r="I359">
            <v>6.2500334008417813E-2</v>
          </cell>
          <cell r="J359">
            <v>4</v>
          </cell>
          <cell r="L359">
            <v>4</v>
          </cell>
          <cell r="M359">
            <v>280800</v>
          </cell>
          <cell r="N359">
            <v>0</v>
          </cell>
          <cell r="O359">
            <v>280800</v>
          </cell>
          <cell r="R359">
            <v>0</v>
          </cell>
          <cell r="S359">
            <v>0</v>
          </cell>
          <cell r="T359">
            <v>0</v>
          </cell>
          <cell r="U359">
            <v>0</v>
          </cell>
          <cell r="V359">
            <v>4</v>
          </cell>
          <cell r="W359">
            <v>280800</v>
          </cell>
        </row>
        <row r="360">
          <cell r="C360" t="str">
            <v>3.8.1.17.25</v>
          </cell>
          <cell r="D360" t="str">
            <v>d = 400 mm (16”), B*E, L=0.85m</v>
          </cell>
          <cell r="E360" t="str">
            <v>un</v>
          </cell>
          <cell r="F360">
            <v>1</v>
          </cell>
          <cell r="G360">
            <v>70200</v>
          </cell>
          <cell r="H360">
            <v>70200</v>
          </cell>
          <cell r="I360">
            <v>1.5625083502104453E-2</v>
          </cell>
          <cell r="J360">
            <v>1</v>
          </cell>
          <cell r="L360">
            <v>1</v>
          </cell>
          <cell r="M360">
            <v>70200</v>
          </cell>
          <cell r="N360">
            <v>0</v>
          </cell>
          <cell r="O360">
            <v>70200</v>
          </cell>
          <cell r="R360">
            <v>0</v>
          </cell>
          <cell r="S360">
            <v>0</v>
          </cell>
          <cell r="T360">
            <v>0</v>
          </cell>
          <cell r="U360">
            <v>0</v>
          </cell>
          <cell r="V360">
            <v>1</v>
          </cell>
          <cell r="W360">
            <v>70200</v>
          </cell>
        </row>
        <row r="361">
          <cell r="C361" t="str">
            <v>3.8.1.22</v>
          </cell>
          <cell r="D361" t="str">
            <v>Instalación de unión de desmontaje Norma ISO PN 16</v>
          </cell>
          <cell r="F361" t="str">
            <v/>
          </cell>
          <cell r="I361" t="str">
            <v/>
          </cell>
          <cell r="J361" t="str">
            <v/>
          </cell>
          <cell r="L361" t="str">
            <v/>
          </cell>
          <cell r="M361" t="str">
            <v/>
          </cell>
          <cell r="N361" t="str">
            <v/>
          </cell>
          <cell r="O361" t="str">
            <v/>
          </cell>
          <cell r="R361">
            <v>0</v>
          </cell>
          <cell r="S361" t="str">
            <v/>
          </cell>
          <cell r="T361" t="str">
            <v/>
          </cell>
          <cell r="U361" t="str">
            <v/>
          </cell>
          <cell r="V361" t="str">
            <v/>
          </cell>
          <cell r="W361" t="str">
            <v/>
          </cell>
        </row>
        <row r="362">
          <cell r="C362" t="str">
            <v>3.8.1.22.1</v>
          </cell>
          <cell r="D362" t="str">
            <v>d = 150 mm (6")</v>
          </cell>
          <cell r="E362" t="str">
            <v>un</v>
          </cell>
          <cell r="F362">
            <v>4</v>
          </cell>
          <cell r="G362">
            <v>26500</v>
          </cell>
          <cell r="H362">
            <v>106000</v>
          </cell>
          <cell r="I362">
            <v>2.3593430929103591E-2</v>
          </cell>
          <cell r="J362">
            <v>4</v>
          </cell>
          <cell r="L362">
            <v>4</v>
          </cell>
          <cell r="M362">
            <v>106000</v>
          </cell>
          <cell r="N362">
            <v>0</v>
          </cell>
          <cell r="O362">
            <v>106000</v>
          </cell>
          <cell r="R362">
            <v>0</v>
          </cell>
          <cell r="S362">
            <v>0</v>
          </cell>
          <cell r="T362">
            <v>0</v>
          </cell>
          <cell r="U362">
            <v>0</v>
          </cell>
          <cell r="V362">
            <v>4</v>
          </cell>
          <cell r="W362">
            <v>106000</v>
          </cell>
        </row>
        <row r="363">
          <cell r="C363" t="str">
            <v>3.8.1.22.5</v>
          </cell>
          <cell r="D363" t="str">
            <v>d = 400 mm (16")</v>
          </cell>
          <cell r="E363" t="str">
            <v>un</v>
          </cell>
          <cell r="F363">
            <v>5</v>
          </cell>
          <cell r="G363">
            <v>90475</v>
          </cell>
          <cell r="H363">
            <v>452375</v>
          </cell>
          <cell r="I363">
            <v>0.10068941808069092</v>
          </cell>
          <cell r="J363">
            <v>5</v>
          </cell>
          <cell r="L363">
            <v>5</v>
          </cell>
          <cell r="M363">
            <v>452375</v>
          </cell>
          <cell r="N363">
            <v>0</v>
          </cell>
          <cell r="O363">
            <v>452375</v>
          </cell>
          <cell r="R363">
            <v>0</v>
          </cell>
          <cell r="S363">
            <v>0</v>
          </cell>
          <cell r="T363">
            <v>0</v>
          </cell>
          <cell r="U363">
            <v>0</v>
          </cell>
          <cell r="V363">
            <v>5</v>
          </cell>
          <cell r="W363">
            <v>452375</v>
          </cell>
        </row>
        <row r="364">
          <cell r="C364" t="str">
            <v>3.8.1.22.6</v>
          </cell>
          <cell r="D364" t="str">
            <v>d = 450 mm (18")</v>
          </cell>
          <cell r="E364" t="str">
            <v>un</v>
          </cell>
          <cell r="F364">
            <v>2</v>
          </cell>
          <cell r="G364">
            <v>111100</v>
          </cell>
          <cell r="H364">
            <v>222200</v>
          </cell>
          <cell r="I364">
            <v>4.9457173136290736E-2</v>
          </cell>
          <cell r="J364">
            <v>2</v>
          </cell>
          <cell r="L364">
            <v>2</v>
          </cell>
          <cell r="M364">
            <v>222200</v>
          </cell>
          <cell r="N364">
            <v>0</v>
          </cell>
          <cell r="O364">
            <v>222200</v>
          </cell>
          <cell r="R364">
            <v>0</v>
          </cell>
          <cell r="S364">
            <v>0</v>
          </cell>
          <cell r="T364">
            <v>0</v>
          </cell>
          <cell r="U364">
            <v>0</v>
          </cell>
          <cell r="V364">
            <v>2</v>
          </cell>
          <cell r="W364">
            <v>222200</v>
          </cell>
        </row>
        <row r="365">
          <cell r="C365" t="str">
            <v>3.8.1.22.8</v>
          </cell>
          <cell r="D365" t="str">
            <v>d = 600 mm (24")</v>
          </cell>
          <cell r="E365" t="str">
            <v>un</v>
          </cell>
          <cell r="F365">
            <v>4</v>
          </cell>
          <cell r="G365">
            <v>164250</v>
          </cell>
          <cell r="H365">
            <v>657000</v>
          </cell>
          <cell r="I365">
            <v>0.14623475585302886</v>
          </cell>
          <cell r="J365">
            <v>4</v>
          </cell>
          <cell r="L365">
            <v>4</v>
          </cell>
          <cell r="M365">
            <v>657000</v>
          </cell>
          <cell r="N365">
            <v>0</v>
          </cell>
          <cell r="O365">
            <v>657000</v>
          </cell>
          <cell r="R365">
            <v>0</v>
          </cell>
          <cell r="S365">
            <v>0</v>
          </cell>
          <cell r="T365">
            <v>0</v>
          </cell>
          <cell r="U365">
            <v>0</v>
          </cell>
          <cell r="V365">
            <v>4</v>
          </cell>
          <cell r="W365">
            <v>657000</v>
          </cell>
        </row>
        <row r="366">
          <cell r="C366" t="str">
            <v>3.8.1.23</v>
          </cell>
          <cell r="D366" t="str">
            <v>Instalación Adaptador porta brida de polietileno con brida suelta de acero</v>
          </cell>
          <cell r="F366" t="str">
            <v/>
          </cell>
          <cell r="I366" t="str">
            <v/>
          </cell>
          <cell r="J366" t="str">
            <v/>
          </cell>
          <cell r="L366" t="str">
            <v/>
          </cell>
          <cell r="M366" t="str">
            <v/>
          </cell>
          <cell r="N366" t="str">
            <v/>
          </cell>
          <cell r="O366" t="str">
            <v/>
          </cell>
          <cell r="R366">
            <v>0</v>
          </cell>
          <cell r="S366" t="str">
            <v/>
          </cell>
          <cell r="T366" t="str">
            <v/>
          </cell>
          <cell r="U366" t="str">
            <v/>
          </cell>
          <cell r="V366" t="str">
            <v/>
          </cell>
          <cell r="W366" t="str">
            <v/>
          </cell>
        </row>
        <row r="367">
          <cell r="C367" t="str">
            <v>3.8.1.23.1</v>
          </cell>
          <cell r="D367" t="str">
            <v>d = 90 mm (3")</v>
          </cell>
          <cell r="E367" t="str">
            <v>un</v>
          </cell>
          <cell r="F367">
            <v>4</v>
          </cell>
          <cell r="G367">
            <v>3400</v>
          </cell>
          <cell r="H367">
            <v>13600</v>
          </cell>
          <cell r="I367">
            <v>3.0270817041114038E-3</v>
          </cell>
          <cell r="J367">
            <v>4</v>
          </cell>
          <cell r="L367">
            <v>4</v>
          </cell>
          <cell r="M367">
            <v>13600</v>
          </cell>
          <cell r="N367">
            <v>0</v>
          </cell>
          <cell r="O367">
            <v>13600</v>
          </cell>
          <cell r="R367">
            <v>0</v>
          </cell>
          <cell r="S367">
            <v>0</v>
          </cell>
          <cell r="T367">
            <v>0</v>
          </cell>
          <cell r="U367">
            <v>0</v>
          </cell>
          <cell r="V367">
            <v>4</v>
          </cell>
          <cell r="W367">
            <v>13600</v>
          </cell>
        </row>
        <row r="368">
          <cell r="C368" t="str">
            <v>3.8.1.23.2</v>
          </cell>
          <cell r="D368" t="str">
            <v>d = 110 mm (4")</v>
          </cell>
          <cell r="E368" t="str">
            <v>un</v>
          </cell>
          <cell r="F368">
            <v>6</v>
          </cell>
          <cell r="G368">
            <v>5050</v>
          </cell>
          <cell r="H368">
            <v>30300</v>
          </cell>
          <cell r="I368">
            <v>6.7441599731305549E-3</v>
          </cell>
          <cell r="J368">
            <v>6</v>
          </cell>
          <cell r="L368">
            <v>6</v>
          </cell>
          <cell r="M368">
            <v>30300</v>
          </cell>
          <cell r="N368">
            <v>0</v>
          </cell>
          <cell r="O368">
            <v>30300</v>
          </cell>
          <cell r="R368">
            <v>0</v>
          </cell>
          <cell r="S368">
            <v>0</v>
          </cell>
          <cell r="T368">
            <v>0</v>
          </cell>
          <cell r="U368">
            <v>0</v>
          </cell>
          <cell r="V368">
            <v>6</v>
          </cell>
          <cell r="W368">
            <v>30300</v>
          </cell>
        </row>
        <row r="369">
          <cell r="C369" t="str">
            <v>3.8.1.25</v>
          </cell>
          <cell r="D369" t="str">
            <v>Instalación Codo 90° BxB HD Norma ISO PN 10</v>
          </cell>
          <cell r="F369" t="str">
            <v/>
          </cell>
          <cell r="I369" t="str">
            <v/>
          </cell>
          <cell r="J369" t="str">
            <v/>
          </cell>
          <cell r="L369" t="str">
            <v/>
          </cell>
          <cell r="M369" t="str">
            <v/>
          </cell>
          <cell r="N369" t="str">
            <v/>
          </cell>
          <cell r="O369" t="str">
            <v/>
          </cell>
          <cell r="R369">
            <v>0</v>
          </cell>
          <cell r="S369" t="str">
            <v/>
          </cell>
          <cell r="T369" t="str">
            <v/>
          </cell>
          <cell r="U369" t="str">
            <v/>
          </cell>
          <cell r="V369" t="str">
            <v/>
          </cell>
          <cell r="W369" t="str">
            <v/>
          </cell>
        </row>
        <row r="370">
          <cell r="C370" t="str">
            <v>3.8.1.25.4</v>
          </cell>
          <cell r="D370" t="str">
            <v>d = 300 mm (12")</v>
          </cell>
          <cell r="E370" t="str">
            <v>un</v>
          </cell>
          <cell r="F370">
            <v>2</v>
          </cell>
          <cell r="G370">
            <v>112500</v>
          </cell>
          <cell r="H370">
            <v>225000</v>
          </cell>
          <cell r="I370">
            <v>5.0080395840078375E-2</v>
          </cell>
          <cell r="J370">
            <v>2</v>
          </cell>
          <cell r="L370">
            <v>2</v>
          </cell>
          <cell r="M370">
            <v>225000</v>
          </cell>
          <cell r="N370">
            <v>0</v>
          </cell>
          <cell r="O370">
            <v>225000</v>
          </cell>
          <cell r="R370">
            <v>0</v>
          </cell>
          <cell r="S370">
            <v>0</v>
          </cell>
          <cell r="T370">
            <v>0</v>
          </cell>
          <cell r="U370">
            <v>0</v>
          </cell>
          <cell r="V370">
            <v>2</v>
          </cell>
          <cell r="W370">
            <v>225000</v>
          </cell>
        </row>
        <row r="371">
          <cell r="C371" t="str">
            <v>3.8.1.25.6</v>
          </cell>
          <cell r="D371" t="str">
            <v>d = 400 mm (16")</v>
          </cell>
          <cell r="E371" t="str">
            <v>un</v>
          </cell>
          <cell r="F371">
            <v>4</v>
          </cell>
          <cell r="G371">
            <v>161100</v>
          </cell>
          <cell r="H371">
            <v>644400</v>
          </cell>
          <cell r="I371">
            <v>0.14343025368598447</v>
          </cell>
          <cell r="J371">
            <v>4</v>
          </cell>
          <cell r="L371">
            <v>4</v>
          </cell>
          <cell r="M371">
            <v>644400</v>
          </cell>
          <cell r="N371">
            <v>0</v>
          </cell>
          <cell r="O371">
            <v>644400</v>
          </cell>
          <cell r="R371">
            <v>0</v>
          </cell>
          <cell r="S371">
            <v>0</v>
          </cell>
          <cell r="T371">
            <v>0</v>
          </cell>
          <cell r="U371">
            <v>0</v>
          </cell>
          <cell r="V371">
            <v>4</v>
          </cell>
          <cell r="W371">
            <v>644400</v>
          </cell>
        </row>
        <row r="372">
          <cell r="C372" t="str">
            <v>3.8.1.25.7</v>
          </cell>
          <cell r="D372" t="str">
            <v>d = 450 mm (18")</v>
          </cell>
          <cell r="E372" t="str">
            <v>un</v>
          </cell>
          <cell r="F372">
            <v>5</v>
          </cell>
          <cell r="G372">
            <v>180900</v>
          </cell>
          <cell r="H372">
            <v>904500</v>
          </cell>
          <cell r="I372">
            <v>0.20132319127711507</v>
          </cell>
          <cell r="J372">
            <v>5</v>
          </cell>
          <cell r="L372">
            <v>5</v>
          </cell>
          <cell r="M372">
            <v>904500</v>
          </cell>
          <cell r="N372">
            <v>0</v>
          </cell>
          <cell r="O372">
            <v>904500</v>
          </cell>
          <cell r="R372">
            <v>0</v>
          </cell>
          <cell r="S372">
            <v>0</v>
          </cell>
          <cell r="T372">
            <v>0</v>
          </cell>
          <cell r="U372">
            <v>0</v>
          </cell>
          <cell r="V372">
            <v>5</v>
          </cell>
          <cell r="W372">
            <v>904500</v>
          </cell>
        </row>
        <row r="373">
          <cell r="C373" t="str">
            <v>3.8.1.25.9</v>
          </cell>
          <cell r="D373" t="str">
            <v>d = 600 mm (24")</v>
          </cell>
          <cell r="E373" t="str">
            <v>un</v>
          </cell>
          <cell r="F373">
            <v>10</v>
          </cell>
          <cell r="G373">
            <v>306750</v>
          </cell>
          <cell r="H373">
            <v>3067500</v>
          </cell>
          <cell r="I373">
            <v>0.68276272995306853</v>
          </cell>
          <cell r="J373">
            <v>10</v>
          </cell>
          <cell r="L373">
            <v>10</v>
          </cell>
          <cell r="M373">
            <v>3067500</v>
          </cell>
          <cell r="N373">
            <v>0</v>
          </cell>
          <cell r="O373">
            <v>3067500</v>
          </cell>
          <cell r="R373">
            <v>0</v>
          </cell>
          <cell r="S373">
            <v>0</v>
          </cell>
          <cell r="T373">
            <v>0</v>
          </cell>
          <cell r="U373">
            <v>0</v>
          </cell>
          <cell r="V373">
            <v>10</v>
          </cell>
          <cell r="W373">
            <v>3067500</v>
          </cell>
        </row>
        <row r="374">
          <cell r="C374" t="str">
            <v>3.8.1.26</v>
          </cell>
          <cell r="D374" t="str">
            <v>Instalación Codo 45 ° B x B HD. Norma ISO PN 10</v>
          </cell>
          <cell r="F374" t="str">
            <v/>
          </cell>
          <cell r="I374" t="str">
            <v/>
          </cell>
          <cell r="J374" t="str">
            <v/>
          </cell>
          <cell r="L374" t="str">
            <v/>
          </cell>
          <cell r="M374" t="str">
            <v/>
          </cell>
          <cell r="N374" t="str">
            <v/>
          </cell>
          <cell r="O374" t="str">
            <v/>
          </cell>
          <cell r="R374">
            <v>0</v>
          </cell>
          <cell r="S374" t="str">
            <v/>
          </cell>
          <cell r="T374" t="str">
            <v/>
          </cell>
          <cell r="U374" t="str">
            <v/>
          </cell>
          <cell r="V374" t="str">
            <v/>
          </cell>
          <cell r="W374" t="str">
            <v/>
          </cell>
        </row>
        <row r="375">
          <cell r="C375" t="str">
            <v>3.8.1.26.4</v>
          </cell>
          <cell r="D375" t="str">
            <v>d = 400 mm (16”)</v>
          </cell>
          <cell r="E375" t="str">
            <v>un</v>
          </cell>
          <cell r="F375">
            <v>2</v>
          </cell>
          <cell r="G375">
            <v>161100</v>
          </cell>
          <cell r="H375">
            <v>322200</v>
          </cell>
          <cell r="I375">
            <v>7.1715126842992236E-2</v>
          </cell>
          <cell r="J375">
            <v>2</v>
          </cell>
          <cell r="L375">
            <v>2</v>
          </cell>
          <cell r="M375">
            <v>322200</v>
          </cell>
          <cell r="N375">
            <v>0</v>
          </cell>
          <cell r="O375">
            <v>322200</v>
          </cell>
          <cell r="R375">
            <v>0</v>
          </cell>
          <cell r="S375">
            <v>0</v>
          </cell>
          <cell r="T375">
            <v>0</v>
          </cell>
          <cell r="U375">
            <v>0</v>
          </cell>
          <cell r="V375">
            <v>2</v>
          </cell>
          <cell r="W375">
            <v>322200</v>
          </cell>
        </row>
        <row r="376">
          <cell r="C376" t="str">
            <v>3.8.1.26.21</v>
          </cell>
          <cell r="D376" t="str">
            <v>d = 80 mm (3”)</v>
          </cell>
          <cell r="E376" t="str">
            <v>un</v>
          </cell>
          <cell r="F376">
            <v>20</v>
          </cell>
          <cell r="G376">
            <v>10400</v>
          </cell>
          <cell r="H376">
            <v>208000</v>
          </cell>
          <cell r="I376">
            <v>4.6296543709939124E-2</v>
          </cell>
          <cell r="J376">
            <v>20</v>
          </cell>
          <cell r="L376">
            <v>20</v>
          </cell>
          <cell r="M376">
            <v>208000</v>
          </cell>
          <cell r="N376">
            <v>0</v>
          </cell>
          <cell r="O376">
            <v>208000</v>
          </cell>
          <cell r="R376">
            <v>0</v>
          </cell>
          <cell r="S376">
            <v>0</v>
          </cell>
          <cell r="T376">
            <v>0</v>
          </cell>
          <cell r="U376">
            <v>0</v>
          </cell>
          <cell r="V376">
            <v>20</v>
          </cell>
          <cell r="W376">
            <v>208000</v>
          </cell>
        </row>
        <row r="377">
          <cell r="C377" t="str">
            <v>3.8.1.27</v>
          </cell>
          <cell r="D377" t="str">
            <v>Instalación Codo 45 ° JA x JA HD. Norma ISO PN 10</v>
          </cell>
          <cell r="F377" t="str">
            <v/>
          </cell>
          <cell r="I377" t="str">
            <v/>
          </cell>
          <cell r="J377" t="str">
            <v/>
          </cell>
          <cell r="L377" t="str">
            <v/>
          </cell>
          <cell r="M377" t="str">
            <v/>
          </cell>
          <cell r="N377" t="str">
            <v/>
          </cell>
          <cell r="O377" t="str">
            <v/>
          </cell>
          <cell r="R377">
            <v>0</v>
          </cell>
          <cell r="S377" t="str">
            <v/>
          </cell>
          <cell r="T377" t="str">
            <v/>
          </cell>
          <cell r="U377" t="str">
            <v/>
          </cell>
          <cell r="V377" t="str">
            <v/>
          </cell>
          <cell r="W377" t="str">
            <v/>
          </cell>
        </row>
        <row r="378">
          <cell r="C378" t="str">
            <v>3.8.1.27.7</v>
          </cell>
          <cell r="D378" t="str">
            <v>d = 450 mm (18”)</v>
          </cell>
          <cell r="E378" t="str">
            <v>un</v>
          </cell>
          <cell r="F378">
            <v>1</v>
          </cell>
          <cell r="G378">
            <v>61500</v>
          </cell>
          <cell r="H378">
            <v>61500</v>
          </cell>
          <cell r="I378">
            <v>1.3688641529621421E-2</v>
          </cell>
          <cell r="J378">
            <v>1</v>
          </cell>
          <cell r="L378">
            <v>1</v>
          </cell>
          <cell r="M378">
            <v>61500</v>
          </cell>
          <cell r="N378">
            <v>0</v>
          </cell>
          <cell r="O378">
            <v>61500</v>
          </cell>
          <cell r="R378">
            <v>0</v>
          </cell>
          <cell r="S378">
            <v>0</v>
          </cell>
          <cell r="T378">
            <v>0</v>
          </cell>
          <cell r="U378">
            <v>0</v>
          </cell>
          <cell r="V378">
            <v>1</v>
          </cell>
          <cell r="W378">
            <v>61500</v>
          </cell>
        </row>
        <row r="379">
          <cell r="C379" t="str">
            <v>3.8.1.28</v>
          </cell>
          <cell r="D379" t="str">
            <v>Instalación Unión Brida Enchufe. Norma ISO. PN 10</v>
          </cell>
          <cell r="F379" t="str">
            <v/>
          </cell>
          <cell r="I379" t="str">
            <v/>
          </cell>
          <cell r="J379" t="str">
            <v/>
          </cell>
          <cell r="L379" t="str">
            <v/>
          </cell>
          <cell r="M379" t="str">
            <v/>
          </cell>
          <cell r="N379" t="str">
            <v/>
          </cell>
          <cell r="O379" t="str">
            <v/>
          </cell>
          <cell r="R379">
            <v>0</v>
          </cell>
          <cell r="S379" t="str">
            <v/>
          </cell>
          <cell r="T379" t="str">
            <v/>
          </cell>
          <cell r="U379" t="str">
            <v/>
          </cell>
          <cell r="V379" t="str">
            <v/>
          </cell>
          <cell r="W379" t="str">
            <v/>
          </cell>
        </row>
        <row r="380">
          <cell r="C380" t="str">
            <v>3.8.1.28.6</v>
          </cell>
          <cell r="D380" t="str">
            <v>d = 400 mm (16”)</v>
          </cell>
          <cell r="E380" t="str">
            <v>un</v>
          </cell>
          <cell r="F380">
            <v>2</v>
          </cell>
          <cell r="G380">
            <v>58000</v>
          </cell>
          <cell r="H380">
            <v>116000</v>
          </cell>
          <cell r="I380">
            <v>2.5819226299773738E-2</v>
          </cell>
          <cell r="J380">
            <v>2</v>
          </cell>
          <cell r="L380">
            <v>2</v>
          </cell>
          <cell r="M380">
            <v>116000</v>
          </cell>
          <cell r="N380">
            <v>0</v>
          </cell>
          <cell r="O380">
            <v>116000</v>
          </cell>
          <cell r="R380">
            <v>0</v>
          </cell>
          <cell r="S380">
            <v>0</v>
          </cell>
          <cell r="T380">
            <v>0</v>
          </cell>
          <cell r="U380">
            <v>0</v>
          </cell>
          <cell r="V380">
            <v>2</v>
          </cell>
          <cell r="W380">
            <v>116000</v>
          </cell>
        </row>
        <row r="381">
          <cell r="C381" t="str">
            <v>3.8.1.28.7</v>
          </cell>
          <cell r="D381" t="str">
            <v>d = 450 mm (18”)</v>
          </cell>
          <cell r="E381" t="str">
            <v>un</v>
          </cell>
          <cell r="F381">
            <v>2</v>
          </cell>
          <cell r="G381">
            <v>67050</v>
          </cell>
          <cell r="H381">
            <v>134100</v>
          </cell>
          <cell r="I381">
            <v>2.9847915920686714E-2</v>
          </cell>
          <cell r="J381">
            <v>2</v>
          </cell>
          <cell r="L381">
            <v>2</v>
          </cell>
          <cell r="M381">
            <v>134100</v>
          </cell>
          <cell r="N381">
            <v>0</v>
          </cell>
          <cell r="O381">
            <v>134100</v>
          </cell>
          <cell r="R381">
            <v>0</v>
          </cell>
          <cell r="S381">
            <v>0</v>
          </cell>
          <cell r="T381">
            <v>0</v>
          </cell>
          <cell r="U381">
            <v>0</v>
          </cell>
          <cell r="V381">
            <v>2</v>
          </cell>
          <cell r="W381">
            <v>134100</v>
          </cell>
        </row>
        <row r="382">
          <cell r="C382" t="str">
            <v>3.8.1.28.9</v>
          </cell>
          <cell r="D382" t="str">
            <v>d = 600 mm (24”)</v>
          </cell>
          <cell r="E382" t="str">
            <v>un</v>
          </cell>
          <cell r="F382">
            <v>4</v>
          </cell>
          <cell r="G382">
            <v>89500</v>
          </cell>
          <cell r="H382">
            <v>358000</v>
          </cell>
          <cell r="I382">
            <v>7.9683474269991367E-2</v>
          </cell>
          <cell r="J382">
            <v>4</v>
          </cell>
          <cell r="L382">
            <v>4</v>
          </cell>
          <cell r="M382">
            <v>358000</v>
          </cell>
          <cell r="N382">
            <v>0</v>
          </cell>
          <cell r="O382">
            <v>358000</v>
          </cell>
          <cell r="R382">
            <v>0</v>
          </cell>
          <cell r="S382">
            <v>0</v>
          </cell>
          <cell r="T382">
            <v>0</v>
          </cell>
          <cell r="U382">
            <v>0</v>
          </cell>
          <cell r="V382">
            <v>4</v>
          </cell>
          <cell r="W382">
            <v>358000</v>
          </cell>
        </row>
        <row r="383">
          <cell r="C383" t="str">
            <v>3.8.1.29</v>
          </cell>
          <cell r="D383" t="str">
            <v>Instalación Reducción B x B HD. Norma ISO. PN 10</v>
          </cell>
          <cell r="F383" t="str">
            <v/>
          </cell>
          <cell r="I383" t="str">
            <v/>
          </cell>
          <cell r="J383" t="str">
            <v/>
          </cell>
          <cell r="L383" t="str">
            <v/>
          </cell>
          <cell r="M383" t="str">
            <v/>
          </cell>
          <cell r="N383" t="str">
            <v/>
          </cell>
          <cell r="O383" t="str">
            <v/>
          </cell>
          <cell r="R383">
            <v>0</v>
          </cell>
          <cell r="S383" t="str">
            <v/>
          </cell>
          <cell r="T383" t="str">
            <v/>
          </cell>
          <cell r="U383" t="str">
            <v/>
          </cell>
          <cell r="V383" t="str">
            <v/>
          </cell>
          <cell r="W383" t="str">
            <v/>
          </cell>
        </row>
        <row r="384">
          <cell r="C384" t="str">
            <v>3.8.1.29.10</v>
          </cell>
          <cell r="D384" t="str">
            <v>d = 600 x 450 mm</v>
          </cell>
          <cell r="E384" t="str">
            <v>un</v>
          </cell>
          <cell r="F384">
            <v>1</v>
          </cell>
          <cell r="G384">
            <v>204100</v>
          </cell>
          <cell r="H384">
            <v>204100</v>
          </cell>
          <cell r="I384">
            <v>4.542848351537776E-2</v>
          </cell>
          <cell r="J384">
            <v>1</v>
          </cell>
          <cell r="L384">
            <v>1</v>
          </cell>
          <cell r="M384">
            <v>204100</v>
          </cell>
          <cell r="N384">
            <v>0</v>
          </cell>
          <cell r="O384">
            <v>204100</v>
          </cell>
          <cell r="R384">
            <v>0</v>
          </cell>
          <cell r="S384">
            <v>0</v>
          </cell>
          <cell r="T384">
            <v>0</v>
          </cell>
          <cell r="U384">
            <v>0</v>
          </cell>
          <cell r="V384">
            <v>1</v>
          </cell>
          <cell r="W384">
            <v>204100</v>
          </cell>
        </row>
        <row r="385">
          <cell r="C385" t="str">
            <v>3.8.1.29.11</v>
          </cell>
          <cell r="D385" t="str">
            <v>d = 600 x 400 mm exéntrica</v>
          </cell>
          <cell r="E385" t="str">
            <v>un</v>
          </cell>
          <cell r="F385">
            <v>4</v>
          </cell>
          <cell r="G385">
            <v>192200</v>
          </cell>
          <cell r="H385">
            <v>768800</v>
          </cell>
          <cell r="I385">
            <v>0.17111914809712114</v>
          </cell>
          <cell r="J385">
            <v>4</v>
          </cell>
          <cell r="L385">
            <v>4</v>
          </cell>
          <cell r="M385">
            <v>768800</v>
          </cell>
          <cell r="N385">
            <v>0</v>
          </cell>
          <cell r="O385">
            <v>768800</v>
          </cell>
          <cell r="R385">
            <v>0</v>
          </cell>
          <cell r="S385">
            <v>0</v>
          </cell>
          <cell r="T385">
            <v>0</v>
          </cell>
          <cell r="U385">
            <v>0</v>
          </cell>
          <cell r="V385">
            <v>4</v>
          </cell>
          <cell r="W385">
            <v>768800</v>
          </cell>
        </row>
        <row r="386">
          <cell r="C386" t="str">
            <v>3.8.1.30</v>
          </cell>
          <cell r="D386" t="str">
            <v>Instalación de Tee B x B x B HD. Norma ISO. PN 10</v>
          </cell>
          <cell r="F386" t="str">
            <v/>
          </cell>
          <cell r="I386" t="str">
            <v/>
          </cell>
          <cell r="J386" t="str">
            <v/>
          </cell>
          <cell r="L386" t="str">
            <v/>
          </cell>
          <cell r="M386" t="str">
            <v/>
          </cell>
          <cell r="N386" t="str">
            <v/>
          </cell>
          <cell r="O386" t="str">
            <v/>
          </cell>
          <cell r="R386">
            <v>0</v>
          </cell>
          <cell r="S386" t="str">
            <v/>
          </cell>
          <cell r="T386" t="str">
            <v/>
          </cell>
          <cell r="U386" t="str">
            <v/>
          </cell>
          <cell r="V386" t="str">
            <v/>
          </cell>
          <cell r="W386" t="str">
            <v/>
          </cell>
        </row>
        <row r="387">
          <cell r="C387" t="str">
            <v>3.8.1.30.10</v>
          </cell>
          <cell r="D387" t="str">
            <v>Tee 400 x 400 x 400 mm</v>
          </cell>
          <cell r="E387" t="str">
            <v>un</v>
          </cell>
          <cell r="F387">
            <v>4</v>
          </cell>
          <cell r="G387">
            <v>310100</v>
          </cell>
          <cell r="H387">
            <v>1240400</v>
          </cell>
          <cell r="I387">
            <v>0.27608765777792538</v>
          </cell>
          <cell r="J387">
            <v>4</v>
          </cell>
          <cell r="L387">
            <v>4</v>
          </cell>
          <cell r="M387">
            <v>1240400</v>
          </cell>
          <cell r="N387">
            <v>0</v>
          </cell>
          <cell r="O387">
            <v>1240400</v>
          </cell>
          <cell r="R387">
            <v>0</v>
          </cell>
          <cell r="S387">
            <v>0</v>
          </cell>
          <cell r="T387">
            <v>0</v>
          </cell>
          <cell r="U387">
            <v>0</v>
          </cell>
          <cell r="V387">
            <v>4</v>
          </cell>
          <cell r="W387">
            <v>1240400</v>
          </cell>
        </row>
        <row r="388">
          <cell r="C388" t="str">
            <v>3.8.1.30.15</v>
          </cell>
          <cell r="D388" t="str">
            <v>Tee 450 x 450 x 450 mm</v>
          </cell>
          <cell r="E388" t="str">
            <v>un</v>
          </cell>
          <cell r="F388">
            <v>2</v>
          </cell>
          <cell r="G388">
            <v>372350</v>
          </cell>
          <cell r="H388">
            <v>744700</v>
          </cell>
          <cell r="I388">
            <v>0.16575498125380606</v>
          </cell>
          <cell r="J388">
            <v>2</v>
          </cell>
          <cell r="L388">
            <v>2</v>
          </cell>
          <cell r="M388">
            <v>744700</v>
          </cell>
          <cell r="N388">
            <v>0</v>
          </cell>
          <cell r="O388">
            <v>744700</v>
          </cell>
          <cell r="R388">
            <v>0</v>
          </cell>
          <cell r="S388">
            <v>0</v>
          </cell>
          <cell r="T388">
            <v>0</v>
          </cell>
          <cell r="U388">
            <v>0</v>
          </cell>
          <cell r="V388">
            <v>2</v>
          </cell>
          <cell r="W388">
            <v>744700</v>
          </cell>
        </row>
        <row r="389">
          <cell r="C389" t="str">
            <v>3.8.1.30.20</v>
          </cell>
          <cell r="D389" t="str">
            <v>Tee 600 x 600 x 400 mm</v>
          </cell>
          <cell r="E389" t="str">
            <v>un</v>
          </cell>
          <cell r="F389">
            <v>2</v>
          </cell>
          <cell r="G389">
            <v>412250</v>
          </cell>
          <cell r="H389">
            <v>824500</v>
          </cell>
          <cell r="I389">
            <v>0.18351682831175387</v>
          </cell>
          <cell r="J389">
            <v>2</v>
          </cell>
          <cell r="L389">
            <v>2</v>
          </cell>
          <cell r="M389">
            <v>824500</v>
          </cell>
          <cell r="N389">
            <v>0</v>
          </cell>
          <cell r="O389">
            <v>824500</v>
          </cell>
          <cell r="R389">
            <v>0</v>
          </cell>
          <cell r="S389">
            <v>0</v>
          </cell>
          <cell r="T389">
            <v>0</v>
          </cell>
          <cell r="U389">
            <v>0</v>
          </cell>
          <cell r="V389">
            <v>2</v>
          </cell>
          <cell r="W389">
            <v>824500</v>
          </cell>
        </row>
        <row r="390">
          <cell r="C390" t="str">
            <v>3.8.1.30.22</v>
          </cell>
          <cell r="D390" t="str">
            <v>Tee 600 x 600 x 600 mm</v>
          </cell>
          <cell r="E390" t="str">
            <v>un</v>
          </cell>
          <cell r="F390">
            <v>5</v>
          </cell>
          <cell r="G390">
            <v>514700</v>
          </cell>
          <cell r="H390">
            <v>2573500</v>
          </cell>
          <cell r="I390">
            <v>0.57280843864196307</v>
          </cell>
          <cell r="J390">
            <v>5</v>
          </cell>
          <cell r="K390">
            <v>-3</v>
          </cell>
          <cell r="L390">
            <v>2</v>
          </cell>
          <cell r="M390">
            <v>2573500</v>
          </cell>
          <cell r="N390">
            <v>-1544100</v>
          </cell>
          <cell r="O390">
            <v>1029400</v>
          </cell>
          <cell r="R390">
            <v>0</v>
          </cell>
          <cell r="S390">
            <v>0</v>
          </cell>
          <cell r="T390">
            <v>0</v>
          </cell>
          <cell r="U390">
            <v>0</v>
          </cell>
          <cell r="V390">
            <v>2</v>
          </cell>
          <cell r="W390">
            <v>1029400</v>
          </cell>
        </row>
        <row r="391">
          <cell r="C391" t="str">
            <v>3.8.1.31</v>
          </cell>
          <cell r="D391" t="str">
            <v>Instalación de Niples bridados (Brida espigo y lisos)</v>
          </cell>
          <cell r="F391" t="str">
            <v/>
          </cell>
          <cell r="I391" t="str">
            <v/>
          </cell>
          <cell r="J391" t="str">
            <v/>
          </cell>
          <cell r="L391" t="str">
            <v/>
          </cell>
          <cell r="M391" t="str">
            <v/>
          </cell>
          <cell r="N391" t="str">
            <v/>
          </cell>
          <cell r="O391" t="str">
            <v/>
          </cell>
          <cell r="R391">
            <v>0</v>
          </cell>
          <cell r="S391" t="str">
            <v/>
          </cell>
          <cell r="T391" t="str">
            <v/>
          </cell>
          <cell r="U391" t="str">
            <v/>
          </cell>
          <cell r="V391" t="str">
            <v/>
          </cell>
          <cell r="W391" t="str">
            <v/>
          </cell>
        </row>
        <row r="392">
          <cell r="C392" t="str">
            <v>3.8.1.31.1</v>
          </cell>
          <cell r="D392" t="str">
            <v>L &lt;= 1 m</v>
          </cell>
          <cell r="F392" t="str">
            <v/>
          </cell>
          <cell r="I392" t="str">
            <v/>
          </cell>
          <cell r="J392" t="str">
            <v/>
          </cell>
          <cell r="L392" t="str">
            <v/>
          </cell>
          <cell r="M392" t="str">
            <v/>
          </cell>
          <cell r="N392" t="str">
            <v/>
          </cell>
          <cell r="O392" t="str">
            <v/>
          </cell>
          <cell r="R392">
            <v>0</v>
          </cell>
          <cell r="S392" t="str">
            <v/>
          </cell>
          <cell r="T392" t="str">
            <v/>
          </cell>
          <cell r="U392" t="str">
            <v/>
          </cell>
          <cell r="V392" t="str">
            <v/>
          </cell>
          <cell r="W392" t="str">
            <v/>
          </cell>
        </row>
        <row r="393">
          <cell r="C393" t="str">
            <v>3.8.1.31.1.3</v>
          </cell>
          <cell r="D393" t="str">
            <v>Niple HD, 450mm, Brida*Brida, L=0.78m</v>
          </cell>
          <cell r="E393" t="str">
            <v>un</v>
          </cell>
          <cell r="F393">
            <v>2</v>
          </cell>
          <cell r="G393">
            <v>94460</v>
          </cell>
          <cell r="H393">
            <v>188920</v>
          </cell>
          <cell r="I393">
            <v>4.2049726142700472E-2</v>
          </cell>
          <cell r="J393">
            <v>2</v>
          </cell>
          <cell r="L393">
            <v>2</v>
          </cell>
          <cell r="M393">
            <v>188920</v>
          </cell>
          <cell r="N393">
            <v>0</v>
          </cell>
          <cell r="O393">
            <v>188920</v>
          </cell>
          <cell r="R393">
            <v>0</v>
          </cell>
          <cell r="S393">
            <v>0</v>
          </cell>
          <cell r="T393">
            <v>0</v>
          </cell>
          <cell r="U393">
            <v>0</v>
          </cell>
          <cell r="V393">
            <v>2</v>
          </cell>
          <cell r="W393">
            <v>188920</v>
          </cell>
        </row>
        <row r="394">
          <cell r="C394" t="str">
            <v>3.8.1.31.1.4</v>
          </cell>
          <cell r="D394" t="str">
            <v>Niple HD, 600mm, Brida*Brida, L=0.64m</v>
          </cell>
          <cell r="E394" t="str">
            <v>un</v>
          </cell>
          <cell r="F394">
            <v>4</v>
          </cell>
          <cell r="G394">
            <v>117950</v>
          </cell>
          <cell r="H394">
            <v>471800</v>
          </cell>
          <cell r="I394">
            <v>0.10501302558821768</v>
          </cell>
          <cell r="J394">
            <v>4</v>
          </cell>
          <cell r="L394">
            <v>4</v>
          </cell>
          <cell r="M394">
            <v>471800</v>
          </cell>
          <cell r="N394">
            <v>0</v>
          </cell>
          <cell r="O394">
            <v>471800</v>
          </cell>
          <cell r="R394">
            <v>0</v>
          </cell>
          <cell r="S394">
            <v>0</v>
          </cell>
          <cell r="T394">
            <v>0</v>
          </cell>
          <cell r="U394">
            <v>0</v>
          </cell>
          <cell r="V394">
            <v>4</v>
          </cell>
          <cell r="W394">
            <v>471800</v>
          </cell>
        </row>
        <row r="395">
          <cell r="C395" t="str">
            <v>3.8.1.31.1.5</v>
          </cell>
          <cell r="D395" t="str">
            <v>Niple HD, 600mm, Brida*Brida, L=0.81m</v>
          </cell>
          <cell r="E395" t="str">
            <v>un</v>
          </cell>
          <cell r="F395">
            <v>1</v>
          </cell>
          <cell r="G395">
            <v>117950</v>
          </cell>
          <cell r="H395">
            <v>117950</v>
          </cell>
          <cell r="I395">
            <v>2.625325639705442E-2</v>
          </cell>
          <cell r="J395">
            <v>1</v>
          </cell>
          <cell r="L395">
            <v>1</v>
          </cell>
          <cell r="M395">
            <v>117950</v>
          </cell>
          <cell r="N395">
            <v>0</v>
          </cell>
          <cell r="O395">
            <v>117950</v>
          </cell>
          <cell r="R395">
            <v>0</v>
          </cell>
          <cell r="S395">
            <v>0</v>
          </cell>
          <cell r="T395">
            <v>0</v>
          </cell>
          <cell r="U395">
            <v>0</v>
          </cell>
          <cell r="V395">
            <v>1</v>
          </cell>
          <cell r="W395">
            <v>117950</v>
          </cell>
        </row>
        <row r="396">
          <cell r="C396" t="str">
            <v>3.8.1.31.2</v>
          </cell>
          <cell r="D396" t="str">
            <v>1 m &lt; L &lt;= 2 m</v>
          </cell>
          <cell r="E396" t="str">
            <v>un</v>
          </cell>
          <cell r="F396">
            <v>0</v>
          </cell>
          <cell r="I396">
            <v>0</v>
          </cell>
          <cell r="J396">
            <v>0</v>
          </cell>
          <cell r="L396">
            <v>0</v>
          </cell>
          <cell r="M396">
            <v>0</v>
          </cell>
          <cell r="N396">
            <v>0</v>
          </cell>
          <cell r="O396">
            <v>0</v>
          </cell>
          <cell r="R396">
            <v>0</v>
          </cell>
          <cell r="S396">
            <v>0</v>
          </cell>
          <cell r="T396">
            <v>0</v>
          </cell>
          <cell r="U396">
            <v>0</v>
          </cell>
          <cell r="V396">
            <v>0</v>
          </cell>
          <cell r="W396">
            <v>0</v>
          </cell>
        </row>
        <row r="397">
          <cell r="C397" t="str">
            <v>3.8.1.31.2.1</v>
          </cell>
          <cell r="D397" t="str">
            <v>Niple HD, 400mm, Brida*Brida, L=1.40m</v>
          </cell>
          <cell r="E397" t="str">
            <v>un</v>
          </cell>
          <cell r="F397">
            <v>1</v>
          </cell>
          <cell r="G397">
            <v>110500</v>
          </cell>
          <cell r="H397">
            <v>110500</v>
          </cell>
          <cell r="I397">
            <v>2.4595038845905158E-2</v>
          </cell>
          <cell r="J397">
            <v>1</v>
          </cell>
          <cell r="L397">
            <v>1</v>
          </cell>
          <cell r="M397">
            <v>110500</v>
          </cell>
          <cell r="N397">
            <v>0</v>
          </cell>
          <cell r="O397">
            <v>110500</v>
          </cell>
          <cell r="R397">
            <v>0</v>
          </cell>
          <cell r="S397">
            <v>0</v>
          </cell>
          <cell r="T397">
            <v>0</v>
          </cell>
          <cell r="U397">
            <v>0</v>
          </cell>
          <cell r="V397">
            <v>1</v>
          </cell>
          <cell r="W397">
            <v>110500</v>
          </cell>
        </row>
        <row r="398">
          <cell r="C398" t="str">
            <v>3.8.1.31.4</v>
          </cell>
          <cell r="D398" t="str">
            <v>3 m &lt; L &lt;= 4 m</v>
          </cell>
          <cell r="E398" t="str">
            <v>un</v>
          </cell>
          <cell r="F398">
            <v>0</v>
          </cell>
          <cell r="I398">
            <v>0</v>
          </cell>
          <cell r="J398">
            <v>0</v>
          </cell>
          <cell r="L398">
            <v>0</v>
          </cell>
          <cell r="M398">
            <v>0</v>
          </cell>
          <cell r="N398">
            <v>0</v>
          </cell>
          <cell r="O398">
            <v>0</v>
          </cell>
          <cell r="R398">
            <v>0</v>
          </cell>
          <cell r="S398">
            <v>0</v>
          </cell>
          <cell r="T398">
            <v>0</v>
          </cell>
          <cell r="U398">
            <v>0</v>
          </cell>
          <cell r="V398">
            <v>0</v>
          </cell>
          <cell r="W398">
            <v>0</v>
          </cell>
        </row>
        <row r="399">
          <cell r="C399" t="str">
            <v>3.8.1.31.4.2</v>
          </cell>
          <cell r="D399" t="str">
            <v>Niple HD, 450mm, Brida*Brida, L=3.50m</v>
          </cell>
          <cell r="E399" t="str">
            <v>un</v>
          </cell>
          <cell r="F399">
            <v>1</v>
          </cell>
          <cell r="G399">
            <v>124250</v>
          </cell>
          <cell r="H399">
            <v>124250</v>
          </cell>
          <cell r="I399">
            <v>2.7655507480576613E-2</v>
          </cell>
          <cell r="J399">
            <v>1</v>
          </cell>
          <cell r="L399">
            <v>1</v>
          </cell>
          <cell r="M399">
            <v>124250</v>
          </cell>
          <cell r="N399">
            <v>0</v>
          </cell>
          <cell r="O399">
            <v>124250</v>
          </cell>
          <cell r="R399">
            <v>0</v>
          </cell>
          <cell r="S399">
            <v>0</v>
          </cell>
          <cell r="T399">
            <v>0</v>
          </cell>
          <cell r="U399">
            <v>0</v>
          </cell>
          <cell r="V399">
            <v>1</v>
          </cell>
          <cell r="W399">
            <v>124250</v>
          </cell>
        </row>
        <row r="400">
          <cell r="C400" t="str">
            <v>3.8.1.31.4.3</v>
          </cell>
          <cell r="D400" t="str">
            <v>Niple HD, 450mm, Brida*Brida, L=3.06m</v>
          </cell>
          <cell r="E400" t="str">
            <v>un</v>
          </cell>
          <cell r="F400">
            <v>1</v>
          </cell>
          <cell r="G400">
            <v>124250</v>
          </cell>
          <cell r="H400">
            <v>124250</v>
          </cell>
          <cell r="I400">
            <v>2.7655507480576613E-2</v>
          </cell>
          <cell r="J400">
            <v>1</v>
          </cell>
          <cell r="L400">
            <v>1</v>
          </cell>
          <cell r="M400">
            <v>124250</v>
          </cell>
          <cell r="N400">
            <v>0</v>
          </cell>
          <cell r="O400">
            <v>124250</v>
          </cell>
          <cell r="R400">
            <v>0</v>
          </cell>
          <cell r="S400">
            <v>0</v>
          </cell>
          <cell r="T400">
            <v>0</v>
          </cell>
          <cell r="U400">
            <v>0</v>
          </cell>
          <cell r="V400">
            <v>1</v>
          </cell>
          <cell r="W400">
            <v>124250</v>
          </cell>
        </row>
        <row r="401">
          <cell r="C401" t="str">
            <v>3.8.1.31.4.4</v>
          </cell>
          <cell r="D401" t="str">
            <v>Niple HD, 450mm, Brida*Brida, L=3.40m</v>
          </cell>
          <cell r="E401" t="str">
            <v>un</v>
          </cell>
          <cell r="F401">
            <v>1</v>
          </cell>
          <cell r="G401">
            <v>123750</v>
          </cell>
          <cell r="H401">
            <v>123750</v>
          </cell>
          <cell r="I401">
            <v>2.7544217712043104E-2</v>
          </cell>
          <cell r="J401">
            <v>1</v>
          </cell>
          <cell r="L401">
            <v>1</v>
          </cell>
          <cell r="M401">
            <v>123750</v>
          </cell>
          <cell r="N401">
            <v>0</v>
          </cell>
          <cell r="O401">
            <v>123750</v>
          </cell>
          <cell r="R401">
            <v>0</v>
          </cell>
          <cell r="S401">
            <v>0</v>
          </cell>
          <cell r="T401">
            <v>0</v>
          </cell>
          <cell r="U401">
            <v>0</v>
          </cell>
          <cell r="V401">
            <v>1</v>
          </cell>
          <cell r="W401">
            <v>123750</v>
          </cell>
        </row>
        <row r="402">
          <cell r="C402" t="str">
            <v>3.8.1.31.5</v>
          </cell>
          <cell r="D402" t="str">
            <v>4 m &lt; L &lt;= 5 m</v>
          </cell>
          <cell r="E402" t="str">
            <v>un</v>
          </cell>
          <cell r="F402">
            <v>0</v>
          </cell>
          <cell r="I402">
            <v>0</v>
          </cell>
          <cell r="J402">
            <v>0</v>
          </cell>
          <cell r="L402">
            <v>0</v>
          </cell>
          <cell r="M402">
            <v>0</v>
          </cell>
          <cell r="N402">
            <v>0</v>
          </cell>
          <cell r="O402">
            <v>0</v>
          </cell>
          <cell r="R402">
            <v>0</v>
          </cell>
          <cell r="S402">
            <v>0</v>
          </cell>
          <cell r="T402">
            <v>0</v>
          </cell>
          <cell r="U402">
            <v>0</v>
          </cell>
          <cell r="V402">
            <v>0</v>
          </cell>
          <cell r="W402">
            <v>0</v>
          </cell>
        </row>
        <row r="403">
          <cell r="C403" t="str">
            <v>3.8.1.31.5.1</v>
          </cell>
          <cell r="D403" t="str">
            <v>Niple HD, 400mm, Brida*Brida, L=4.36m</v>
          </cell>
          <cell r="E403" t="str">
            <v>un</v>
          </cell>
          <cell r="F403">
            <v>2</v>
          </cell>
          <cell r="G403">
            <v>132500</v>
          </cell>
          <cell r="H403">
            <v>265000</v>
          </cell>
          <cell r="I403">
            <v>5.8983577322758975E-2</v>
          </cell>
          <cell r="J403">
            <v>2</v>
          </cell>
          <cell r="L403">
            <v>2</v>
          </cell>
          <cell r="M403">
            <v>265000</v>
          </cell>
          <cell r="N403">
            <v>0</v>
          </cell>
          <cell r="O403">
            <v>265000</v>
          </cell>
          <cell r="R403">
            <v>0</v>
          </cell>
          <cell r="S403">
            <v>0</v>
          </cell>
          <cell r="T403">
            <v>0</v>
          </cell>
          <cell r="U403">
            <v>0</v>
          </cell>
          <cell r="V403">
            <v>2</v>
          </cell>
          <cell r="W403">
            <v>265000</v>
          </cell>
        </row>
        <row r="404">
          <cell r="C404" t="str">
            <v>3.8.1.31.5.2</v>
          </cell>
          <cell r="D404" t="str">
            <v>Niple HD, 450mm, Brida*Brida, L=4.12m</v>
          </cell>
          <cell r="E404" t="str">
            <v>un</v>
          </cell>
          <cell r="F404">
            <v>1</v>
          </cell>
          <cell r="G404">
            <v>165500</v>
          </cell>
          <cell r="H404">
            <v>165500</v>
          </cell>
          <cell r="I404">
            <v>3.6836913384590983E-2</v>
          </cell>
          <cell r="J404">
            <v>1</v>
          </cell>
          <cell r="L404">
            <v>1</v>
          </cell>
          <cell r="M404">
            <v>165500</v>
          </cell>
          <cell r="N404">
            <v>0</v>
          </cell>
          <cell r="O404">
            <v>165500</v>
          </cell>
          <cell r="R404">
            <v>0</v>
          </cell>
          <cell r="S404">
            <v>0</v>
          </cell>
          <cell r="T404">
            <v>0</v>
          </cell>
          <cell r="U404">
            <v>0</v>
          </cell>
          <cell r="V404">
            <v>1</v>
          </cell>
          <cell r="W404">
            <v>165500</v>
          </cell>
        </row>
        <row r="405">
          <cell r="C405" t="str">
            <v>3.8.1.31.6</v>
          </cell>
          <cell r="D405" t="str">
            <v>5m &lt; L &lt;= 6 m</v>
          </cell>
          <cell r="E405" t="str">
            <v>un</v>
          </cell>
          <cell r="F405">
            <v>0</v>
          </cell>
          <cell r="I405">
            <v>0</v>
          </cell>
          <cell r="J405">
            <v>0</v>
          </cell>
          <cell r="L405">
            <v>0</v>
          </cell>
          <cell r="M405">
            <v>0</v>
          </cell>
          <cell r="N405">
            <v>0</v>
          </cell>
          <cell r="O405">
            <v>0</v>
          </cell>
          <cell r="R405">
            <v>0</v>
          </cell>
          <cell r="S405">
            <v>0</v>
          </cell>
          <cell r="T405">
            <v>0</v>
          </cell>
          <cell r="U405">
            <v>0</v>
          </cell>
          <cell r="V405">
            <v>0</v>
          </cell>
          <cell r="W405">
            <v>0</v>
          </cell>
        </row>
        <row r="406">
          <cell r="C406" t="str">
            <v>3.8.1.31.6.4</v>
          </cell>
          <cell r="D406" t="str">
            <v>Niple HD, 400mm, Brida*espigo, L=6.0m</v>
          </cell>
          <cell r="E406" t="str">
            <v>un</v>
          </cell>
          <cell r="F406">
            <v>2</v>
          </cell>
          <cell r="G406">
            <v>99500</v>
          </cell>
          <cell r="H406">
            <v>199000</v>
          </cell>
          <cell r="I406">
            <v>4.4293327876335983E-2</v>
          </cell>
          <cell r="J406">
            <v>2</v>
          </cell>
          <cell r="L406">
            <v>2</v>
          </cell>
          <cell r="M406">
            <v>199000</v>
          </cell>
          <cell r="N406">
            <v>0</v>
          </cell>
          <cell r="O406">
            <v>199000</v>
          </cell>
          <cell r="R406">
            <v>0</v>
          </cell>
          <cell r="S406">
            <v>0</v>
          </cell>
          <cell r="T406">
            <v>0</v>
          </cell>
          <cell r="U406">
            <v>0</v>
          </cell>
          <cell r="V406">
            <v>2</v>
          </cell>
          <cell r="W406">
            <v>199000</v>
          </cell>
        </row>
        <row r="407">
          <cell r="C407" t="str">
            <v>3.8.1.31.6.6</v>
          </cell>
          <cell r="D407" t="str">
            <v>Niple HD, 600mm, Brida*espigo, L=5.7m</v>
          </cell>
          <cell r="E407" t="str">
            <v>un</v>
          </cell>
          <cell r="F407">
            <v>1</v>
          </cell>
          <cell r="G407">
            <v>99500</v>
          </cell>
          <cell r="H407">
            <v>99500</v>
          </cell>
          <cell r="I407">
            <v>2.2146663938167992E-2</v>
          </cell>
          <cell r="J407">
            <v>1</v>
          </cell>
          <cell r="L407">
            <v>1</v>
          </cell>
          <cell r="M407">
            <v>99500</v>
          </cell>
          <cell r="N407">
            <v>0</v>
          </cell>
          <cell r="O407">
            <v>99500</v>
          </cell>
          <cell r="R407">
            <v>0</v>
          </cell>
          <cell r="S407">
            <v>0</v>
          </cell>
          <cell r="T407">
            <v>0</v>
          </cell>
          <cell r="U407">
            <v>0</v>
          </cell>
          <cell r="V407">
            <v>1</v>
          </cell>
          <cell r="W407">
            <v>99500</v>
          </cell>
        </row>
        <row r="408">
          <cell r="C408" t="str">
            <v>3.8.1.32</v>
          </cell>
          <cell r="D408" t="str">
            <v>Instalación de Codos de polietileno PE 100 PN 10 a tope</v>
          </cell>
          <cell r="F408" t="str">
            <v/>
          </cell>
          <cell r="I408" t="str">
            <v/>
          </cell>
          <cell r="J408" t="str">
            <v/>
          </cell>
          <cell r="L408" t="str">
            <v/>
          </cell>
          <cell r="M408" t="str">
            <v/>
          </cell>
          <cell r="N408" t="str">
            <v/>
          </cell>
          <cell r="O408" t="str">
            <v/>
          </cell>
          <cell r="R408">
            <v>0</v>
          </cell>
          <cell r="S408" t="str">
            <v/>
          </cell>
          <cell r="T408" t="str">
            <v/>
          </cell>
          <cell r="U408" t="str">
            <v/>
          </cell>
          <cell r="V408" t="str">
            <v/>
          </cell>
          <cell r="W408" t="str">
            <v/>
          </cell>
        </row>
        <row r="409">
          <cell r="C409" t="str">
            <v>3.8.1.32.1</v>
          </cell>
          <cell r="D409" t="str">
            <v>Codo de Polietileno 63mm X 90°</v>
          </cell>
          <cell r="E409" t="str">
            <v>un</v>
          </cell>
          <cell r="F409">
            <v>4</v>
          </cell>
          <cell r="G409">
            <v>2000</v>
          </cell>
          <cell r="H409">
            <v>8000</v>
          </cell>
          <cell r="I409">
            <v>1.7806362965361198E-3</v>
          </cell>
          <cell r="J409">
            <v>4</v>
          </cell>
          <cell r="L409">
            <v>4</v>
          </cell>
          <cell r="M409">
            <v>8000</v>
          </cell>
          <cell r="N409">
            <v>0</v>
          </cell>
          <cell r="O409">
            <v>8000</v>
          </cell>
          <cell r="R409">
            <v>0</v>
          </cell>
          <cell r="S409">
            <v>0</v>
          </cell>
          <cell r="T409">
            <v>0</v>
          </cell>
          <cell r="U409">
            <v>0</v>
          </cell>
          <cell r="V409">
            <v>4</v>
          </cell>
          <cell r="W409">
            <v>8000</v>
          </cell>
        </row>
        <row r="410">
          <cell r="C410" t="str">
            <v>3.8.1.32.2</v>
          </cell>
          <cell r="D410" t="str">
            <v>Codo de Polietileno 90mm X 90°</v>
          </cell>
          <cell r="E410" t="str">
            <v>un</v>
          </cell>
          <cell r="F410">
            <v>5</v>
          </cell>
          <cell r="G410">
            <v>2000</v>
          </cell>
          <cell r="H410">
            <v>10000</v>
          </cell>
          <cell r="I410">
            <v>2.22579537067015E-3</v>
          </cell>
          <cell r="J410">
            <v>5</v>
          </cell>
          <cell r="L410">
            <v>5</v>
          </cell>
          <cell r="M410">
            <v>10000</v>
          </cell>
          <cell r="N410">
            <v>0</v>
          </cell>
          <cell r="O410">
            <v>10000</v>
          </cell>
          <cell r="R410">
            <v>0</v>
          </cell>
          <cell r="S410">
            <v>0</v>
          </cell>
          <cell r="T410">
            <v>0</v>
          </cell>
          <cell r="U410">
            <v>0</v>
          </cell>
          <cell r="V410">
            <v>5</v>
          </cell>
          <cell r="W410">
            <v>10000</v>
          </cell>
        </row>
        <row r="411">
          <cell r="C411" t="str">
            <v>3.8.1.33</v>
          </cell>
          <cell r="D411" t="str">
            <v>Instalación de Tees de polietileno PE 100 PN 10 a tope</v>
          </cell>
          <cell r="F411" t="str">
            <v/>
          </cell>
          <cell r="I411" t="str">
            <v/>
          </cell>
          <cell r="J411" t="str">
            <v/>
          </cell>
          <cell r="L411" t="str">
            <v/>
          </cell>
          <cell r="M411" t="str">
            <v/>
          </cell>
          <cell r="N411" t="str">
            <v/>
          </cell>
          <cell r="O411" t="str">
            <v/>
          </cell>
          <cell r="R411">
            <v>0</v>
          </cell>
          <cell r="S411" t="str">
            <v/>
          </cell>
          <cell r="T411" t="str">
            <v/>
          </cell>
          <cell r="U411" t="str">
            <v/>
          </cell>
          <cell r="V411" t="str">
            <v/>
          </cell>
          <cell r="W411" t="str">
            <v/>
          </cell>
        </row>
        <row r="412">
          <cell r="C412" t="str">
            <v>3.8.1.33.1</v>
          </cell>
          <cell r="D412" t="str">
            <v>Tee de Polietileno 110mm X110mm X110mm</v>
          </cell>
          <cell r="E412" t="str">
            <v>un</v>
          </cell>
          <cell r="F412">
            <v>3</v>
          </cell>
          <cell r="G412">
            <v>4500</v>
          </cell>
          <cell r="H412">
            <v>13500</v>
          </cell>
          <cell r="I412">
            <v>3.0048237504047026E-3</v>
          </cell>
          <cell r="J412">
            <v>3</v>
          </cell>
          <cell r="L412">
            <v>3</v>
          </cell>
          <cell r="M412">
            <v>13500</v>
          </cell>
          <cell r="N412">
            <v>0</v>
          </cell>
          <cell r="O412">
            <v>13500</v>
          </cell>
          <cell r="R412">
            <v>0</v>
          </cell>
          <cell r="S412">
            <v>0</v>
          </cell>
          <cell r="T412">
            <v>0</v>
          </cell>
          <cell r="U412">
            <v>0</v>
          </cell>
          <cell r="V412">
            <v>3</v>
          </cell>
          <cell r="W412">
            <v>13500</v>
          </cell>
        </row>
        <row r="413">
          <cell r="C413" t="str">
            <v>3.8.1.34</v>
          </cell>
          <cell r="D413" t="str">
            <v>Instalación de Silletas para acometidas de polietileno</v>
          </cell>
          <cell r="F413" t="str">
            <v/>
          </cell>
          <cell r="I413" t="str">
            <v/>
          </cell>
          <cell r="J413" t="str">
            <v/>
          </cell>
          <cell r="L413" t="str">
            <v/>
          </cell>
          <cell r="M413" t="str">
            <v/>
          </cell>
          <cell r="N413" t="str">
            <v/>
          </cell>
          <cell r="O413" t="str">
            <v/>
          </cell>
          <cell r="R413">
            <v>0</v>
          </cell>
          <cell r="S413" t="str">
            <v/>
          </cell>
          <cell r="T413" t="str">
            <v/>
          </cell>
          <cell r="U413" t="str">
            <v/>
          </cell>
          <cell r="V413" t="str">
            <v/>
          </cell>
          <cell r="W413" t="str">
            <v/>
          </cell>
        </row>
        <row r="414">
          <cell r="C414" t="str">
            <v>3.8.1.34.1</v>
          </cell>
          <cell r="D414" t="str">
            <v>Silleta de Polietileno 110mm X 25mm Para Union por Termofusion</v>
          </cell>
          <cell r="E414" t="str">
            <v>un</v>
          </cell>
          <cell r="F414">
            <v>1</v>
          </cell>
          <cell r="G414">
            <v>1500</v>
          </cell>
          <cell r="H414">
            <v>1500</v>
          </cell>
          <cell r="I414">
            <v>3.3386930560052252E-4</v>
          </cell>
          <cell r="J414">
            <v>1</v>
          </cell>
          <cell r="L414">
            <v>1</v>
          </cell>
          <cell r="M414">
            <v>1500</v>
          </cell>
          <cell r="N414">
            <v>0</v>
          </cell>
          <cell r="O414">
            <v>1500</v>
          </cell>
          <cell r="R414">
            <v>0</v>
          </cell>
          <cell r="S414">
            <v>0</v>
          </cell>
          <cell r="T414">
            <v>0</v>
          </cell>
          <cell r="U414">
            <v>0</v>
          </cell>
          <cell r="V414">
            <v>1</v>
          </cell>
          <cell r="W414">
            <v>1500</v>
          </cell>
        </row>
        <row r="415">
          <cell r="C415" t="str">
            <v>3.8.1.35</v>
          </cell>
          <cell r="D415" t="str">
            <v>Instalación de Adaptador Macho de Polietileno para acometidas</v>
          </cell>
          <cell r="F415" t="str">
            <v/>
          </cell>
          <cell r="I415" t="str">
            <v/>
          </cell>
          <cell r="J415" t="str">
            <v/>
          </cell>
          <cell r="L415" t="str">
            <v/>
          </cell>
          <cell r="M415" t="str">
            <v/>
          </cell>
          <cell r="N415" t="str">
            <v/>
          </cell>
          <cell r="O415" t="str">
            <v/>
          </cell>
          <cell r="R415">
            <v>0</v>
          </cell>
          <cell r="S415" t="str">
            <v/>
          </cell>
          <cell r="T415" t="str">
            <v/>
          </cell>
          <cell r="U415" t="str">
            <v/>
          </cell>
          <cell r="V415" t="str">
            <v/>
          </cell>
          <cell r="W415" t="str">
            <v/>
          </cell>
        </row>
        <row r="416">
          <cell r="C416" t="str">
            <v>3.8.1.35.1</v>
          </cell>
          <cell r="D416" t="str">
            <v>Adaptador Macho de Polietileno de 16 mm Para Union Mecanica</v>
          </cell>
          <cell r="E416" t="str">
            <v>un</v>
          </cell>
          <cell r="F416">
            <v>4</v>
          </cell>
          <cell r="G416">
            <v>200</v>
          </cell>
          <cell r="H416">
            <v>800</v>
          </cell>
          <cell r="I416">
            <v>1.78063629653612E-4</v>
          </cell>
          <cell r="J416">
            <v>4</v>
          </cell>
          <cell r="L416">
            <v>4</v>
          </cell>
          <cell r="M416">
            <v>800</v>
          </cell>
          <cell r="N416">
            <v>0</v>
          </cell>
          <cell r="O416">
            <v>800</v>
          </cell>
          <cell r="R416">
            <v>0</v>
          </cell>
          <cell r="S416">
            <v>0</v>
          </cell>
          <cell r="T416">
            <v>0</v>
          </cell>
          <cell r="U416">
            <v>0</v>
          </cell>
          <cell r="V416">
            <v>4</v>
          </cell>
          <cell r="W416">
            <v>800</v>
          </cell>
        </row>
        <row r="417">
          <cell r="C417" t="str">
            <v>3.8.1.36</v>
          </cell>
          <cell r="D417" t="str">
            <v>Instalación de Adaptador Macho de Laton para acometidas</v>
          </cell>
          <cell r="F417" t="str">
            <v/>
          </cell>
          <cell r="I417" t="str">
            <v/>
          </cell>
          <cell r="J417" t="str">
            <v/>
          </cell>
          <cell r="L417" t="str">
            <v/>
          </cell>
          <cell r="M417" t="str">
            <v/>
          </cell>
          <cell r="N417" t="str">
            <v/>
          </cell>
          <cell r="O417" t="str">
            <v/>
          </cell>
          <cell r="R417">
            <v>0</v>
          </cell>
          <cell r="S417" t="str">
            <v/>
          </cell>
          <cell r="T417" t="str">
            <v/>
          </cell>
          <cell r="U417" t="str">
            <v/>
          </cell>
          <cell r="V417" t="str">
            <v/>
          </cell>
          <cell r="W417" t="str">
            <v/>
          </cell>
        </row>
        <row r="418">
          <cell r="C418" t="str">
            <v>3.8.1.36.1</v>
          </cell>
          <cell r="D418" t="str">
            <v>Adaptador Macho de Laton de 25 mm Para Union Mecanica</v>
          </cell>
          <cell r="E418" t="str">
            <v>un</v>
          </cell>
          <cell r="F418">
            <v>5</v>
          </cell>
          <cell r="G418">
            <v>200</v>
          </cell>
          <cell r="H418">
            <v>1000</v>
          </cell>
          <cell r="I418">
            <v>2.2257953706701498E-4</v>
          </cell>
          <cell r="J418">
            <v>5</v>
          </cell>
          <cell r="L418">
            <v>5</v>
          </cell>
          <cell r="M418">
            <v>1000</v>
          </cell>
          <cell r="N418">
            <v>0</v>
          </cell>
          <cell r="O418">
            <v>1000</v>
          </cell>
          <cell r="R418">
            <v>0</v>
          </cell>
          <cell r="S418">
            <v>0</v>
          </cell>
          <cell r="T418">
            <v>0</v>
          </cell>
          <cell r="U418">
            <v>0</v>
          </cell>
          <cell r="V418">
            <v>5</v>
          </cell>
          <cell r="W418">
            <v>1000</v>
          </cell>
        </row>
        <row r="419">
          <cell r="C419" t="str">
            <v>3.8.1.36.2</v>
          </cell>
          <cell r="D419" t="str">
            <v>Adaptador Hembra de Laton de 25 mm</v>
          </cell>
          <cell r="E419" t="str">
            <v>un</v>
          </cell>
          <cell r="F419">
            <v>5</v>
          </cell>
          <cell r="G419">
            <v>250</v>
          </cell>
          <cell r="H419">
            <v>1250</v>
          </cell>
          <cell r="I419">
            <v>2.7822442133376875E-4</v>
          </cell>
          <cell r="J419">
            <v>5</v>
          </cell>
          <cell r="L419">
            <v>5</v>
          </cell>
          <cell r="M419">
            <v>1250</v>
          </cell>
          <cell r="N419">
            <v>0</v>
          </cell>
          <cell r="O419">
            <v>1250</v>
          </cell>
          <cell r="R419">
            <v>0</v>
          </cell>
          <cell r="S419">
            <v>0</v>
          </cell>
          <cell r="T419">
            <v>0</v>
          </cell>
          <cell r="U419">
            <v>0</v>
          </cell>
          <cell r="V419">
            <v>5</v>
          </cell>
          <cell r="W419">
            <v>1250</v>
          </cell>
        </row>
        <row r="420">
          <cell r="C420" t="str">
            <v>3.8.1.37</v>
          </cell>
          <cell r="D420" t="str">
            <v>Instalación de Valvula de cierre rapido para acometidas</v>
          </cell>
          <cell r="F420" t="str">
            <v/>
          </cell>
          <cell r="I420" t="str">
            <v/>
          </cell>
          <cell r="J420" t="str">
            <v/>
          </cell>
          <cell r="L420" t="str">
            <v/>
          </cell>
          <cell r="M420" t="str">
            <v/>
          </cell>
          <cell r="N420" t="str">
            <v/>
          </cell>
          <cell r="O420" t="str">
            <v/>
          </cell>
          <cell r="R420">
            <v>0</v>
          </cell>
          <cell r="S420" t="str">
            <v/>
          </cell>
          <cell r="T420" t="str">
            <v/>
          </cell>
          <cell r="U420" t="str">
            <v/>
          </cell>
          <cell r="V420" t="str">
            <v/>
          </cell>
          <cell r="W420" t="str">
            <v/>
          </cell>
        </row>
        <row r="421">
          <cell r="C421" t="str">
            <v>3.8.1.37.1</v>
          </cell>
          <cell r="D421" t="str">
            <v>Valvula de cierre rapido de 16 mm</v>
          </cell>
          <cell r="E421" t="str">
            <v>un</v>
          </cell>
          <cell r="F421">
            <v>1</v>
          </cell>
          <cell r="G421">
            <v>1100</v>
          </cell>
          <cell r="H421">
            <v>1100</v>
          </cell>
          <cell r="I421">
            <v>2.4483749077371651E-4</v>
          </cell>
          <cell r="J421">
            <v>1</v>
          </cell>
          <cell r="L421">
            <v>1</v>
          </cell>
          <cell r="M421">
            <v>1100</v>
          </cell>
          <cell r="N421">
            <v>0</v>
          </cell>
          <cell r="O421">
            <v>1100</v>
          </cell>
          <cell r="R421">
            <v>0</v>
          </cell>
          <cell r="S421">
            <v>0</v>
          </cell>
          <cell r="T421">
            <v>0</v>
          </cell>
          <cell r="U421">
            <v>0</v>
          </cell>
          <cell r="V421">
            <v>1</v>
          </cell>
          <cell r="W421">
            <v>1100</v>
          </cell>
        </row>
        <row r="422">
          <cell r="C422" t="str">
            <v>3.8.1.37.2</v>
          </cell>
          <cell r="D422" t="str">
            <v>Valvula de cierre rapido de 25 mm</v>
          </cell>
          <cell r="E422" t="str">
            <v>un</v>
          </cell>
          <cell r="F422">
            <v>2</v>
          </cell>
          <cell r="G422">
            <v>1500</v>
          </cell>
          <cell r="H422">
            <v>3000</v>
          </cell>
          <cell r="I422">
            <v>6.6773861120104504E-4</v>
          </cell>
          <cell r="J422">
            <v>2</v>
          </cell>
          <cell r="L422">
            <v>2</v>
          </cell>
          <cell r="M422">
            <v>3000</v>
          </cell>
          <cell r="N422">
            <v>0</v>
          </cell>
          <cell r="O422">
            <v>3000</v>
          </cell>
          <cell r="R422">
            <v>0</v>
          </cell>
          <cell r="S422">
            <v>0</v>
          </cell>
          <cell r="T422">
            <v>0</v>
          </cell>
          <cell r="U422">
            <v>0</v>
          </cell>
          <cell r="V422">
            <v>2</v>
          </cell>
          <cell r="W422">
            <v>3000</v>
          </cell>
        </row>
        <row r="423">
          <cell r="C423" t="str">
            <v>3.8.1.37.3</v>
          </cell>
          <cell r="D423" t="str">
            <v>Valvula de cierre rapido de 32 mm</v>
          </cell>
          <cell r="E423" t="str">
            <v>un</v>
          </cell>
          <cell r="F423">
            <v>1</v>
          </cell>
          <cell r="G423">
            <v>1500</v>
          </cell>
          <cell r="H423">
            <v>1500</v>
          </cell>
          <cell r="I423">
            <v>3.3386930560052252E-4</v>
          </cell>
          <cell r="J423">
            <v>1</v>
          </cell>
          <cell r="L423">
            <v>1</v>
          </cell>
          <cell r="M423">
            <v>1500</v>
          </cell>
          <cell r="N423">
            <v>0</v>
          </cell>
          <cell r="O423">
            <v>1500</v>
          </cell>
          <cell r="R423">
            <v>0</v>
          </cell>
          <cell r="S423">
            <v>0</v>
          </cell>
          <cell r="T423">
            <v>0</v>
          </cell>
          <cell r="U423">
            <v>0</v>
          </cell>
          <cell r="V423">
            <v>1</v>
          </cell>
          <cell r="W423">
            <v>1500</v>
          </cell>
        </row>
        <row r="424">
          <cell r="C424" t="str">
            <v>3.8.1.38</v>
          </cell>
          <cell r="D424" t="str">
            <v>Instalación de accesorios de acero sch40</v>
          </cell>
          <cell r="F424" t="str">
            <v/>
          </cell>
          <cell r="I424" t="str">
            <v/>
          </cell>
          <cell r="J424" t="str">
            <v/>
          </cell>
          <cell r="L424" t="str">
            <v/>
          </cell>
          <cell r="M424" t="str">
            <v/>
          </cell>
          <cell r="N424" t="str">
            <v/>
          </cell>
          <cell r="O424" t="str">
            <v/>
          </cell>
          <cell r="R424">
            <v>0</v>
          </cell>
          <cell r="S424" t="str">
            <v/>
          </cell>
          <cell r="T424" t="str">
            <v/>
          </cell>
          <cell r="U424" t="str">
            <v/>
          </cell>
          <cell r="V424" t="str">
            <v/>
          </cell>
          <cell r="W424" t="str">
            <v/>
          </cell>
        </row>
        <row r="425">
          <cell r="C425" t="str">
            <v>3.8.1.38.1</v>
          </cell>
          <cell r="D425" t="str">
            <v>Codo 90º, Ø90mm, Acero galvanizado, unión roscada</v>
          </cell>
          <cell r="E425" t="str">
            <v>un</v>
          </cell>
          <cell r="F425">
            <v>3</v>
          </cell>
          <cell r="G425">
            <v>13400</v>
          </cell>
          <cell r="H425">
            <v>40200</v>
          </cell>
          <cell r="I425">
            <v>8.9476973900940032E-3</v>
          </cell>
          <cell r="J425">
            <v>3</v>
          </cell>
          <cell r="L425">
            <v>3</v>
          </cell>
          <cell r="M425">
            <v>40200</v>
          </cell>
          <cell r="N425">
            <v>0</v>
          </cell>
          <cell r="O425">
            <v>40200</v>
          </cell>
          <cell r="R425">
            <v>0</v>
          </cell>
          <cell r="S425">
            <v>0</v>
          </cell>
          <cell r="T425">
            <v>0</v>
          </cell>
          <cell r="U425">
            <v>0</v>
          </cell>
          <cell r="V425">
            <v>3</v>
          </cell>
          <cell r="W425">
            <v>40200</v>
          </cell>
        </row>
        <row r="426">
          <cell r="C426" t="str">
            <v>3.8.1.38.2</v>
          </cell>
          <cell r="D426" t="str">
            <v>Codo 90º, Ø100mm, Acero</v>
          </cell>
          <cell r="E426" t="str">
            <v>un</v>
          </cell>
          <cell r="F426">
            <v>4</v>
          </cell>
          <cell r="G426">
            <v>16700</v>
          </cell>
          <cell r="H426">
            <v>66800</v>
          </cell>
          <cell r="I426">
            <v>1.4868313076076603E-2</v>
          </cell>
          <cell r="J426">
            <v>4</v>
          </cell>
          <cell r="L426">
            <v>4</v>
          </cell>
          <cell r="M426">
            <v>66800</v>
          </cell>
          <cell r="N426">
            <v>0</v>
          </cell>
          <cell r="O426">
            <v>66800</v>
          </cell>
          <cell r="R426">
            <v>0</v>
          </cell>
          <cell r="S426">
            <v>0</v>
          </cell>
          <cell r="T426">
            <v>0</v>
          </cell>
          <cell r="U426">
            <v>0</v>
          </cell>
          <cell r="V426">
            <v>4</v>
          </cell>
          <cell r="W426">
            <v>66800</v>
          </cell>
        </row>
        <row r="427">
          <cell r="C427" t="str">
            <v>3.8.1.38.3</v>
          </cell>
          <cell r="D427" t="str">
            <v>Codo 90º, Ø150mm, Acero</v>
          </cell>
          <cell r="E427" t="str">
            <v>un</v>
          </cell>
          <cell r="F427">
            <v>14</v>
          </cell>
          <cell r="G427">
            <v>16700</v>
          </cell>
          <cell r="H427">
            <v>233800</v>
          </cell>
          <cell r="I427">
            <v>5.2039095766268105E-2</v>
          </cell>
          <cell r="J427">
            <v>14</v>
          </cell>
          <cell r="L427">
            <v>14</v>
          </cell>
          <cell r="M427">
            <v>233800</v>
          </cell>
          <cell r="N427">
            <v>0</v>
          </cell>
          <cell r="O427">
            <v>233800</v>
          </cell>
          <cell r="R427">
            <v>0</v>
          </cell>
          <cell r="S427">
            <v>0</v>
          </cell>
          <cell r="T427">
            <v>0</v>
          </cell>
          <cell r="U427">
            <v>0</v>
          </cell>
          <cell r="V427">
            <v>14</v>
          </cell>
          <cell r="W427">
            <v>233800</v>
          </cell>
        </row>
        <row r="428">
          <cell r="C428" t="str">
            <v>3.8.1.38.6</v>
          </cell>
          <cell r="D428" t="str">
            <v>Tee, Ø150 x 150mm, BxB</v>
          </cell>
          <cell r="E428" t="str">
            <v>un</v>
          </cell>
          <cell r="F428">
            <v>3</v>
          </cell>
          <cell r="G428">
            <v>33000</v>
          </cell>
          <cell r="H428">
            <v>99000</v>
          </cell>
          <cell r="I428">
            <v>2.2035374169634483E-2</v>
          </cell>
          <cell r="J428">
            <v>3</v>
          </cell>
          <cell r="L428">
            <v>3</v>
          </cell>
          <cell r="M428">
            <v>99000</v>
          </cell>
          <cell r="N428">
            <v>0</v>
          </cell>
          <cell r="O428">
            <v>99000</v>
          </cell>
          <cell r="R428">
            <v>0</v>
          </cell>
          <cell r="S428">
            <v>0</v>
          </cell>
          <cell r="T428">
            <v>0</v>
          </cell>
          <cell r="U428">
            <v>0</v>
          </cell>
          <cell r="V428">
            <v>3</v>
          </cell>
          <cell r="W428">
            <v>99000</v>
          </cell>
        </row>
        <row r="429">
          <cell r="C429" t="str">
            <v>3.8.1.38.7</v>
          </cell>
          <cell r="D429" t="str">
            <v>Tee, Ø150 x 250mm, BxB</v>
          </cell>
          <cell r="E429" t="str">
            <v>un</v>
          </cell>
          <cell r="F429">
            <v>2</v>
          </cell>
          <cell r="G429">
            <v>66200</v>
          </cell>
          <cell r="H429">
            <v>132400</v>
          </cell>
          <cell r="I429">
            <v>2.9469530707672786E-2</v>
          </cell>
          <cell r="J429">
            <v>2</v>
          </cell>
          <cell r="L429">
            <v>2</v>
          </cell>
          <cell r="M429">
            <v>132400</v>
          </cell>
          <cell r="N429">
            <v>0</v>
          </cell>
          <cell r="O429">
            <v>132400</v>
          </cell>
          <cell r="R429">
            <v>0</v>
          </cell>
          <cell r="S429">
            <v>0</v>
          </cell>
          <cell r="T429">
            <v>0</v>
          </cell>
          <cell r="U429">
            <v>0</v>
          </cell>
          <cell r="V429">
            <v>2</v>
          </cell>
          <cell r="W429">
            <v>132400</v>
          </cell>
        </row>
        <row r="430">
          <cell r="C430" t="str">
            <v>3.8.1.38.8</v>
          </cell>
          <cell r="D430" t="str">
            <v>Bridas Ø50mm, Acero, norma ISO</v>
          </cell>
          <cell r="E430" t="str">
            <v>un</v>
          </cell>
          <cell r="F430">
            <v>4</v>
          </cell>
          <cell r="G430">
            <v>8350</v>
          </cell>
          <cell r="H430">
            <v>33400</v>
          </cell>
          <cell r="I430">
            <v>7.4341565380383013E-3</v>
          </cell>
          <cell r="J430">
            <v>4</v>
          </cell>
          <cell r="L430">
            <v>4</v>
          </cell>
          <cell r="M430">
            <v>33400</v>
          </cell>
          <cell r="N430">
            <v>0</v>
          </cell>
          <cell r="O430">
            <v>33400</v>
          </cell>
          <cell r="R430">
            <v>0</v>
          </cell>
          <cell r="S430">
            <v>0</v>
          </cell>
          <cell r="T430">
            <v>0</v>
          </cell>
          <cell r="U430">
            <v>0</v>
          </cell>
          <cell r="V430">
            <v>4</v>
          </cell>
          <cell r="W430">
            <v>33400</v>
          </cell>
        </row>
        <row r="431">
          <cell r="C431" t="str">
            <v>3.8.1.38.9</v>
          </cell>
          <cell r="D431" t="str">
            <v>Bridas Ø100mm, Acero, norma ISO</v>
          </cell>
          <cell r="E431" t="str">
            <v>un</v>
          </cell>
          <cell r="F431">
            <v>6</v>
          </cell>
          <cell r="G431">
            <v>16600</v>
          </cell>
          <cell r="H431">
            <v>99600</v>
          </cell>
          <cell r="I431">
            <v>2.2168921891874693E-2</v>
          </cell>
          <cell r="J431">
            <v>6</v>
          </cell>
          <cell r="L431">
            <v>6</v>
          </cell>
          <cell r="M431">
            <v>99600</v>
          </cell>
          <cell r="N431">
            <v>0</v>
          </cell>
          <cell r="O431">
            <v>99600</v>
          </cell>
          <cell r="R431">
            <v>0</v>
          </cell>
          <cell r="S431">
            <v>0</v>
          </cell>
          <cell r="T431">
            <v>0</v>
          </cell>
          <cell r="U431">
            <v>0</v>
          </cell>
          <cell r="V431">
            <v>6</v>
          </cell>
          <cell r="W431">
            <v>99600</v>
          </cell>
        </row>
        <row r="432">
          <cell r="C432" t="str">
            <v>3.8.1.38.10</v>
          </cell>
          <cell r="D432" t="str">
            <v>Bridas Ø150mm, Acero, norma ISO</v>
          </cell>
          <cell r="E432" t="str">
            <v>un</v>
          </cell>
          <cell r="F432">
            <v>18</v>
          </cell>
          <cell r="G432">
            <v>19900</v>
          </cell>
          <cell r="H432">
            <v>358200</v>
          </cell>
          <cell r="I432">
            <v>7.972799017740477E-2</v>
          </cell>
          <cell r="J432">
            <v>18</v>
          </cell>
          <cell r="L432">
            <v>18</v>
          </cell>
          <cell r="M432">
            <v>358200</v>
          </cell>
          <cell r="N432">
            <v>0</v>
          </cell>
          <cell r="O432">
            <v>358200</v>
          </cell>
          <cell r="R432">
            <v>0</v>
          </cell>
          <cell r="S432">
            <v>0</v>
          </cell>
          <cell r="T432">
            <v>0</v>
          </cell>
          <cell r="U432">
            <v>0</v>
          </cell>
          <cell r="V432">
            <v>18</v>
          </cell>
          <cell r="W432">
            <v>358200</v>
          </cell>
        </row>
        <row r="433">
          <cell r="C433" t="str">
            <v>3.8.1.39</v>
          </cell>
          <cell r="D433" t="str">
            <v>Instalación de válvula cheque</v>
          </cell>
          <cell r="F433" t="str">
            <v/>
          </cell>
          <cell r="I433" t="str">
            <v/>
          </cell>
          <cell r="J433" t="str">
            <v/>
          </cell>
          <cell r="L433" t="str">
            <v/>
          </cell>
          <cell r="M433" t="str">
            <v/>
          </cell>
          <cell r="N433" t="str">
            <v/>
          </cell>
          <cell r="O433" t="str">
            <v/>
          </cell>
          <cell r="R433">
            <v>0</v>
          </cell>
          <cell r="S433" t="str">
            <v/>
          </cell>
          <cell r="T433" t="str">
            <v/>
          </cell>
          <cell r="U433" t="str">
            <v/>
          </cell>
          <cell r="V433" t="str">
            <v/>
          </cell>
          <cell r="W433" t="str">
            <v/>
          </cell>
        </row>
        <row r="434">
          <cell r="C434" t="str">
            <v>3.8.1.39.2</v>
          </cell>
          <cell r="D434" t="str">
            <v>Válvula cheque horizontal de clapetas Ø450mm, acero, bridada</v>
          </cell>
          <cell r="E434" t="str">
            <v>un</v>
          </cell>
          <cell r="F434">
            <v>2</v>
          </cell>
          <cell r="G434">
            <v>1450000</v>
          </cell>
          <cell r="H434">
            <v>2900000</v>
          </cell>
          <cell r="I434">
            <v>0.64548065749434358</v>
          </cell>
          <cell r="J434">
            <v>2</v>
          </cell>
          <cell r="L434">
            <v>2</v>
          </cell>
          <cell r="M434">
            <v>2900000</v>
          </cell>
          <cell r="N434">
            <v>0</v>
          </cell>
          <cell r="O434">
            <v>2900000</v>
          </cell>
          <cell r="R434">
            <v>0</v>
          </cell>
          <cell r="S434">
            <v>0</v>
          </cell>
          <cell r="T434">
            <v>0</v>
          </cell>
          <cell r="U434">
            <v>0</v>
          </cell>
          <cell r="V434">
            <v>2</v>
          </cell>
          <cell r="W434">
            <v>2900000</v>
          </cell>
        </row>
        <row r="435">
          <cell r="C435" t="str">
            <v>3.8.1.40</v>
          </cell>
          <cell r="D435" t="str">
            <v>Instalación de cruz en HD o acero</v>
          </cell>
          <cell r="F435" t="str">
            <v/>
          </cell>
          <cell r="I435" t="str">
            <v/>
          </cell>
          <cell r="J435" t="str">
            <v/>
          </cell>
          <cell r="L435" t="str">
            <v/>
          </cell>
          <cell r="M435" t="str">
            <v/>
          </cell>
          <cell r="N435" t="str">
            <v/>
          </cell>
          <cell r="O435" t="str">
            <v/>
          </cell>
          <cell r="R435">
            <v>0</v>
          </cell>
          <cell r="S435" t="str">
            <v/>
          </cell>
          <cell r="T435" t="str">
            <v/>
          </cell>
          <cell r="U435" t="str">
            <v/>
          </cell>
          <cell r="V435" t="str">
            <v/>
          </cell>
          <cell r="W435" t="str">
            <v/>
          </cell>
        </row>
        <row r="436">
          <cell r="C436" t="str">
            <v>3.8.1.40.1</v>
          </cell>
          <cell r="D436" t="str">
            <v>Instalación de cruz Ø600*600mm, HD, bridada</v>
          </cell>
          <cell r="E436" t="str">
            <v>un</v>
          </cell>
          <cell r="F436">
            <v>1</v>
          </cell>
          <cell r="G436">
            <v>600000</v>
          </cell>
          <cell r="H436">
            <v>600000</v>
          </cell>
          <cell r="I436">
            <v>0.133547722240209</v>
          </cell>
          <cell r="J436">
            <v>1</v>
          </cell>
          <cell r="L436">
            <v>1</v>
          </cell>
          <cell r="M436">
            <v>600000</v>
          </cell>
          <cell r="N436">
            <v>0</v>
          </cell>
          <cell r="O436">
            <v>600000</v>
          </cell>
          <cell r="R436">
            <v>0</v>
          </cell>
          <cell r="S436">
            <v>0</v>
          </cell>
          <cell r="T436">
            <v>0</v>
          </cell>
          <cell r="U436">
            <v>0</v>
          </cell>
          <cell r="V436">
            <v>1</v>
          </cell>
          <cell r="W436">
            <v>600000</v>
          </cell>
        </row>
        <row r="437">
          <cell r="C437" t="str">
            <v>3.8.2.3.2</v>
          </cell>
          <cell r="D437" t="str">
            <v>Instalación Válvula de Guillotina</v>
          </cell>
          <cell r="F437" t="str">
            <v/>
          </cell>
          <cell r="I437" t="str">
            <v/>
          </cell>
          <cell r="J437" t="str">
            <v/>
          </cell>
          <cell r="L437" t="str">
            <v/>
          </cell>
          <cell r="M437" t="str">
            <v/>
          </cell>
          <cell r="N437" t="str">
            <v/>
          </cell>
          <cell r="O437" t="str">
            <v/>
          </cell>
          <cell r="R437">
            <v>0</v>
          </cell>
          <cell r="S437" t="str">
            <v/>
          </cell>
          <cell r="T437" t="str">
            <v/>
          </cell>
          <cell r="U437" t="str">
            <v/>
          </cell>
          <cell r="V437" t="str">
            <v/>
          </cell>
          <cell r="W437" t="str">
            <v/>
          </cell>
        </row>
        <row r="438">
          <cell r="C438" t="str">
            <v>3.8.2.3.2.8</v>
          </cell>
          <cell r="D438" t="str">
            <v>Válvula de guillotina Ø 250 mm bridada</v>
          </cell>
          <cell r="E438" t="str">
            <v>un</v>
          </cell>
          <cell r="F438">
            <v>2</v>
          </cell>
          <cell r="G438">
            <v>116700</v>
          </cell>
          <cell r="H438">
            <v>233400</v>
          </cell>
          <cell r="I438">
            <v>5.1950063951441298E-2</v>
          </cell>
          <cell r="J438">
            <v>2</v>
          </cell>
          <cell r="L438">
            <v>2</v>
          </cell>
          <cell r="M438">
            <v>233400</v>
          </cell>
          <cell r="N438">
            <v>0</v>
          </cell>
          <cell r="O438">
            <v>233400</v>
          </cell>
          <cell r="R438">
            <v>0</v>
          </cell>
          <cell r="S438">
            <v>0</v>
          </cell>
          <cell r="T438">
            <v>0</v>
          </cell>
          <cell r="U438">
            <v>0</v>
          </cell>
          <cell r="V438">
            <v>2</v>
          </cell>
          <cell r="W438">
            <v>233400</v>
          </cell>
        </row>
        <row r="439">
          <cell r="C439" t="str">
            <v>3,10</v>
          </cell>
          <cell r="D439" t="str">
            <v>INSTALACIÓN DE ACCESORIOS Y TRABAJOS METALMECÁNICOS</v>
          </cell>
          <cell r="F439" t="str">
            <v/>
          </cell>
          <cell r="I439" t="str">
            <v/>
          </cell>
          <cell r="J439" t="str">
            <v/>
          </cell>
          <cell r="L439" t="str">
            <v/>
          </cell>
          <cell r="M439" t="str">
            <v/>
          </cell>
          <cell r="N439" t="str">
            <v/>
          </cell>
          <cell r="O439" t="str">
            <v/>
          </cell>
          <cell r="R439">
            <v>0</v>
          </cell>
          <cell r="S439" t="str">
            <v/>
          </cell>
          <cell r="T439" t="str">
            <v/>
          </cell>
          <cell r="U439" t="str">
            <v/>
          </cell>
          <cell r="V439" t="str">
            <v/>
          </cell>
          <cell r="W439" t="str">
            <v/>
          </cell>
        </row>
        <row r="440">
          <cell r="C440" t="str">
            <v>3.10.1</v>
          </cell>
          <cell r="D440" t="str">
            <v>Trabajos metalmecánicos</v>
          </cell>
          <cell r="F440" t="str">
            <v/>
          </cell>
          <cell r="I440" t="str">
            <v/>
          </cell>
          <cell r="J440" t="str">
            <v/>
          </cell>
          <cell r="L440" t="str">
            <v/>
          </cell>
          <cell r="M440" t="str">
            <v/>
          </cell>
          <cell r="N440" t="str">
            <v/>
          </cell>
          <cell r="O440" t="str">
            <v/>
          </cell>
          <cell r="R440">
            <v>0</v>
          </cell>
          <cell r="S440" t="str">
            <v/>
          </cell>
          <cell r="T440" t="str">
            <v/>
          </cell>
          <cell r="U440" t="str">
            <v/>
          </cell>
          <cell r="V440" t="str">
            <v/>
          </cell>
          <cell r="W440" t="str">
            <v/>
          </cell>
        </row>
        <row r="441">
          <cell r="C441" t="str">
            <v>3.10.1.1</v>
          </cell>
          <cell r="D441" t="str">
            <v>Fabricación e instalación de barandas en acero galvanizado Ø1 1/2"</v>
          </cell>
          <cell r="E441" t="str">
            <v>m</v>
          </cell>
          <cell r="F441">
            <v>340</v>
          </cell>
          <cell r="G441">
            <v>240000</v>
          </cell>
          <cell r="H441">
            <v>81600000</v>
          </cell>
          <cell r="I441">
            <v>18.162490224668424</v>
          </cell>
          <cell r="J441">
            <v>340</v>
          </cell>
          <cell r="L441">
            <v>340</v>
          </cell>
          <cell r="M441">
            <v>81600000</v>
          </cell>
          <cell r="N441">
            <v>0</v>
          </cell>
          <cell r="O441">
            <v>81600000</v>
          </cell>
          <cell r="R441">
            <v>0</v>
          </cell>
          <cell r="S441">
            <v>0</v>
          </cell>
          <cell r="T441">
            <v>0</v>
          </cell>
          <cell r="U441">
            <v>0</v>
          </cell>
          <cell r="V441">
            <v>340</v>
          </cell>
          <cell r="W441">
            <v>81600000</v>
          </cell>
        </row>
        <row r="442">
          <cell r="C442" t="str">
            <v>3.10.1.2</v>
          </cell>
          <cell r="D442" t="str">
            <v>Construcción e instalación de tapas ranuradas con perfiles de 1" acero galvanizado, separación de 0.02m, marco para en losas de concreto. Incluye pintura anticorrosiva y de acabado</v>
          </cell>
          <cell r="E442" t="str">
            <v>m2</v>
          </cell>
          <cell r="F442">
            <v>3.5</v>
          </cell>
          <cell r="G442">
            <v>260000</v>
          </cell>
          <cell r="H442">
            <v>910000</v>
          </cell>
          <cell r="I442">
            <v>0.20254737873098366</v>
          </cell>
          <cell r="J442">
            <v>3.5</v>
          </cell>
          <cell r="L442">
            <v>3.5</v>
          </cell>
          <cell r="M442">
            <v>910000</v>
          </cell>
          <cell r="N442">
            <v>0</v>
          </cell>
          <cell r="O442">
            <v>910000</v>
          </cell>
          <cell r="R442">
            <v>0</v>
          </cell>
          <cell r="S442">
            <v>0</v>
          </cell>
          <cell r="T442">
            <v>0</v>
          </cell>
          <cell r="U442">
            <v>0</v>
          </cell>
          <cell r="V442">
            <v>3.5</v>
          </cell>
          <cell r="W442">
            <v>910000</v>
          </cell>
        </row>
        <row r="443">
          <cell r="C443" t="str">
            <v>3.10.1.7</v>
          </cell>
          <cell r="D443" t="str">
            <v>Construcción e instalación de puente grúa en acero de trípodes con desplazamiemtos sobre rieles, incluye suministro de polipasto manual. Capacidad de carga de 1Ton, Construcción de acuerdo a planos.</v>
          </cell>
          <cell r="E443" t="str">
            <v>gl</v>
          </cell>
          <cell r="F443">
            <v>1</v>
          </cell>
          <cell r="G443">
            <v>40000000</v>
          </cell>
          <cell r="H443">
            <v>40000000</v>
          </cell>
          <cell r="I443">
            <v>8.9031814826805995</v>
          </cell>
          <cell r="J443">
            <v>1</v>
          </cell>
          <cell r="L443">
            <v>1</v>
          </cell>
          <cell r="M443">
            <v>40000000</v>
          </cell>
          <cell r="N443">
            <v>0</v>
          </cell>
          <cell r="O443">
            <v>40000000</v>
          </cell>
          <cell r="R443">
            <v>0</v>
          </cell>
          <cell r="S443">
            <v>0</v>
          </cell>
          <cell r="T443">
            <v>0</v>
          </cell>
          <cell r="U443">
            <v>0</v>
          </cell>
          <cell r="V443">
            <v>1</v>
          </cell>
          <cell r="W443">
            <v>40000000</v>
          </cell>
        </row>
        <row r="444">
          <cell r="C444" t="str">
            <v>3.10.1.8</v>
          </cell>
          <cell r="D444" t="str">
            <v>Fabricación e instalación de puerta abatibles en tuberías de acero galvanizado de diámetr 2" y láminas de aluminio. Incluye bisagras y cerrojo</v>
          </cell>
          <cell r="E444" t="str">
            <v>m2</v>
          </cell>
          <cell r="F444">
            <v>13.5</v>
          </cell>
          <cell r="G444">
            <v>65000</v>
          </cell>
          <cell r="H444">
            <v>877500</v>
          </cell>
          <cell r="I444">
            <v>0.19531354377630566</v>
          </cell>
          <cell r="J444">
            <v>13.5</v>
          </cell>
          <cell r="L444">
            <v>13.5</v>
          </cell>
          <cell r="M444">
            <v>877500</v>
          </cell>
          <cell r="N444">
            <v>0</v>
          </cell>
          <cell r="O444">
            <v>877500</v>
          </cell>
          <cell r="R444">
            <v>0</v>
          </cell>
          <cell r="S444">
            <v>0</v>
          </cell>
          <cell r="T444">
            <v>0</v>
          </cell>
          <cell r="U444">
            <v>0</v>
          </cell>
          <cell r="V444">
            <v>13.5</v>
          </cell>
          <cell r="W444">
            <v>877500</v>
          </cell>
        </row>
        <row r="445">
          <cell r="C445" t="str">
            <v>3,11</v>
          </cell>
          <cell r="D445" t="str">
            <v>INSTALACION DE EQUIPOS MECÁNICOS Y ELÉCTROMECÁNICOS</v>
          </cell>
          <cell r="F445" t="str">
            <v/>
          </cell>
          <cell r="I445" t="str">
            <v/>
          </cell>
          <cell r="J445" t="str">
            <v/>
          </cell>
          <cell r="L445" t="str">
            <v/>
          </cell>
          <cell r="M445" t="str">
            <v/>
          </cell>
          <cell r="N445" t="str">
            <v/>
          </cell>
          <cell r="O445" t="str">
            <v/>
          </cell>
          <cell r="R445">
            <v>0</v>
          </cell>
          <cell r="S445" t="str">
            <v/>
          </cell>
          <cell r="T445" t="str">
            <v/>
          </cell>
          <cell r="U445" t="str">
            <v/>
          </cell>
          <cell r="V445" t="str">
            <v/>
          </cell>
          <cell r="W445" t="str">
            <v/>
          </cell>
        </row>
        <row r="446">
          <cell r="C446" t="str">
            <v>3.11.1</v>
          </cell>
          <cell r="D446" t="str">
            <v>Bombas centrífugas</v>
          </cell>
          <cell r="F446" t="str">
            <v/>
          </cell>
          <cell r="I446" t="str">
            <v/>
          </cell>
          <cell r="J446" t="str">
            <v/>
          </cell>
          <cell r="L446" t="str">
            <v/>
          </cell>
          <cell r="M446" t="str">
            <v/>
          </cell>
          <cell r="N446" t="str">
            <v/>
          </cell>
          <cell r="O446" t="str">
            <v/>
          </cell>
          <cell r="R446">
            <v>0</v>
          </cell>
          <cell r="S446" t="str">
            <v/>
          </cell>
          <cell r="T446" t="str">
            <v/>
          </cell>
          <cell r="U446" t="str">
            <v/>
          </cell>
          <cell r="V446" t="str">
            <v/>
          </cell>
          <cell r="W446" t="str">
            <v/>
          </cell>
        </row>
        <row r="447">
          <cell r="C447" t="str">
            <v>3.11.1.2</v>
          </cell>
          <cell r="D447" t="str">
            <v>Bomba vertical para agua potable para lavado de filtros, Qn=243LPS y Hn=7.2m, tipo vertical, 1800RPM, 460 voltios, 60 ciclos. Diferencia de nivel entre techo tanque a piso tanque =3.7m más 1.4m para cárcamo de succión</v>
          </cell>
          <cell r="E447" t="str">
            <v>un</v>
          </cell>
          <cell r="F447">
            <v>2</v>
          </cell>
          <cell r="G447">
            <v>4200000</v>
          </cell>
          <cell r="H447">
            <v>8400000</v>
          </cell>
          <cell r="I447">
            <v>1.8696681113629259</v>
          </cell>
          <cell r="J447">
            <v>2</v>
          </cell>
          <cell r="L447">
            <v>2</v>
          </cell>
          <cell r="M447">
            <v>8400000</v>
          </cell>
          <cell r="N447">
            <v>0</v>
          </cell>
          <cell r="O447">
            <v>8400000</v>
          </cell>
          <cell r="R447">
            <v>0</v>
          </cell>
          <cell r="S447">
            <v>0</v>
          </cell>
          <cell r="T447">
            <v>0</v>
          </cell>
          <cell r="U447">
            <v>0</v>
          </cell>
          <cell r="V447">
            <v>2</v>
          </cell>
          <cell r="W447">
            <v>8400000</v>
          </cell>
        </row>
        <row r="448">
          <cell r="C448" t="str">
            <v>3.11.1.4</v>
          </cell>
          <cell r="D448" t="str">
            <v>Bomba tipo sumergible para manejo de lodos de los sedimentadores. Caudal nominal 8 lps, presión 37 m.c.a, 3500 RPM, 220 V, 60 Hz, trifásica. Incluye instalación de accesorios en acero galvanizado (codos, niples, unión universal) en la impulsión hasta la c</v>
          </cell>
          <cell r="E448" t="str">
            <v>un</v>
          </cell>
          <cell r="F448">
            <v>1</v>
          </cell>
          <cell r="G448">
            <v>320000</v>
          </cell>
          <cell r="H448">
            <v>320000</v>
          </cell>
          <cell r="I448">
            <v>7.12254518614448E-2</v>
          </cell>
          <cell r="J448">
            <v>1</v>
          </cell>
          <cell r="K448">
            <v>-1</v>
          </cell>
          <cell r="L448">
            <v>0</v>
          </cell>
          <cell r="M448">
            <v>320000</v>
          </cell>
          <cell r="N448">
            <v>-320000</v>
          </cell>
          <cell r="O448">
            <v>0</v>
          </cell>
          <cell r="R448">
            <v>0</v>
          </cell>
          <cell r="S448">
            <v>0</v>
          </cell>
          <cell r="T448">
            <v>0</v>
          </cell>
          <cell r="U448">
            <v>0</v>
          </cell>
          <cell r="V448">
            <v>0</v>
          </cell>
          <cell r="W448">
            <v>0</v>
          </cell>
        </row>
        <row r="449">
          <cell r="C449" t="str">
            <v>3.11.3</v>
          </cell>
          <cell r="D449" t="str">
            <v>Instalación de actuadores electromecánicos</v>
          </cell>
          <cell r="F449" t="str">
            <v/>
          </cell>
          <cell r="I449" t="str">
            <v/>
          </cell>
          <cell r="J449" t="str">
            <v/>
          </cell>
          <cell r="L449" t="str">
            <v/>
          </cell>
          <cell r="M449" t="str">
            <v/>
          </cell>
          <cell r="N449" t="str">
            <v/>
          </cell>
          <cell r="O449" t="str">
            <v/>
          </cell>
          <cell r="R449">
            <v>0</v>
          </cell>
          <cell r="S449" t="str">
            <v/>
          </cell>
          <cell r="T449" t="str">
            <v/>
          </cell>
          <cell r="U449" t="str">
            <v/>
          </cell>
          <cell r="V449" t="str">
            <v/>
          </cell>
          <cell r="W449" t="str">
            <v/>
          </cell>
        </row>
        <row r="450">
          <cell r="C450" t="str">
            <v>3.11.3.1</v>
          </cell>
          <cell r="D450" t="str">
            <v>Actuador eléctrico para válvula Ø150 - Ø200mm, tiempo de maniobra 28 seg, velocidad de salida 11 rpm</v>
          </cell>
          <cell r="E450" t="str">
            <v>un</v>
          </cell>
          <cell r="F450">
            <v>4</v>
          </cell>
          <cell r="G450">
            <v>520000</v>
          </cell>
          <cell r="H450">
            <v>2080000</v>
          </cell>
          <cell r="I450">
            <v>0.4629654370993912</v>
          </cell>
          <cell r="J450">
            <v>4</v>
          </cell>
          <cell r="L450">
            <v>4</v>
          </cell>
          <cell r="M450">
            <v>2080000</v>
          </cell>
          <cell r="N450">
            <v>0</v>
          </cell>
          <cell r="O450">
            <v>2080000</v>
          </cell>
          <cell r="R450">
            <v>0</v>
          </cell>
          <cell r="S450">
            <v>0</v>
          </cell>
          <cell r="T450">
            <v>0</v>
          </cell>
          <cell r="U450">
            <v>0</v>
          </cell>
          <cell r="V450">
            <v>4</v>
          </cell>
          <cell r="W450">
            <v>2080000</v>
          </cell>
        </row>
        <row r="451">
          <cell r="C451" t="str">
            <v>3.11.3.2</v>
          </cell>
          <cell r="D451" t="str">
            <v>Actuador eléctrico para válvula guillotinaØ 300mm, tiempo de maniobra 40 seg</v>
          </cell>
          <cell r="E451" t="str">
            <v>un</v>
          </cell>
          <cell r="F451">
            <v>2</v>
          </cell>
          <cell r="G451">
            <v>380000</v>
          </cell>
          <cell r="H451">
            <v>760000</v>
          </cell>
          <cell r="I451">
            <v>0.1691604481709314</v>
          </cell>
          <cell r="J451">
            <v>2</v>
          </cell>
          <cell r="L451">
            <v>2</v>
          </cell>
          <cell r="M451">
            <v>760000</v>
          </cell>
          <cell r="N451">
            <v>0</v>
          </cell>
          <cell r="O451">
            <v>760000</v>
          </cell>
          <cell r="R451">
            <v>0</v>
          </cell>
          <cell r="S451">
            <v>0</v>
          </cell>
          <cell r="T451">
            <v>0</v>
          </cell>
          <cell r="U451">
            <v>0</v>
          </cell>
          <cell r="V451">
            <v>2</v>
          </cell>
          <cell r="W451">
            <v>760000</v>
          </cell>
        </row>
        <row r="452">
          <cell r="C452" t="str">
            <v>3.11.4</v>
          </cell>
          <cell r="D452" t="str">
            <v>Instalación de equipos eléctromecánicos para tratamiento de agua potable</v>
          </cell>
          <cell r="F452" t="str">
            <v/>
          </cell>
          <cell r="I452" t="str">
            <v/>
          </cell>
          <cell r="J452" t="str">
            <v/>
          </cell>
          <cell r="L452" t="str">
            <v/>
          </cell>
          <cell r="M452" t="str">
            <v/>
          </cell>
          <cell r="N452" t="str">
            <v/>
          </cell>
          <cell r="O452" t="str">
            <v/>
          </cell>
          <cell r="R452">
            <v>0</v>
          </cell>
          <cell r="S452" t="str">
            <v/>
          </cell>
          <cell r="T452" t="str">
            <v/>
          </cell>
          <cell r="U452" t="str">
            <v/>
          </cell>
          <cell r="V452" t="str">
            <v/>
          </cell>
          <cell r="W452" t="str">
            <v/>
          </cell>
        </row>
        <row r="453">
          <cell r="C453" t="str">
            <v>3.11.4.1</v>
          </cell>
          <cell r="D453" t="str">
            <v>Soplador de aire para lavado de filtros, 1055 CFM, presión mínima 5.4 psi. Incluye motor 50 HP, 230-460V, 60Hz, trifasico, base en acero, filtros de aire, silenciador, válvula cheque.</v>
          </cell>
          <cell r="E453" t="str">
            <v>un</v>
          </cell>
          <cell r="F453">
            <v>1</v>
          </cell>
          <cell r="G453">
            <v>4100000</v>
          </cell>
          <cell r="H453">
            <v>4100000</v>
          </cell>
          <cell r="I453">
            <v>0.91257610197476147</v>
          </cell>
          <cell r="J453">
            <v>1</v>
          </cell>
          <cell r="L453">
            <v>1</v>
          </cell>
          <cell r="M453">
            <v>4100000</v>
          </cell>
          <cell r="N453">
            <v>0</v>
          </cell>
          <cell r="O453">
            <v>4100000</v>
          </cell>
          <cell r="R453">
            <v>0</v>
          </cell>
          <cell r="S453">
            <v>0</v>
          </cell>
          <cell r="T453">
            <v>0</v>
          </cell>
          <cell r="U453">
            <v>0</v>
          </cell>
          <cell r="V453">
            <v>1</v>
          </cell>
          <cell r="W453">
            <v>4100000</v>
          </cell>
        </row>
        <row r="454">
          <cell r="C454" t="str">
            <v>3.11.4.2</v>
          </cell>
          <cell r="D454" t="str">
            <v xml:space="preserve">Equipos de floculación mecánica tipo vertical. Se incluye motorreductor con velocidad variable de 1 a 10 rpm, motor eléctrico, potencia en eje de salida de 1 HP, estructuras en acero galvanizado, paletas en fibra de vidrio, sistema de control eléctrico y </v>
          </cell>
          <cell r="E454" t="str">
            <v>un</v>
          </cell>
          <cell r="F454">
            <v>6</v>
          </cell>
          <cell r="G454">
            <v>1150000</v>
          </cell>
          <cell r="H454">
            <v>6900000</v>
          </cell>
          <cell r="I454">
            <v>1.5357988057624035</v>
          </cell>
          <cell r="J454">
            <v>6</v>
          </cell>
          <cell r="L454">
            <v>6</v>
          </cell>
          <cell r="M454">
            <v>6900000</v>
          </cell>
          <cell r="N454">
            <v>0</v>
          </cell>
          <cell r="O454">
            <v>6900000</v>
          </cell>
          <cell r="R454">
            <v>0</v>
          </cell>
          <cell r="S454">
            <v>0</v>
          </cell>
          <cell r="T454">
            <v>0</v>
          </cell>
          <cell r="U454">
            <v>0</v>
          </cell>
          <cell r="V454">
            <v>6</v>
          </cell>
          <cell r="W454">
            <v>6900000</v>
          </cell>
        </row>
        <row r="455">
          <cell r="C455" t="str">
            <v>3.11.5</v>
          </cell>
          <cell r="D455" t="str">
            <v>INSTALACION DE ELEMENTOS VARIOS</v>
          </cell>
          <cell r="F455" t="str">
            <v/>
          </cell>
          <cell r="I455" t="str">
            <v/>
          </cell>
          <cell r="J455" t="str">
            <v/>
          </cell>
          <cell r="L455" t="str">
            <v/>
          </cell>
          <cell r="M455" t="str">
            <v/>
          </cell>
          <cell r="N455" t="str">
            <v/>
          </cell>
          <cell r="O455" t="str">
            <v/>
          </cell>
          <cell r="R455">
            <v>0</v>
          </cell>
          <cell r="S455" t="str">
            <v/>
          </cell>
          <cell r="T455" t="str">
            <v/>
          </cell>
          <cell r="U455" t="str">
            <v/>
          </cell>
          <cell r="V455" t="str">
            <v/>
          </cell>
          <cell r="W455" t="str">
            <v/>
          </cell>
        </row>
        <row r="456">
          <cell r="C456" t="str">
            <v>3.11.5.1</v>
          </cell>
          <cell r="D456" t="str">
            <v>Arena de cuarzo para filtro, peso específico=2.60 a 2.65, Te = 0.9mm, Cu = 1.55 a 1.6, dureza 7</v>
          </cell>
          <cell r="E456" t="str">
            <v>m3</v>
          </cell>
          <cell r="F456">
            <v>80</v>
          </cell>
          <cell r="G456">
            <v>22000</v>
          </cell>
          <cell r="H456">
            <v>1760000</v>
          </cell>
          <cell r="I456">
            <v>0.3917399852379464</v>
          </cell>
          <cell r="J456">
            <v>80</v>
          </cell>
          <cell r="L456">
            <v>80</v>
          </cell>
          <cell r="M456">
            <v>1760000</v>
          </cell>
          <cell r="N456">
            <v>0</v>
          </cell>
          <cell r="O456">
            <v>1760000</v>
          </cell>
          <cell r="R456">
            <v>0</v>
          </cell>
          <cell r="S456">
            <v>0</v>
          </cell>
          <cell r="T456">
            <v>0</v>
          </cell>
          <cell r="U456">
            <v>0</v>
          </cell>
          <cell r="V456">
            <v>80</v>
          </cell>
          <cell r="W456">
            <v>1760000</v>
          </cell>
        </row>
        <row r="457">
          <cell r="C457" t="str">
            <v>3.11.5.2</v>
          </cell>
          <cell r="D457" t="str">
            <v>Grava de canto rodado para soporte de filtro. Granulometría de acuerdo aplanos y especificaciones</v>
          </cell>
          <cell r="E457" t="str">
            <v>m3</v>
          </cell>
          <cell r="F457">
            <v>12</v>
          </cell>
          <cell r="G457">
            <v>1600</v>
          </cell>
          <cell r="H457">
            <v>19200</v>
          </cell>
          <cell r="I457">
            <v>4.2735271116866886E-3</v>
          </cell>
          <cell r="J457">
            <v>12</v>
          </cell>
          <cell r="L457">
            <v>12</v>
          </cell>
          <cell r="M457">
            <v>19200</v>
          </cell>
          <cell r="N457">
            <v>0</v>
          </cell>
          <cell r="O457">
            <v>19200</v>
          </cell>
          <cell r="R457">
            <v>0</v>
          </cell>
          <cell r="S457">
            <v>0</v>
          </cell>
          <cell r="T457">
            <v>0</v>
          </cell>
          <cell r="U457">
            <v>0</v>
          </cell>
          <cell r="V457">
            <v>12</v>
          </cell>
          <cell r="W457">
            <v>19200</v>
          </cell>
        </row>
        <row r="458">
          <cell r="C458" t="str">
            <v>3.11.5.3</v>
          </cell>
          <cell r="D458" t="str">
            <v>Canaletas de fibra de vidrio para filtros, L=2.85m</v>
          </cell>
          <cell r="E458" t="str">
            <v>un</v>
          </cell>
          <cell r="F458">
            <v>16</v>
          </cell>
          <cell r="G458">
            <v>110000</v>
          </cell>
          <cell r="H458">
            <v>1760000</v>
          </cell>
          <cell r="I458">
            <v>0.3917399852379464</v>
          </cell>
          <cell r="J458">
            <v>16</v>
          </cell>
          <cell r="L458">
            <v>16</v>
          </cell>
          <cell r="M458">
            <v>1760000</v>
          </cell>
          <cell r="N458">
            <v>0</v>
          </cell>
          <cell r="O458">
            <v>1760000</v>
          </cell>
          <cell r="R458">
            <v>0</v>
          </cell>
          <cell r="S458">
            <v>0</v>
          </cell>
          <cell r="T458">
            <v>0</v>
          </cell>
          <cell r="U458">
            <v>0</v>
          </cell>
          <cell r="V458">
            <v>16</v>
          </cell>
          <cell r="W458">
            <v>1760000</v>
          </cell>
        </row>
        <row r="459">
          <cell r="C459" t="str">
            <v>3.11.5.4</v>
          </cell>
          <cell r="D459" t="str">
            <v>Canaleta Parshall en fibra de vidrio, ancho de garganta W= 0.46m</v>
          </cell>
          <cell r="E459" t="str">
            <v>un</v>
          </cell>
          <cell r="F459">
            <v>1</v>
          </cell>
          <cell r="G459">
            <v>1250000</v>
          </cell>
          <cell r="H459">
            <v>1250000</v>
          </cell>
          <cell r="I459">
            <v>0.27822442133376873</v>
          </cell>
          <cell r="J459">
            <v>1</v>
          </cell>
          <cell r="L459">
            <v>1</v>
          </cell>
          <cell r="M459">
            <v>1250000</v>
          </cell>
          <cell r="N459">
            <v>0</v>
          </cell>
          <cell r="O459">
            <v>1250000</v>
          </cell>
          <cell r="R459">
            <v>0</v>
          </cell>
          <cell r="S459">
            <v>0</v>
          </cell>
          <cell r="T459">
            <v>0</v>
          </cell>
          <cell r="U459">
            <v>0</v>
          </cell>
          <cell r="V459">
            <v>1</v>
          </cell>
          <cell r="W459">
            <v>1250000</v>
          </cell>
        </row>
        <row r="460">
          <cell r="C460" t="str">
            <v>3.11.5.5</v>
          </cell>
          <cell r="D460" t="str">
            <v>Columna de maniobra para manejo de válvulas, incluye vástago de Ø50mm, Longitud entre 1.0 - 3.0m metros</v>
          </cell>
          <cell r="E460" t="str">
            <v>un</v>
          </cell>
          <cell r="F460">
            <v>10</v>
          </cell>
          <cell r="G460">
            <v>140000</v>
          </cell>
          <cell r="H460">
            <v>1400000</v>
          </cell>
          <cell r="I460">
            <v>0.311611351893821</v>
          </cell>
          <cell r="J460">
            <v>10</v>
          </cell>
          <cell r="L460">
            <v>10</v>
          </cell>
          <cell r="M460">
            <v>1400000</v>
          </cell>
          <cell r="N460">
            <v>0</v>
          </cell>
          <cell r="O460">
            <v>1400000</v>
          </cell>
          <cell r="R460">
            <v>0</v>
          </cell>
          <cell r="S460">
            <v>0</v>
          </cell>
          <cell r="T460">
            <v>0</v>
          </cell>
          <cell r="U460">
            <v>0</v>
          </cell>
          <cell r="V460">
            <v>10</v>
          </cell>
          <cell r="W460">
            <v>1400000</v>
          </cell>
        </row>
        <row r="461">
          <cell r="C461" t="str">
            <v>3.11.5.6</v>
          </cell>
          <cell r="D461" t="str">
            <v>Columna de maniobra para manejo de válvulas, incluye vástago de Ø50mm, Longitud entre 3.0 - 6.0m metros</v>
          </cell>
          <cell r="E461" t="str">
            <v>un</v>
          </cell>
          <cell r="F461">
            <v>14</v>
          </cell>
          <cell r="G461">
            <v>150000</v>
          </cell>
          <cell r="H461">
            <v>2100000</v>
          </cell>
          <cell r="I461">
            <v>0.46741702784073147</v>
          </cell>
          <cell r="J461">
            <v>14</v>
          </cell>
          <cell r="L461">
            <v>14</v>
          </cell>
          <cell r="M461">
            <v>2100000</v>
          </cell>
          <cell r="N461">
            <v>0</v>
          </cell>
          <cell r="O461">
            <v>2100000</v>
          </cell>
          <cell r="R461">
            <v>0</v>
          </cell>
          <cell r="S461">
            <v>0</v>
          </cell>
          <cell r="T461">
            <v>0</v>
          </cell>
          <cell r="U461">
            <v>0</v>
          </cell>
          <cell r="V461">
            <v>14</v>
          </cell>
          <cell r="W461">
            <v>2100000</v>
          </cell>
        </row>
        <row r="462">
          <cell r="C462" t="str">
            <v>3.11.5.7</v>
          </cell>
          <cell r="D462" t="str">
            <v>Falso fondo Leopold de polietileno tipo S, para lavado de filtros con aire-agua, sin capa porosa sintética de soporte de lecho, altura bloque h=305mm, ancho=279mm, largo=1220mm</v>
          </cell>
          <cell r="E462" t="str">
            <v>un</v>
          </cell>
          <cell r="F462">
            <v>0</v>
          </cell>
          <cell r="G462">
            <v>170000</v>
          </cell>
          <cell r="H462">
            <v>0</v>
          </cell>
          <cell r="I462">
            <v>0</v>
          </cell>
          <cell r="J462">
            <v>0</v>
          </cell>
          <cell r="L462">
            <v>0</v>
          </cell>
          <cell r="M462">
            <v>0</v>
          </cell>
          <cell r="N462">
            <v>0</v>
          </cell>
          <cell r="O462">
            <v>0</v>
          </cell>
          <cell r="R462">
            <v>0</v>
          </cell>
          <cell r="S462">
            <v>0</v>
          </cell>
          <cell r="T462">
            <v>0</v>
          </cell>
          <cell r="U462">
            <v>0</v>
          </cell>
          <cell r="V462">
            <v>0</v>
          </cell>
          <cell r="W462">
            <v>0</v>
          </cell>
        </row>
        <row r="463">
          <cell r="B463" t="str">
            <v>N</v>
          </cell>
          <cell r="D463" t="str">
            <v>Falso fondo Leopold de polietileno tipo S, para lavado de filtros con aire-agua, sin capa porosa sintética de soporte de lecho, altura bloque h=305mm, ancho=279mm, largo=1220mm</v>
          </cell>
          <cell r="E463" t="str">
            <v>m²</v>
          </cell>
          <cell r="F463">
            <v>76.8</v>
          </cell>
          <cell r="G463">
            <v>304037</v>
          </cell>
          <cell r="H463">
            <v>23350041.599999998</v>
          </cell>
          <cell r="J463">
            <v>76.8</v>
          </cell>
          <cell r="L463">
            <v>76.8</v>
          </cell>
          <cell r="M463">
            <v>23350041.599999998</v>
          </cell>
          <cell r="N463">
            <v>0</v>
          </cell>
          <cell r="O463">
            <v>23350041.599999998</v>
          </cell>
          <cell r="S463">
            <v>0</v>
          </cell>
          <cell r="T463">
            <v>0</v>
          </cell>
        </row>
        <row r="464">
          <cell r="C464" t="str">
            <v>3.11.5.8</v>
          </cell>
          <cell r="D464" t="str">
            <v>Peldaños HD para escalera gato, ancho=0.4m</v>
          </cell>
          <cell r="E464" t="str">
            <v>un</v>
          </cell>
          <cell r="F464">
            <v>130</v>
          </cell>
          <cell r="G464">
            <v>4500</v>
          </cell>
          <cell r="H464">
            <v>585000</v>
          </cell>
          <cell r="I464">
            <v>0.1302090291842038</v>
          </cell>
          <cell r="J464">
            <v>130</v>
          </cell>
          <cell r="L464">
            <v>130</v>
          </cell>
          <cell r="M464">
            <v>585000</v>
          </cell>
          <cell r="N464">
            <v>0</v>
          </cell>
          <cell r="O464">
            <v>585000</v>
          </cell>
          <cell r="R464">
            <v>0</v>
          </cell>
          <cell r="S464">
            <v>0</v>
          </cell>
          <cell r="T464">
            <v>0</v>
          </cell>
          <cell r="U464">
            <v>0</v>
          </cell>
          <cell r="V464">
            <v>130</v>
          </cell>
          <cell r="W464">
            <v>585000</v>
          </cell>
        </row>
        <row r="465">
          <cell r="C465" t="str">
            <v>3.11.5.9</v>
          </cell>
          <cell r="D465" t="str">
            <v>Tapas y aro construidas en hierro dúctil, dimensiones Ø0.6m y aro, para instalar en losas de concreto</v>
          </cell>
          <cell r="E465" t="str">
            <v>un</v>
          </cell>
          <cell r="F465">
            <v>12</v>
          </cell>
          <cell r="G465">
            <v>20000</v>
          </cell>
          <cell r="H465">
            <v>240000</v>
          </cell>
          <cell r="I465">
            <v>5.34190888960836E-2</v>
          </cell>
          <cell r="J465">
            <v>12</v>
          </cell>
          <cell r="L465">
            <v>12</v>
          </cell>
          <cell r="M465">
            <v>240000</v>
          </cell>
          <cell r="N465">
            <v>0</v>
          </cell>
          <cell r="O465">
            <v>240000</v>
          </cell>
          <cell r="R465">
            <v>0</v>
          </cell>
          <cell r="S465">
            <v>0</v>
          </cell>
          <cell r="T465">
            <v>0</v>
          </cell>
          <cell r="U465">
            <v>0</v>
          </cell>
          <cell r="V465">
            <v>12</v>
          </cell>
          <cell r="W465">
            <v>240000</v>
          </cell>
        </row>
        <row r="466">
          <cell r="C466" t="str">
            <v>3.11.5.10</v>
          </cell>
          <cell r="D466" t="str">
            <v>Vincha de empalme en acero para tubería Ø600mm HD con salida bridada Ø50mm</v>
          </cell>
          <cell r="E466" t="str">
            <v>un</v>
          </cell>
          <cell r="F466">
            <v>1</v>
          </cell>
          <cell r="G466">
            <v>15000</v>
          </cell>
          <cell r="H466">
            <v>15000</v>
          </cell>
          <cell r="I466">
            <v>3.338693056005225E-3</v>
          </cell>
          <cell r="J466">
            <v>1</v>
          </cell>
          <cell r="L466">
            <v>1</v>
          </cell>
          <cell r="M466">
            <v>15000</v>
          </cell>
          <cell r="N466">
            <v>0</v>
          </cell>
          <cell r="O466">
            <v>15000</v>
          </cell>
          <cell r="R466">
            <v>0</v>
          </cell>
          <cell r="S466">
            <v>0</v>
          </cell>
          <cell r="T466">
            <v>0</v>
          </cell>
          <cell r="U466">
            <v>0</v>
          </cell>
          <cell r="V466">
            <v>1</v>
          </cell>
          <cell r="W466">
            <v>15000</v>
          </cell>
        </row>
        <row r="467">
          <cell r="C467" t="str">
            <v>3.11.5.11</v>
          </cell>
          <cell r="D467" t="str">
            <v>Compuerta en acero para canales y con guías para empotrar en muro. Ancho 0.8m, altura de compuerta 0.85m, altura de fondo canal a nivel de pasillo 0.85m, con actuador manual y volanta de manejo</v>
          </cell>
          <cell r="E467" t="str">
            <v>un</v>
          </cell>
          <cell r="F467">
            <v>2</v>
          </cell>
          <cell r="G467">
            <v>5200</v>
          </cell>
          <cell r="H467">
            <v>10400</v>
          </cell>
          <cell r="I467">
            <v>2.3148271854969557E-3</v>
          </cell>
          <cell r="J467">
            <v>2</v>
          </cell>
          <cell r="L467">
            <v>2</v>
          </cell>
          <cell r="M467">
            <v>10400</v>
          </cell>
          <cell r="N467">
            <v>0</v>
          </cell>
          <cell r="O467">
            <v>10400</v>
          </cell>
          <cell r="R467">
            <v>0</v>
          </cell>
          <cell r="S467">
            <v>0</v>
          </cell>
          <cell r="T467">
            <v>0</v>
          </cell>
          <cell r="U467">
            <v>0</v>
          </cell>
          <cell r="V467">
            <v>2</v>
          </cell>
          <cell r="W467">
            <v>10400</v>
          </cell>
        </row>
        <row r="468">
          <cell r="C468" t="str">
            <v>3.11.5.12</v>
          </cell>
          <cell r="D468" t="str">
            <v xml:space="preserve">Instalación y pega con mortero de losetas de concreto reforzado dentro del canal de reparto de agua floculada en el sedimentadores, dimensiones de cada loseta 0.69*0.3m espesor de 0.1m. </v>
          </cell>
          <cell r="E468" t="str">
            <v>un</v>
          </cell>
          <cell r="F468">
            <v>52</v>
          </cell>
          <cell r="G468">
            <v>10</v>
          </cell>
          <cell r="H468">
            <v>520</v>
          </cell>
          <cell r="I468">
            <v>1.157413592748478E-4</v>
          </cell>
          <cell r="J468">
            <v>52</v>
          </cell>
          <cell r="L468">
            <v>52</v>
          </cell>
          <cell r="M468">
            <v>520</v>
          </cell>
          <cell r="N468">
            <v>0</v>
          </cell>
          <cell r="O468">
            <v>520</v>
          </cell>
          <cell r="R468">
            <v>0</v>
          </cell>
          <cell r="S468">
            <v>0</v>
          </cell>
          <cell r="T468">
            <v>0</v>
          </cell>
          <cell r="U468">
            <v>0</v>
          </cell>
          <cell r="V468">
            <v>52</v>
          </cell>
          <cell r="W468">
            <v>520</v>
          </cell>
        </row>
        <row r="469">
          <cell r="C469" t="str">
            <v>3.11.5.13</v>
          </cell>
          <cell r="D469" t="str">
            <v>Instalación de válvula de Ø300mm de membrana de polietileno salidas bridadas y sistema para operar con agua a presión. Incluye instalación de tuberías Ø25mm acero galvanizado sobre muro</v>
          </cell>
          <cell r="E469" t="str">
            <v>un</v>
          </cell>
          <cell r="F469">
            <v>2</v>
          </cell>
          <cell r="G469">
            <v>280000</v>
          </cell>
          <cell r="H469">
            <v>560000</v>
          </cell>
          <cell r="I469">
            <v>0.1246445407575284</v>
          </cell>
          <cell r="J469">
            <v>2</v>
          </cell>
          <cell r="L469">
            <v>2</v>
          </cell>
          <cell r="M469">
            <v>560000</v>
          </cell>
          <cell r="N469">
            <v>0</v>
          </cell>
          <cell r="O469">
            <v>560000</v>
          </cell>
          <cell r="R469">
            <v>0</v>
          </cell>
          <cell r="S469">
            <v>0</v>
          </cell>
          <cell r="T469">
            <v>0</v>
          </cell>
          <cell r="U469">
            <v>0</v>
          </cell>
          <cell r="V469">
            <v>2</v>
          </cell>
          <cell r="W469">
            <v>560000</v>
          </cell>
        </row>
        <row r="470">
          <cell r="C470" t="str">
            <v>3.11.5.14</v>
          </cell>
          <cell r="D470" t="str">
            <v>Instalación de tanque de polietileno para poza séptica y filtro de piedra, Volumen de 1m3</v>
          </cell>
          <cell r="E470" t="str">
            <v>un</v>
          </cell>
          <cell r="F470">
            <v>2</v>
          </cell>
          <cell r="G470">
            <v>65000</v>
          </cell>
          <cell r="H470">
            <v>130000</v>
          </cell>
          <cell r="I470">
            <v>2.893533981871195E-2</v>
          </cell>
          <cell r="J470">
            <v>2</v>
          </cell>
          <cell r="L470">
            <v>2</v>
          </cell>
          <cell r="M470">
            <v>130000</v>
          </cell>
          <cell r="N470">
            <v>0</v>
          </cell>
          <cell r="O470">
            <v>130000</v>
          </cell>
          <cell r="R470">
            <v>0</v>
          </cell>
          <cell r="S470">
            <v>0</v>
          </cell>
          <cell r="T470">
            <v>0</v>
          </cell>
          <cell r="U470">
            <v>0</v>
          </cell>
          <cell r="V470">
            <v>2</v>
          </cell>
          <cell r="W470">
            <v>130000</v>
          </cell>
        </row>
        <row r="471">
          <cell r="C471" t="str">
            <v>3.11.5.15</v>
          </cell>
          <cell r="D471" t="str">
            <v>Instalación de láminas de asbesto cemento dentro de sedimentadores, dimensiones 1.2*2.4*0.01m, incluye soportes en asbesto cemento de 0.05*0.05*1.2m</v>
          </cell>
          <cell r="E471" t="str">
            <v>un</v>
          </cell>
          <cell r="F471">
            <v>528</v>
          </cell>
          <cell r="G471">
            <v>3500</v>
          </cell>
          <cell r="H471">
            <v>1848000</v>
          </cell>
          <cell r="I471">
            <v>0.41132698449984367</v>
          </cell>
          <cell r="J471">
            <v>528</v>
          </cell>
          <cell r="L471">
            <v>528</v>
          </cell>
          <cell r="M471">
            <v>1848000</v>
          </cell>
          <cell r="N471">
            <v>0</v>
          </cell>
          <cell r="O471">
            <v>1848000</v>
          </cell>
          <cell r="R471">
            <v>0</v>
          </cell>
          <cell r="S471">
            <v>0</v>
          </cell>
          <cell r="T471">
            <v>0</v>
          </cell>
          <cell r="U471">
            <v>0</v>
          </cell>
          <cell r="V471">
            <v>528</v>
          </cell>
          <cell r="W471">
            <v>1848000</v>
          </cell>
        </row>
        <row r="472">
          <cell r="D472" t="str">
            <v>ITEMES NUEVOS</v>
          </cell>
          <cell r="F472" t="str">
            <v/>
          </cell>
          <cell r="J472" t="str">
            <v/>
          </cell>
          <cell r="L472" t="str">
            <v/>
          </cell>
          <cell r="M472" t="str">
            <v/>
          </cell>
          <cell r="N472" t="str">
            <v/>
          </cell>
          <cell r="O472" t="str">
            <v/>
          </cell>
          <cell r="R472">
            <v>0</v>
          </cell>
          <cell r="S472" t="str">
            <v/>
          </cell>
          <cell r="T472" t="str">
            <v/>
          </cell>
          <cell r="U472" t="str">
            <v/>
          </cell>
        </row>
        <row r="473">
          <cell r="B473" t="str">
            <v>N</v>
          </cell>
          <cell r="D473" t="str">
            <v>Relleno en subbase para mejoramiento de terreno planta de tratamiento, al 95% del Proctor Modificado</v>
          </cell>
          <cell r="E473" t="str">
            <v>m3</v>
          </cell>
          <cell r="F473">
            <v>500</v>
          </cell>
          <cell r="G473">
            <v>56486</v>
          </cell>
          <cell r="H473">
            <v>28243000</v>
          </cell>
          <cell r="J473">
            <v>500</v>
          </cell>
          <cell r="L473">
            <v>500</v>
          </cell>
          <cell r="M473">
            <v>28243000</v>
          </cell>
          <cell r="N473">
            <v>0</v>
          </cell>
          <cell r="O473">
            <v>28243000</v>
          </cell>
          <cell r="R473">
            <v>0</v>
          </cell>
        </row>
        <row r="474">
          <cell r="B474" t="str">
            <v>N</v>
          </cell>
          <cell r="D474" t="str">
            <v>Relleno compactado a máquina con mezcla de triturado y arena gruesa en proporción 3:1</v>
          </cell>
          <cell r="E474" t="str">
            <v>m3</v>
          </cell>
          <cell r="F474">
            <v>2000</v>
          </cell>
          <cell r="G474">
            <v>70535</v>
          </cell>
          <cell r="H474">
            <v>141070000</v>
          </cell>
          <cell r="J474">
            <v>2000</v>
          </cell>
          <cell r="K474">
            <v>-500</v>
          </cell>
          <cell r="L474">
            <v>1500</v>
          </cell>
          <cell r="M474">
            <v>141070000</v>
          </cell>
          <cell r="N474">
            <v>-35267500</v>
          </cell>
          <cell r="O474">
            <v>105802500</v>
          </cell>
          <cell r="R474">
            <v>618.44000000000005</v>
          </cell>
          <cell r="S474">
            <v>0</v>
          </cell>
          <cell r="T474">
            <v>0</v>
          </cell>
          <cell r="U474">
            <v>43621665.400000006</v>
          </cell>
        </row>
        <row r="475">
          <cell r="F475" t="str">
            <v/>
          </cell>
          <cell r="J475" t="str">
            <v/>
          </cell>
          <cell r="L475" t="str">
            <v/>
          </cell>
          <cell r="M475" t="str">
            <v/>
          </cell>
          <cell r="N475" t="str">
            <v/>
          </cell>
          <cell r="O475" t="str">
            <v/>
          </cell>
          <cell r="R475">
            <v>0</v>
          </cell>
          <cell r="S475" t="str">
            <v/>
          </cell>
          <cell r="T475" t="str">
            <v/>
          </cell>
          <cell r="U475" t="str">
            <v/>
          </cell>
        </row>
        <row r="476">
          <cell r="D476" t="str">
            <v>COSTO TOTAL DIRECTO</v>
          </cell>
          <cell r="F476" t="str">
            <v/>
          </cell>
          <cell r="H476">
            <v>449277599</v>
          </cell>
          <cell r="J476" t="str">
            <v/>
          </cell>
          <cell r="L476" t="str">
            <v/>
          </cell>
          <cell r="M476">
            <v>449277599</v>
          </cell>
          <cell r="N476">
            <v>-49839764</v>
          </cell>
          <cell r="O476">
            <v>399437835</v>
          </cell>
          <cell r="R476">
            <v>0</v>
          </cell>
          <cell r="S476">
            <v>0</v>
          </cell>
          <cell r="T476">
            <v>0</v>
          </cell>
          <cell r="U476">
            <v>60752517</v>
          </cell>
          <cell r="V476" t="str">
            <v/>
          </cell>
          <cell r="W476">
            <v>224911441</v>
          </cell>
        </row>
        <row r="477">
          <cell r="D477" t="str">
            <v>A,I,U,</v>
          </cell>
          <cell r="E477">
            <v>0.25</v>
          </cell>
          <cell r="F477">
            <v>0</v>
          </cell>
          <cell r="H477">
            <v>112319399.75</v>
          </cell>
          <cell r="J477">
            <v>0</v>
          </cell>
          <cell r="L477">
            <v>0</v>
          </cell>
          <cell r="M477">
            <v>112319399.75</v>
          </cell>
          <cell r="N477">
            <v>-12459941</v>
          </cell>
          <cell r="O477">
            <v>99859458.75</v>
          </cell>
          <cell r="R477">
            <v>0</v>
          </cell>
          <cell r="S477">
            <v>0</v>
          </cell>
          <cell r="T477">
            <v>0</v>
          </cell>
          <cell r="U477">
            <v>15188129.25</v>
          </cell>
          <cell r="W477">
            <v>56227860.25</v>
          </cell>
        </row>
        <row r="478">
          <cell r="B478" t="str">
            <v>TO4</v>
          </cell>
          <cell r="D478" t="str">
            <v>COSTO TOTAL OBRA CIVIL</v>
          </cell>
          <cell r="F478" t="str">
            <v/>
          </cell>
          <cell r="H478">
            <v>561596999</v>
          </cell>
          <cell r="J478" t="str">
            <v/>
          </cell>
          <cell r="L478" t="str">
            <v/>
          </cell>
          <cell r="M478">
            <v>561596999</v>
          </cell>
          <cell r="N478">
            <v>-62299705</v>
          </cell>
          <cell r="O478">
            <v>499297294</v>
          </cell>
          <cell r="R478">
            <v>0</v>
          </cell>
          <cell r="S478">
            <v>0</v>
          </cell>
          <cell r="T478">
            <v>0</v>
          </cell>
          <cell r="U478">
            <v>75940646</v>
          </cell>
          <cell r="V478" t="str">
            <v/>
          </cell>
          <cell r="W478">
            <v>281139301</v>
          </cell>
        </row>
        <row r="479">
          <cell r="B479" t="str">
            <v>T5</v>
          </cell>
          <cell r="C479" t="str">
            <v>SUMINISTRO DE EQUIPOS Y ACCESORIOS PARA EL TANQUE Y ESTACIÓN DE BOMBEO DE AGUA POTABLE (479)</v>
          </cell>
          <cell r="F479" t="str">
            <v/>
          </cell>
          <cell r="J479" t="str">
            <v/>
          </cell>
          <cell r="L479" t="str">
            <v/>
          </cell>
          <cell r="M479" t="str">
            <v/>
          </cell>
          <cell r="N479" t="str">
            <v/>
          </cell>
          <cell r="O479" t="str">
            <v/>
          </cell>
          <cell r="R479">
            <v>0</v>
          </cell>
          <cell r="S479" t="str">
            <v/>
          </cell>
          <cell r="T479" t="str">
            <v/>
          </cell>
          <cell r="U479" t="str">
            <v/>
          </cell>
          <cell r="V479" t="str">
            <v/>
          </cell>
          <cell r="W479" t="str">
            <v/>
          </cell>
        </row>
        <row r="480">
          <cell r="C480" t="str">
            <v xml:space="preserve">ITEM  </v>
          </cell>
          <cell r="D480" t="str">
            <v>DESCRIPCION</v>
          </cell>
          <cell r="E480" t="str">
            <v xml:space="preserve">UNIDAD </v>
          </cell>
          <cell r="F480">
            <v>0</v>
          </cell>
          <cell r="G480" t="str">
            <v>V. UNITARIO</v>
          </cell>
          <cell r="H480" t="str">
            <v xml:space="preserve"> V. PARCIAL</v>
          </cell>
          <cell r="J480">
            <v>0</v>
          </cell>
          <cell r="L480">
            <v>0</v>
          </cell>
          <cell r="R480">
            <v>0</v>
          </cell>
        </row>
        <row r="481">
          <cell r="C481" t="str">
            <v>3.20.</v>
          </cell>
          <cell r="D481" t="str">
            <v>SUMINISTRO DE TUBERIAS Y ELEMENTOS DE ACUEDUCTO Y ALCANTARILLADO</v>
          </cell>
          <cell r="F481" t="str">
            <v/>
          </cell>
          <cell r="J481" t="str">
            <v/>
          </cell>
          <cell r="L481" t="str">
            <v/>
          </cell>
          <cell r="M481" t="str">
            <v/>
          </cell>
          <cell r="N481" t="str">
            <v/>
          </cell>
          <cell r="O481" t="str">
            <v/>
          </cell>
          <cell r="R481">
            <v>0</v>
          </cell>
          <cell r="S481" t="str">
            <v/>
          </cell>
          <cell r="T481" t="str">
            <v/>
          </cell>
          <cell r="U481" t="str">
            <v/>
          </cell>
          <cell r="V481" t="str">
            <v/>
          </cell>
          <cell r="W481" t="str">
            <v/>
          </cell>
        </row>
        <row r="482">
          <cell r="C482" t="str">
            <v>3.20.1.1</v>
          </cell>
          <cell r="D482" t="str">
            <v>Suministro de Tuberias de Acueducto</v>
          </cell>
          <cell r="F482" t="str">
            <v/>
          </cell>
          <cell r="J482" t="str">
            <v/>
          </cell>
          <cell r="L482" t="str">
            <v/>
          </cell>
          <cell r="M482" t="str">
            <v/>
          </cell>
          <cell r="N482" t="str">
            <v/>
          </cell>
          <cell r="O482" t="str">
            <v/>
          </cell>
          <cell r="R482">
            <v>0</v>
          </cell>
          <cell r="S482" t="str">
            <v/>
          </cell>
          <cell r="T482" t="str">
            <v/>
          </cell>
          <cell r="U482" t="str">
            <v/>
          </cell>
          <cell r="V482" t="str">
            <v/>
          </cell>
          <cell r="W482" t="str">
            <v/>
          </cell>
        </row>
        <row r="483">
          <cell r="C483" t="str">
            <v>3.20.1.1.1</v>
          </cell>
          <cell r="D483" t="str">
            <v>Suministro de tuberías de acueducto de polietileno de alta densidad (PEAD)</v>
          </cell>
          <cell r="F483" t="str">
            <v/>
          </cell>
          <cell r="J483" t="str">
            <v/>
          </cell>
          <cell r="L483" t="str">
            <v/>
          </cell>
          <cell r="M483" t="str">
            <v/>
          </cell>
          <cell r="N483" t="str">
            <v/>
          </cell>
          <cell r="O483" t="str">
            <v/>
          </cell>
          <cell r="R483">
            <v>0</v>
          </cell>
          <cell r="S483" t="str">
            <v/>
          </cell>
          <cell r="T483" t="str">
            <v/>
          </cell>
          <cell r="U483" t="str">
            <v/>
          </cell>
          <cell r="V483" t="str">
            <v/>
          </cell>
          <cell r="W483" t="str">
            <v/>
          </cell>
        </row>
        <row r="484">
          <cell r="C484" t="str">
            <v>3.20.1.1.1.4</v>
          </cell>
          <cell r="D484" t="str">
            <v>Tuberías PEAD 200mm PN 10 PE 100</v>
          </cell>
          <cell r="E484" t="str">
            <v>m</v>
          </cell>
          <cell r="F484">
            <v>3</v>
          </cell>
          <cell r="G484">
            <v>75000</v>
          </cell>
          <cell r="H484">
            <v>225000</v>
          </cell>
          <cell r="I484">
            <v>3.7822554290747087E-2</v>
          </cell>
          <cell r="J484">
            <v>3</v>
          </cell>
          <cell r="L484">
            <v>3</v>
          </cell>
          <cell r="M484">
            <v>225000</v>
          </cell>
          <cell r="N484">
            <v>0</v>
          </cell>
          <cell r="O484">
            <v>225000</v>
          </cell>
          <cell r="R484">
            <v>0</v>
          </cell>
          <cell r="S484">
            <v>0</v>
          </cell>
          <cell r="T484">
            <v>0</v>
          </cell>
          <cell r="U484">
            <v>0</v>
          </cell>
          <cell r="V484">
            <v>3</v>
          </cell>
          <cell r="W484">
            <v>225000</v>
          </cell>
        </row>
        <row r="485">
          <cell r="C485" t="str">
            <v>3.20.1.2.11</v>
          </cell>
          <cell r="D485" t="str">
            <v>Suministro de medidor ultrasónico</v>
          </cell>
          <cell r="F485" t="str">
            <v/>
          </cell>
          <cell r="I485" t="str">
            <v/>
          </cell>
          <cell r="J485" t="str">
            <v/>
          </cell>
          <cell r="L485" t="str">
            <v/>
          </cell>
          <cell r="M485" t="str">
            <v/>
          </cell>
          <cell r="N485" t="str">
            <v/>
          </cell>
          <cell r="O485" t="str">
            <v/>
          </cell>
          <cell r="R485">
            <v>0</v>
          </cell>
          <cell r="S485" t="str">
            <v/>
          </cell>
          <cell r="T485" t="str">
            <v/>
          </cell>
          <cell r="U485" t="str">
            <v/>
          </cell>
          <cell r="V485" t="str">
            <v/>
          </cell>
          <cell r="W485" t="str">
            <v/>
          </cell>
        </row>
        <row r="486">
          <cell r="D486" t="str">
            <v>Medidor ultrasónico Panametrics de flujo tipo transmisor AT868, dos salidas aisladas de 4-20 mA, interfase RS 232, un canal de alimentación 100-120 VAC, salidas de totalizador, pantalla LCD de 2 líneas * 16 caracteres.</v>
          </cell>
          <cell r="F486" t="str">
            <v/>
          </cell>
          <cell r="I486" t="str">
            <v/>
          </cell>
          <cell r="J486" t="str">
            <v/>
          </cell>
          <cell r="L486" t="str">
            <v/>
          </cell>
          <cell r="M486" t="str">
            <v/>
          </cell>
          <cell r="N486" t="str">
            <v/>
          </cell>
          <cell r="O486" t="str">
            <v/>
          </cell>
          <cell r="R486">
            <v>0</v>
          </cell>
          <cell r="S486" t="str">
            <v/>
          </cell>
          <cell r="T486" t="str">
            <v/>
          </cell>
          <cell r="U486" t="str">
            <v/>
          </cell>
          <cell r="V486" t="str">
            <v/>
          </cell>
          <cell r="W486" t="str">
            <v/>
          </cell>
        </row>
        <row r="487">
          <cell r="C487" t="str">
            <v>3.20.1.2.11.4</v>
          </cell>
          <cell r="D487" t="str">
            <v>d = 500 mm</v>
          </cell>
          <cell r="E487" t="str">
            <v>un</v>
          </cell>
          <cell r="F487">
            <v>1</v>
          </cell>
          <cell r="G487">
            <v>13137000</v>
          </cell>
          <cell r="H487">
            <v>13137000</v>
          </cell>
          <cell r="I487">
            <v>2.2083328698557536</v>
          </cell>
          <cell r="J487">
            <v>1</v>
          </cell>
          <cell r="L487">
            <v>1</v>
          </cell>
          <cell r="M487">
            <v>13137000</v>
          </cell>
          <cell r="N487">
            <v>0</v>
          </cell>
          <cell r="O487">
            <v>13137000</v>
          </cell>
          <cell r="R487">
            <v>0</v>
          </cell>
          <cell r="S487">
            <v>0</v>
          </cell>
          <cell r="T487">
            <v>0</v>
          </cell>
          <cell r="U487">
            <v>0</v>
          </cell>
          <cell r="V487">
            <v>1</v>
          </cell>
          <cell r="W487">
            <v>13137000</v>
          </cell>
        </row>
        <row r="488">
          <cell r="C488" t="str">
            <v>3.20.1.2.20</v>
          </cell>
          <cell r="D488" t="str">
            <v>Adaptador porta brida de polietileno con brida suelta de acero</v>
          </cell>
          <cell r="F488" t="str">
            <v/>
          </cell>
          <cell r="I488" t="str">
            <v/>
          </cell>
          <cell r="J488" t="str">
            <v/>
          </cell>
          <cell r="L488" t="str">
            <v/>
          </cell>
          <cell r="M488" t="str">
            <v/>
          </cell>
          <cell r="N488" t="str">
            <v/>
          </cell>
          <cell r="O488" t="str">
            <v/>
          </cell>
          <cell r="R488">
            <v>0</v>
          </cell>
          <cell r="S488" t="str">
            <v/>
          </cell>
          <cell r="T488" t="str">
            <v/>
          </cell>
          <cell r="U488" t="str">
            <v/>
          </cell>
          <cell r="V488" t="str">
            <v/>
          </cell>
          <cell r="W488" t="str">
            <v/>
          </cell>
        </row>
        <row r="489">
          <cell r="C489" t="str">
            <v>3.20.1.2.20.4</v>
          </cell>
          <cell r="D489" t="str">
            <v>d = 200 mm (8")</v>
          </cell>
          <cell r="E489" t="str">
            <v>un</v>
          </cell>
          <cell r="F489">
            <v>1</v>
          </cell>
          <cell r="G489">
            <v>250560</v>
          </cell>
          <cell r="H489">
            <v>250560</v>
          </cell>
          <cell r="I489">
            <v>4.211919645817596E-2</v>
          </cell>
          <cell r="J489">
            <v>1</v>
          </cell>
          <cell r="L489">
            <v>1</v>
          </cell>
          <cell r="M489">
            <v>250560</v>
          </cell>
          <cell r="N489">
            <v>0</v>
          </cell>
          <cell r="O489">
            <v>250560</v>
          </cell>
          <cell r="R489">
            <v>0</v>
          </cell>
          <cell r="S489">
            <v>0</v>
          </cell>
          <cell r="T489">
            <v>0</v>
          </cell>
          <cell r="U489">
            <v>0</v>
          </cell>
          <cell r="V489">
            <v>1</v>
          </cell>
          <cell r="W489">
            <v>250560</v>
          </cell>
        </row>
        <row r="490">
          <cell r="C490" t="str">
            <v>3.20.1.2.30</v>
          </cell>
          <cell r="D490" t="str">
            <v>Codo 90° BxB HD Norma ISO PN 10</v>
          </cell>
          <cell r="F490" t="str">
            <v/>
          </cell>
          <cell r="I490" t="str">
            <v/>
          </cell>
          <cell r="J490" t="str">
            <v/>
          </cell>
          <cell r="L490" t="str">
            <v/>
          </cell>
          <cell r="M490" t="str">
            <v/>
          </cell>
          <cell r="N490" t="str">
            <v/>
          </cell>
          <cell r="O490" t="str">
            <v/>
          </cell>
          <cell r="R490">
            <v>0</v>
          </cell>
          <cell r="S490" t="str">
            <v/>
          </cell>
          <cell r="T490" t="str">
            <v/>
          </cell>
          <cell r="U490" t="str">
            <v/>
          </cell>
          <cell r="V490" t="str">
            <v/>
          </cell>
          <cell r="W490" t="str">
            <v/>
          </cell>
        </row>
        <row r="491">
          <cell r="C491" t="str">
            <v>3.20.1.2.30.16</v>
          </cell>
          <cell r="D491" t="str">
            <v>d = 150 mm (6")</v>
          </cell>
          <cell r="E491" t="str">
            <v>un</v>
          </cell>
          <cell r="F491">
            <v>20</v>
          </cell>
          <cell r="G491">
            <v>370272</v>
          </cell>
          <cell r="H491">
            <v>7405440</v>
          </cell>
          <cell r="I491">
            <v>1.2448562508749783</v>
          </cell>
          <cell r="J491">
            <v>20</v>
          </cell>
          <cell r="L491">
            <v>20</v>
          </cell>
          <cell r="M491">
            <v>7405440</v>
          </cell>
          <cell r="N491">
            <v>0</v>
          </cell>
          <cell r="O491">
            <v>7405440</v>
          </cell>
          <cell r="R491">
            <v>20</v>
          </cell>
          <cell r="S491">
            <v>0</v>
          </cell>
          <cell r="T491">
            <v>0</v>
          </cell>
          <cell r="U491">
            <v>7405440</v>
          </cell>
          <cell r="V491">
            <v>0</v>
          </cell>
          <cell r="W491">
            <v>0</v>
          </cell>
        </row>
        <row r="492">
          <cell r="C492" t="str">
            <v>3.20.1.2.56</v>
          </cell>
          <cell r="D492" t="str">
            <v>Pasamuro HD. Norma ISO. PN 10, L &lt;= 1 m</v>
          </cell>
          <cell r="F492" t="str">
            <v/>
          </cell>
          <cell r="I492" t="str">
            <v/>
          </cell>
          <cell r="J492" t="str">
            <v/>
          </cell>
          <cell r="L492" t="str">
            <v/>
          </cell>
          <cell r="M492" t="str">
            <v/>
          </cell>
          <cell r="N492" t="str">
            <v/>
          </cell>
          <cell r="O492" t="str">
            <v/>
          </cell>
          <cell r="R492">
            <v>0</v>
          </cell>
          <cell r="S492" t="str">
            <v/>
          </cell>
          <cell r="T492" t="str">
            <v/>
          </cell>
          <cell r="U492" t="str">
            <v/>
          </cell>
          <cell r="V492" t="str">
            <v/>
          </cell>
          <cell r="W492" t="str">
            <v/>
          </cell>
        </row>
        <row r="493">
          <cell r="C493" t="str">
            <v>3.20.1.2.56.7</v>
          </cell>
          <cell r="D493" t="str">
            <v>d = 600 mm (24”), B*E 0,75 m</v>
          </cell>
          <cell r="E493" t="str">
            <v>un</v>
          </cell>
          <cell r="F493">
            <v>1</v>
          </cell>
          <cell r="G493">
            <v>2114100</v>
          </cell>
          <cell r="H493">
            <v>2114100</v>
          </cell>
          <cell r="I493">
            <v>0.35538072011585969</v>
          </cell>
          <cell r="J493">
            <v>1</v>
          </cell>
          <cell r="L493">
            <v>1</v>
          </cell>
          <cell r="M493">
            <v>2114100</v>
          </cell>
          <cell r="N493">
            <v>0</v>
          </cell>
          <cell r="O493">
            <v>2114100</v>
          </cell>
          <cell r="R493">
            <v>0</v>
          </cell>
          <cell r="S493">
            <v>0</v>
          </cell>
          <cell r="T493">
            <v>0</v>
          </cell>
          <cell r="U493">
            <v>0</v>
          </cell>
          <cell r="V493">
            <v>1</v>
          </cell>
          <cell r="W493">
            <v>2114100</v>
          </cell>
        </row>
        <row r="494">
          <cell r="C494" t="str">
            <v>3.20.1.2.56.22</v>
          </cell>
          <cell r="D494" t="str">
            <v>d = 150 mm (6”), B*E, L=0.55m</v>
          </cell>
          <cell r="E494" t="str">
            <v>un</v>
          </cell>
          <cell r="F494">
            <v>10</v>
          </cell>
          <cell r="G494">
            <v>387730</v>
          </cell>
          <cell r="H494">
            <v>3877300</v>
          </cell>
          <cell r="I494">
            <v>0.65177506556228304</v>
          </cell>
          <cell r="J494">
            <v>10</v>
          </cell>
          <cell r="L494">
            <v>10</v>
          </cell>
          <cell r="M494">
            <v>3877300</v>
          </cell>
          <cell r="N494">
            <v>0</v>
          </cell>
          <cell r="O494">
            <v>3877300</v>
          </cell>
          <cell r="R494">
            <v>0</v>
          </cell>
          <cell r="S494">
            <v>0</v>
          </cell>
          <cell r="T494">
            <v>0</v>
          </cell>
          <cell r="U494">
            <v>0</v>
          </cell>
          <cell r="V494">
            <v>10</v>
          </cell>
          <cell r="W494">
            <v>3877300</v>
          </cell>
        </row>
        <row r="495">
          <cell r="C495" t="str">
            <v>3.20.1.2.56.23</v>
          </cell>
          <cell r="D495" t="str">
            <v>d = 200 mm (10”), B*E, L=0.65m</v>
          </cell>
          <cell r="E495" t="str">
            <v>un</v>
          </cell>
          <cell r="F495">
            <v>1</v>
          </cell>
          <cell r="G495">
            <v>579768</v>
          </cell>
          <cell r="H495">
            <v>579768</v>
          </cell>
          <cell r="I495">
            <v>9.7459140693501603E-2</v>
          </cell>
          <cell r="J495">
            <v>1</v>
          </cell>
          <cell r="L495">
            <v>1</v>
          </cell>
          <cell r="M495">
            <v>579768</v>
          </cell>
          <cell r="N495">
            <v>0</v>
          </cell>
          <cell r="O495">
            <v>579768</v>
          </cell>
          <cell r="R495">
            <v>0</v>
          </cell>
          <cell r="S495">
            <v>0</v>
          </cell>
          <cell r="T495">
            <v>0</v>
          </cell>
          <cell r="U495">
            <v>0</v>
          </cell>
          <cell r="V495">
            <v>1</v>
          </cell>
          <cell r="W495">
            <v>579768</v>
          </cell>
        </row>
        <row r="496">
          <cell r="C496" t="str">
            <v>3.20.1.2.56.24</v>
          </cell>
          <cell r="D496" t="str">
            <v>d = 200 mm (10”), B*B, L=0.60m</v>
          </cell>
          <cell r="E496" t="str">
            <v>un</v>
          </cell>
          <cell r="F496">
            <v>1</v>
          </cell>
          <cell r="G496">
            <v>579768</v>
          </cell>
          <cell r="H496">
            <v>579768</v>
          </cell>
          <cell r="I496">
            <v>9.7459140693501603E-2</v>
          </cell>
          <cell r="J496">
            <v>1</v>
          </cell>
          <cell r="L496">
            <v>1</v>
          </cell>
          <cell r="M496">
            <v>579768</v>
          </cell>
          <cell r="N496">
            <v>0</v>
          </cell>
          <cell r="O496">
            <v>579768</v>
          </cell>
          <cell r="R496">
            <v>0</v>
          </cell>
          <cell r="S496">
            <v>0</v>
          </cell>
          <cell r="T496">
            <v>0</v>
          </cell>
          <cell r="U496">
            <v>0</v>
          </cell>
          <cell r="V496">
            <v>1</v>
          </cell>
          <cell r="W496">
            <v>579768</v>
          </cell>
        </row>
        <row r="497">
          <cell r="C497" t="str">
            <v>3.20.1.2.86</v>
          </cell>
          <cell r="D497" t="str">
            <v>Suministro de válvulas y accesorios norma ISO PN 25 en HD y acero</v>
          </cell>
          <cell r="F497" t="str">
            <v/>
          </cell>
          <cell r="I497" t="str">
            <v/>
          </cell>
          <cell r="J497" t="str">
            <v/>
          </cell>
          <cell r="L497" t="str">
            <v/>
          </cell>
          <cell r="M497" t="str">
            <v/>
          </cell>
          <cell r="N497" t="str">
            <v/>
          </cell>
          <cell r="O497" t="str">
            <v/>
          </cell>
          <cell r="R497">
            <v>0</v>
          </cell>
          <cell r="S497" t="str">
            <v/>
          </cell>
          <cell r="T497" t="str">
            <v/>
          </cell>
          <cell r="U497" t="str">
            <v/>
          </cell>
          <cell r="V497" t="str">
            <v/>
          </cell>
          <cell r="W497" t="str">
            <v/>
          </cell>
        </row>
        <row r="498">
          <cell r="C498" t="str">
            <v>3.20.1.2.86.1</v>
          </cell>
          <cell r="D498" t="str">
            <v>Suministro de válvula de compuerta brida x brida norma ISO PN 25</v>
          </cell>
          <cell r="F498" t="str">
            <v/>
          </cell>
          <cell r="I498" t="str">
            <v/>
          </cell>
          <cell r="J498" t="str">
            <v/>
          </cell>
          <cell r="L498" t="str">
            <v/>
          </cell>
          <cell r="M498" t="str">
            <v/>
          </cell>
          <cell r="N498" t="str">
            <v/>
          </cell>
          <cell r="O498" t="str">
            <v/>
          </cell>
          <cell r="R498">
            <v>0</v>
          </cell>
          <cell r="S498" t="str">
            <v/>
          </cell>
          <cell r="T498" t="str">
            <v/>
          </cell>
          <cell r="U498" t="str">
            <v/>
          </cell>
          <cell r="V498" t="str">
            <v/>
          </cell>
          <cell r="W498" t="str">
            <v/>
          </cell>
        </row>
        <row r="499">
          <cell r="C499" t="str">
            <v>3.20.1.2.86.1.1</v>
          </cell>
          <cell r="D499" t="str">
            <v>d = 200 mm (8")</v>
          </cell>
          <cell r="E499" t="str">
            <v>un</v>
          </cell>
          <cell r="F499">
            <v>1</v>
          </cell>
          <cell r="G499">
            <v>1276000</v>
          </cell>
          <cell r="H499">
            <v>1276000</v>
          </cell>
          <cell r="I499">
            <v>0.21449590788885906</v>
          </cell>
          <cell r="J499">
            <v>1</v>
          </cell>
          <cell r="L499">
            <v>1</v>
          </cell>
          <cell r="M499">
            <v>1276000</v>
          </cell>
          <cell r="N499">
            <v>0</v>
          </cell>
          <cell r="O499">
            <v>1276000</v>
          </cell>
          <cell r="R499">
            <v>0</v>
          </cell>
          <cell r="S499">
            <v>0</v>
          </cell>
          <cell r="T499">
            <v>0</v>
          </cell>
          <cell r="U499">
            <v>0</v>
          </cell>
          <cell r="V499">
            <v>1</v>
          </cell>
          <cell r="W499">
            <v>1276000</v>
          </cell>
        </row>
        <row r="500">
          <cell r="C500" t="str">
            <v>3.20.1.2.86.2</v>
          </cell>
          <cell r="D500" t="str">
            <v>Suministro de válvula de mariposa brida x brida norma ISO PN 25</v>
          </cell>
          <cell r="F500" t="str">
            <v/>
          </cell>
          <cell r="I500" t="str">
            <v/>
          </cell>
          <cell r="J500" t="str">
            <v/>
          </cell>
          <cell r="L500" t="str">
            <v/>
          </cell>
          <cell r="M500" t="str">
            <v/>
          </cell>
          <cell r="N500" t="str">
            <v/>
          </cell>
          <cell r="O500" t="str">
            <v/>
          </cell>
          <cell r="R500">
            <v>0</v>
          </cell>
          <cell r="S500" t="str">
            <v/>
          </cell>
          <cell r="T500" t="str">
            <v/>
          </cell>
          <cell r="U500" t="str">
            <v/>
          </cell>
          <cell r="V500" t="str">
            <v/>
          </cell>
          <cell r="W500" t="str">
            <v/>
          </cell>
        </row>
        <row r="501">
          <cell r="C501" t="str">
            <v>3.20.1.2.86.2.5</v>
          </cell>
          <cell r="D501" t="str">
            <v>d = 300 mm (12")</v>
          </cell>
          <cell r="E501" t="str">
            <v>un</v>
          </cell>
          <cell r="F501">
            <v>3</v>
          </cell>
          <cell r="G501">
            <v>6903147.2400000002</v>
          </cell>
          <cell r="H501">
            <v>20709441.719999999</v>
          </cell>
          <cell r="I501">
            <v>3.4812621501589454</v>
          </cell>
          <cell r="J501">
            <v>3</v>
          </cell>
          <cell r="L501">
            <v>3</v>
          </cell>
          <cell r="M501">
            <v>20709441.719999999</v>
          </cell>
          <cell r="N501">
            <v>0</v>
          </cell>
          <cell r="O501">
            <v>20709441.719999999</v>
          </cell>
          <cell r="R501">
            <v>0</v>
          </cell>
          <cell r="S501">
            <v>0</v>
          </cell>
          <cell r="T501">
            <v>0</v>
          </cell>
          <cell r="U501">
            <v>0</v>
          </cell>
          <cell r="V501">
            <v>3</v>
          </cell>
          <cell r="W501">
            <v>20709441.719999999</v>
          </cell>
        </row>
        <row r="502">
          <cell r="C502" t="str">
            <v>3.20.1.2.86.3</v>
          </cell>
          <cell r="D502" t="str">
            <v>Suministro de ventosa de acción simple norma ISO PN 25</v>
          </cell>
          <cell r="F502" t="str">
            <v/>
          </cell>
          <cell r="I502" t="str">
            <v/>
          </cell>
          <cell r="J502" t="str">
            <v/>
          </cell>
          <cell r="L502" t="str">
            <v/>
          </cell>
          <cell r="M502" t="str">
            <v/>
          </cell>
          <cell r="N502" t="str">
            <v/>
          </cell>
          <cell r="O502" t="str">
            <v/>
          </cell>
          <cell r="R502">
            <v>0</v>
          </cell>
          <cell r="S502" t="str">
            <v/>
          </cell>
          <cell r="T502" t="str">
            <v/>
          </cell>
          <cell r="U502" t="str">
            <v/>
          </cell>
          <cell r="V502" t="str">
            <v/>
          </cell>
          <cell r="W502" t="str">
            <v/>
          </cell>
        </row>
        <row r="503">
          <cell r="C503" t="str">
            <v>3.20.1.2.86.3.1</v>
          </cell>
          <cell r="D503" t="str">
            <v>d = 50 mm (2")</v>
          </cell>
          <cell r="E503" t="str">
            <v>un</v>
          </cell>
          <cell r="F503">
            <v>3</v>
          </cell>
          <cell r="G503">
            <v>610972</v>
          </cell>
          <cell r="H503">
            <v>1832916</v>
          </cell>
          <cell r="I503">
            <v>0.30811362186835112</v>
          </cell>
          <cell r="J503">
            <v>3</v>
          </cell>
          <cell r="L503">
            <v>3</v>
          </cell>
          <cell r="M503">
            <v>1832916</v>
          </cell>
          <cell r="N503">
            <v>0</v>
          </cell>
          <cell r="O503">
            <v>1832916</v>
          </cell>
          <cell r="R503">
            <v>0</v>
          </cell>
          <cell r="S503">
            <v>0</v>
          </cell>
          <cell r="T503">
            <v>0</v>
          </cell>
          <cell r="U503">
            <v>0</v>
          </cell>
          <cell r="V503">
            <v>3</v>
          </cell>
          <cell r="W503">
            <v>1832916</v>
          </cell>
        </row>
        <row r="504">
          <cell r="C504" t="str">
            <v>3.20.1.2.86.4</v>
          </cell>
          <cell r="D504" t="str">
            <v>Suministro valvula anticipadora del golpe de ariete, norma ISO PN25</v>
          </cell>
          <cell r="F504" t="str">
            <v/>
          </cell>
          <cell r="I504" t="str">
            <v/>
          </cell>
          <cell r="J504" t="str">
            <v/>
          </cell>
          <cell r="L504" t="str">
            <v/>
          </cell>
          <cell r="M504" t="str">
            <v/>
          </cell>
          <cell r="N504" t="str">
            <v/>
          </cell>
          <cell r="O504" t="str">
            <v/>
          </cell>
          <cell r="R504">
            <v>0</v>
          </cell>
          <cell r="S504" t="str">
            <v/>
          </cell>
          <cell r="T504" t="str">
            <v/>
          </cell>
          <cell r="U504" t="str">
            <v/>
          </cell>
          <cell r="V504" t="str">
            <v/>
          </cell>
          <cell r="W504" t="str">
            <v/>
          </cell>
        </row>
        <row r="505">
          <cell r="C505" t="str">
            <v>3.20.1.2.86.4.1</v>
          </cell>
          <cell r="D505" t="str">
            <v>d = 200 mm (8")</v>
          </cell>
          <cell r="E505" t="str">
            <v>un</v>
          </cell>
          <cell r="F505">
            <v>1</v>
          </cell>
          <cell r="G505">
            <v>10000000</v>
          </cell>
          <cell r="H505">
            <v>10000000</v>
          </cell>
          <cell r="I505">
            <v>1.6810024129220928</v>
          </cell>
          <cell r="J505">
            <v>1</v>
          </cell>
          <cell r="L505">
            <v>1</v>
          </cell>
          <cell r="M505">
            <v>10000000</v>
          </cell>
          <cell r="N505">
            <v>0</v>
          </cell>
          <cell r="O505">
            <v>10000000</v>
          </cell>
          <cell r="R505">
            <v>0</v>
          </cell>
          <cell r="S505">
            <v>0</v>
          </cell>
          <cell r="T505">
            <v>0</v>
          </cell>
          <cell r="U505">
            <v>0</v>
          </cell>
          <cell r="V505">
            <v>1</v>
          </cell>
          <cell r="W505">
            <v>10000000</v>
          </cell>
        </row>
        <row r="506">
          <cell r="C506" t="str">
            <v>3.20.1.2.86.5</v>
          </cell>
          <cell r="D506" t="str">
            <v>Suministro de brida ciega HD norma ISO PN 25</v>
          </cell>
          <cell r="F506" t="str">
            <v/>
          </cell>
          <cell r="I506" t="str">
            <v/>
          </cell>
          <cell r="J506" t="str">
            <v/>
          </cell>
          <cell r="L506" t="str">
            <v/>
          </cell>
          <cell r="M506" t="str">
            <v/>
          </cell>
          <cell r="N506" t="str">
            <v/>
          </cell>
          <cell r="O506" t="str">
            <v/>
          </cell>
          <cell r="R506">
            <v>0</v>
          </cell>
          <cell r="S506" t="str">
            <v/>
          </cell>
          <cell r="T506" t="str">
            <v/>
          </cell>
          <cell r="U506" t="str">
            <v/>
          </cell>
          <cell r="V506" t="str">
            <v/>
          </cell>
          <cell r="W506" t="str">
            <v/>
          </cell>
        </row>
        <row r="507">
          <cell r="C507" t="str">
            <v>3.20.1.2.86.5.5</v>
          </cell>
          <cell r="D507" t="str">
            <v>d = 300 mm (12")</v>
          </cell>
          <cell r="E507" t="str">
            <v>un</v>
          </cell>
          <cell r="F507">
            <v>1</v>
          </cell>
          <cell r="G507">
            <v>283330</v>
          </cell>
          <cell r="H507">
            <v>283330</v>
          </cell>
          <cell r="I507">
            <v>4.7627841365321659E-2</v>
          </cell>
          <cell r="J507">
            <v>1</v>
          </cell>
          <cell r="L507">
            <v>1</v>
          </cell>
          <cell r="M507">
            <v>283330</v>
          </cell>
          <cell r="N507">
            <v>0</v>
          </cell>
          <cell r="O507">
            <v>283330</v>
          </cell>
          <cell r="R507">
            <v>0</v>
          </cell>
          <cell r="S507">
            <v>0</v>
          </cell>
          <cell r="T507">
            <v>0</v>
          </cell>
          <cell r="U507">
            <v>0</v>
          </cell>
          <cell r="V507">
            <v>1</v>
          </cell>
          <cell r="W507">
            <v>283330</v>
          </cell>
        </row>
        <row r="508">
          <cell r="C508" t="str">
            <v>3.20.1.2.86.5.9</v>
          </cell>
          <cell r="D508" t="str">
            <v>d = 500 mm (20")</v>
          </cell>
          <cell r="E508" t="str">
            <v>un</v>
          </cell>
          <cell r="F508">
            <v>1</v>
          </cell>
          <cell r="G508">
            <v>1216724</v>
          </cell>
          <cell r="H508">
            <v>1216724</v>
          </cell>
          <cell r="I508">
            <v>0.20453159798602205</v>
          </cell>
          <cell r="J508">
            <v>1</v>
          </cell>
          <cell r="L508">
            <v>1</v>
          </cell>
          <cell r="M508">
            <v>1216724</v>
          </cell>
          <cell r="N508">
            <v>0</v>
          </cell>
          <cell r="O508">
            <v>1216724</v>
          </cell>
          <cell r="R508">
            <v>1</v>
          </cell>
          <cell r="S508">
            <v>0</v>
          </cell>
          <cell r="T508">
            <v>0</v>
          </cell>
          <cell r="U508">
            <v>1216724</v>
          </cell>
          <cell r="V508">
            <v>0</v>
          </cell>
          <cell r="W508">
            <v>0</v>
          </cell>
        </row>
        <row r="509">
          <cell r="C509" t="str">
            <v>3.20.1.2.86.6</v>
          </cell>
          <cell r="D509" t="str">
            <v>Suministro de unión de desmontaje Norma ISO PN 25</v>
          </cell>
          <cell r="F509" t="str">
            <v/>
          </cell>
          <cell r="I509" t="str">
            <v/>
          </cell>
          <cell r="J509" t="str">
            <v/>
          </cell>
          <cell r="L509" t="str">
            <v/>
          </cell>
          <cell r="M509" t="str">
            <v/>
          </cell>
          <cell r="N509" t="str">
            <v/>
          </cell>
          <cell r="O509" t="str">
            <v/>
          </cell>
          <cell r="R509">
            <v>0</v>
          </cell>
          <cell r="S509" t="str">
            <v/>
          </cell>
          <cell r="T509" t="str">
            <v/>
          </cell>
          <cell r="U509" t="str">
            <v/>
          </cell>
          <cell r="V509" t="str">
            <v/>
          </cell>
          <cell r="W509" t="str">
            <v/>
          </cell>
        </row>
        <row r="510">
          <cell r="C510" t="str">
            <v>3.20.1.2.86.6.3</v>
          </cell>
          <cell r="D510" t="str">
            <v>d = 200 mm (8")</v>
          </cell>
          <cell r="E510" t="str">
            <v>un</v>
          </cell>
          <cell r="F510">
            <v>1</v>
          </cell>
          <cell r="G510">
            <v>950000</v>
          </cell>
          <cell r="H510">
            <v>950000</v>
          </cell>
          <cell r="I510">
            <v>0.15969522922759882</v>
          </cell>
          <cell r="J510">
            <v>1</v>
          </cell>
          <cell r="L510">
            <v>1</v>
          </cell>
          <cell r="M510">
            <v>950000</v>
          </cell>
          <cell r="N510">
            <v>0</v>
          </cell>
          <cell r="O510">
            <v>950000</v>
          </cell>
          <cell r="R510">
            <v>0</v>
          </cell>
          <cell r="S510">
            <v>0</v>
          </cell>
          <cell r="T510">
            <v>0</v>
          </cell>
          <cell r="U510">
            <v>0</v>
          </cell>
          <cell r="V510">
            <v>1</v>
          </cell>
          <cell r="W510">
            <v>950000</v>
          </cell>
        </row>
        <row r="511">
          <cell r="C511" t="str">
            <v>3.20.1.2.86.6.5</v>
          </cell>
          <cell r="D511" t="str">
            <v>d = 300 mm (12")</v>
          </cell>
          <cell r="E511" t="str">
            <v>un</v>
          </cell>
          <cell r="F511">
            <v>3</v>
          </cell>
          <cell r="G511">
            <v>2200000</v>
          </cell>
          <cell r="H511">
            <v>6600000</v>
          </cell>
          <cell r="I511">
            <v>1.1094615925285813</v>
          </cell>
          <cell r="J511">
            <v>3</v>
          </cell>
          <cell r="L511">
            <v>3</v>
          </cell>
          <cell r="M511">
            <v>6600000</v>
          </cell>
          <cell r="N511">
            <v>0</v>
          </cell>
          <cell r="O511">
            <v>6600000</v>
          </cell>
          <cell r="R511">
            <v>0</v>
          </cell>
          <cell r="S511">
            <v>0</v>
          </cell>
          <cell r="T511">
            <v>0</v>
          </cell>
          <cell r="U511">
            <v>0</v>
          </cell>
          <cell r="V511">
            <v>3</v>
          </cell>
          <cell r="W511">
            <v>6600000</v>
          </cell>
        </row>
        <row r="512">
          <cell r="C512" t="str">
            <v>3.20.1.2.86.7</v>
          </cell>
          <cell r="D512" t="str">
            <v>Codo 90° BxB HD Norma ISO PN 25</v>
          </cell>
          <cell r="F512" t="str">
            <v/>
          </cell>
          <cell r="I512" t="str">
            <v/>
          </cell>
          <cell r="J512" t="str">
            <v/>
          </cell>
          <cell r="L512" t="str">
            <v/>
          </cell>
          <cell r="M512" t="str">
            <v/>
          </cell>
          <cell r="N512" t="str">
            <v/>
          </cell>
          <cell r="O512" t="str">
            <v/>
          </cell>
          <cell r="R512">
            <v>0</v>
          </cell>
          <cell r="S512" t="str">
            <v/>
          </cell>
          <cell r="T512" t="str">
            <v/>
          </cell>
          <cell r="U512" t="str">
            <v/>
          </cell>
          <cell r="V512" t="str">
            <v/>
          </cell>
          <cell r="W512" t="str">
            <v/>
          </cell>
        </row>
        <row r="513">
          <cell r="C513" t="str">
            <v>3.20.1.2.86.7.10</v>
          </cell>
          <cell r="D513" t="str">
            <v>d = 500 mm (20")</v>
          </cell>
          <cell r="E513" t="str">
            <v>un</v>
          </cell>
          <cell r="F513">
            <v>2</v>
          </cell>
          <cell r="G513">
            <v>4354176</v>
          </cell>
          <cell r="H513">
            <v>8708352</v>
          </cell>
          <cell r="I513">
            <v>1.4638760724574933</v>
          </cell>
          <cell r="J513">
            <v>2</v>
          </cell>
          <cell r="L513">
            <v>2</v>
          </cell>
          <cell r="M513">
            <v>8708352</v>
          </cell>
          <cell r="N513">
            <v>0</v>
          </cell>
          <cell r="O513">
            <v>8708352</v>
          </cell>
          <cell r="R513">
            <v>0</v>
          </cell>
          <cell r="S513">
            <v>0</v>
          </cell>
          <cell r="T513">
            <v>0</v>
          </cell>
          <cell r="U513">
            <v>0</v>
          </cell>
          <cell r="V513">
            <v>2</v>
          </cell>
          <cell r="W513">
            <v>8708352</v>
          </cell>
        </row>
        <row r="514">
          <cell r="C514" t="str">
            <v>3.20.1.2.86.8</v>
          </cell>
          <cell r="D514" t="str">
            <v>Codo 45° BxB HD. Norma ISO. PN 25</v>
          </cell>
          <cell r="F514" t="str">
            <v/>
          </cell>
          <cell r="I514" t="str">
            <v/>
          </cell>
          <cell r="J514" t="str">
            <v/>
          </cell>
          <cell r="L514" t="str">
            <v/>
          </cell>
          <cell r="M514" t="str">
            <v/>
          </cell>
          <cell r="N514" t="str">
            <v/>
          </cell>
          <cell r="O514" t="str">
            <v/>
          </cell>
          <cell r="R514">
            <v>0</v>
          </cell>
          <cell r="S514" t="str">
            <v/>
          </cell>
          <cell r="T514" t="str">
            <v/>
          </cell>
          <cell r="U514" t="str">
            <v/>
          </cell>
          <cell r="V514" t="str">
            <v/>
          </cell>
          <cell r="W514" t="str">
            <v/>
          </cell>
        </row>
        <row r="515">
          <cell r="C515" t="str">
            <v>3.20.1.2.86.8.6</v>
          </cell>
          <cell r="D515" t="str">
            <v>d = 300 mm (12”)</v>
          </cell>
          <cell r="E515" t="str">
            <v>un</v>
          </cell>
          <cell r="F515">
            <v>4</v>
          </cell>
          <cell r="G515">
            <v>1250000</v>
          </cell>
          <cell r="H515">
            <v>5000000</v>
          </cell>
          <cell r="I515">
            <v>0.84050120646104642</v>
          </cell>
          <cell r="J515">
            <v>4</v>
          </cell>
          <cell r="L515">
            <v>4</v>
          </cell>
          <cell r="M515">
            <v>5000000</v>
          </cell>
          <cell r="N515">
            <v>0</v>
          </cell>
          <cell r="O515">
            <v>5000000</v>
          </cell>
          <cell r="R515">
            <v>0</v>
          </cell>
          <cell r="S515">
            <v>0</v>
          </cell>
          <cell r="T515">
            <v>0</v>
          </cell>
          <cell r="U515">
            <v>0</v>
          </cell>
          <cell r="V515">
            <v>4</v>
          </cell>
          <cell r="W515">
            <v>5000000</v>
          </cell>
        </row>
        <row r="516">
          <cell r="C516" t="str">
            <v>3.20.1.2.86.9</v>
          </cell>
          <cell r="D516" t="str">
            <v>Unión Brida Enchufe. Norma ISO. PN 25</v>
          </cell>
          <cell r="F516" t="str">
            <v/>
          </cell>
          <cell r="I516" t="str">
            <v/>
          </cell>
          <cell r="J516" t="str">
            <v/>
          </cell>
          <cell r="L516" t="str">
            <v/>
          </cell>
          <cell r="M516" t="str">
            <v/>
          </cell>
          <cell r="N516" t="str">
            <v/>
          </cell>
          <cell r="O516" t="str">
            <v/>
          </cell>
          <cell r="R516">
            <v>0</v>
          </cell>
          <cell r="S516" t="str">
            <v/>
          </cell>
          <cell r="T516" t="str">
            <v/>
          </cell>
          <cell r="U516" t="str">
            <v/>
          </cell>
          <cell r="V516" t="str">
            <v/>
          </cell>
          <cell r="W516" t="str">
            <v/>
          </cell>
        </row>
        <row r="517">
          <cell r="C517" t="str">
            <v>3.20.1.2.86.9.10</v>
          </cell>
          <cell r="D517" t="str">
            <v>d = 500 mm (20”), l=0,50 m</v>
          </cell>
          <cell r="E517" t="str">
            <v>un</v>
          </cell>
          <cell r="F517">
            <v>1</v>
          </cell>
          <cell r="G517">
            <v>3500000</v>
          </cell>
          <cell r="H517">
            <v>3500000</v>
          </cell>
          <cell r="I517">
            <v>0.58835084452273245</v>
          </cell>
          <cell r="J517">
            <v>1</v>
          </cell>
          <cell r="L517">
            <v>1</v>
          </cell>
          <cell r="M517">
            <v>3500000</v>
          </cell>
          <cell r="N517">
            <v>0</v>
          </cell>
          <cell r="O517">
            <v>3500000</v>
          </cell>
          <cell r="R517">
            <v>0</v>
          </cell>
          <cell r="S517">
            <v>0</v>
          </cell>
          <cell r="T517">
            <v>0</v>
          </cell>
          <cell r="U517">
            <v>0</v>
          </cell>
          <cell r="V517">
            <v>1</v>
          </cell>
          <cell r="W517">
            <v>3500000</v>
          </cell>
        </row>
        <row r="518">
          <cell r="C518" t="str">
            <v>3.20.1.2.86.10</v>
          </cell>
          <cell r="D518" t="str">
            <v>Suministro de Tee B x B x B HD. Norma ISO. PN 25</v>
          </cell>
          <cell r="F518" t="str">
            <v/>
          </cell>
          <cell r="I518" t="str">
            <v/>
          </cell>
          <cell r="J518" t="str">
            <v/>
          </cell>
          <cell r="L518" t="str">
            <v/>
          </cell>
          <cell r="M518" t="str">
            <v/>
          </cell>
          <cell r="N518" t="str">
            <v/>
          </cell>
          <cell r="O518" t="str">
            <v/>
          </cell>
          <cell r="R518">
            <v>0</v>
          </cell>
          <cell r="S518" t="str">
            <v/>
          </cell>
          <cell r="T518" t="str">
            <v/>
          </cell>
          <cell r="U518" t="str">
            <v/>
          </cell>
          <cell r="V518" t="str">
            <v/>
          </cell>
          <cell r="W518" t="str">
            <v/>
          </cell>
        </row>
        <row r="519">
          <cell r="C519" t="str">
            <v>3.20.1.2.86.10.10</v>
          </cell>
          <cell r="D519" t="str">
            <v>Tee 500 x 500 x 200 mm</v>
          </cell>
          <cell r="E519" t="str">
            <v>un</v>
          </cell>
          <cell r="F519">
            <v>1</v>
          </cell>
          <cell r="G519">
            <v>5000000</v>
          </cell>
          <cell r="H519">
            <v>5000000</v>
          </cell>
          <cell r="I519">
            <v>0.84050120646104642</v>
          </cell>
          <cell r="J519">
            <v>1</v>
          </cell>
          <cell r="L519">
            <v>1</v>
          </cell>
          <cell r="M519">
            <v>5000000</v>
          </cell>
          <cell r="N519">
            <v>0</v>
          </cell>
          <cell r="O519">
            <v>5000000</v>
          </cell>
          <cell r="R519">
            <v>1</v>
          </cell>
          <cell r="S519">
            <v>0</v>
          </cell>
          <cell r="T519">
            <v>0</v>
          </cell>
          <cell r="U519">
            <v>5000000</v>
          </cell>
          <cell r="V519">
            <v>0</v>
          </cell>
          <cell r="W519">
            <v>0</v>
          </cell>
        </row>
        <row r="520">
          <cell r="C520" t="str">
            <v>3.20.1.2.86.11</v>
          </cell>
          <cell r="D520" t="str">
            <v>Suministro de Niples (Bridados norma ISO PN25, espigo y lisos)</v>
          </cell>
          <cell r="F520" t="str">
            <v/>
          </cell>
          <cell r="I520" t="str">
            <v/>
          </cell>
          <cell r="J520" t="str">
            <v/>
          </cell>
          <cell r="L520" t="str">
            <v/>
          </cell>
          <cell r="M520" t="str">
            <v/>
          </cell>
          <cell r="N520" t="str">
            <v/>
          </cell>
          <cell r="O520" t="str">
            <v/>
          </cell>
          <cell r="R520">
            <v>0</v>
          </cell>
          <cell r="S520" t="str">
            <v/>
          </cell>
          <cell r="T520" t="str">
            <v/>
          </cell>
          <cell r="U520" t="str">
            <v/>
          </cell>
          <cell r="V520" t="str">
            <v/>
          </cell>
          <cell r="W520" t="str">
            <v/>
          </cell>
        </row>
        <row r="521">
          <cell r="C521" t="str">
            <v>3.20.1.2.86.11.4</v>
          </cell>
          <cell r="D521" t="str">
            <v>Niple HD, 200mm, Brida*Brida, L=1.90m</v>
          </cell>
          <cell r="E521" t="str">
            <v>un</v>
          </cell>
          <cell r="F521">
            <v>1</v>
          </cell>
          <cell r="G521">
            <v>1050000</v>
          </cell>
          <cell r="H521">
            <v>1050000</v>
          </cell>
          <cell r="I521">
            <v>0.17650525335681974</v>
          </cell>
          <cell r="J521">
            <v>1</v>
          </cell>
          <cell r="L521">
            <v>1</v>
          </cell>
          <cell r="M521">
            <v>1050000</v>
          </cell>
          <cell r="N521">
            <v>0</v>
          </cell>
          <cell r="O521">
            <v>1050000</v>
          </cell>
          <cell r="R521">
            <v>0</v>
          </cell>
          <cell r="S521">
            <v>0</v>
          </cell>
          <cell r="T521">
            <v>0</v>
          </cell>
          <cell r="U521">
            <v>0</v>
          </cell>
          <cell r="V521">
            <v>1</v>
          </cell>
          <cell r="W521">
            <v>1050000</v>
          </cell>
        </row>
        <row r="522">
          <cell r="C522" t="str">
            <v>3.20.1.2.86.11.10</v>
          </cell>
          <cell r="D522" t="str">
            <v>Niple HD, 500mm, Brida*Brida, L=0.45m</v>
          </cell>
          <cell r="E522" t="str">
            <v>un</v>
          </cell>
          <cell r="F522">
            <v>3</v>
          </cell>
          <cell r="G522">
            <v>2980000</v>
          </cell>
          <cell r="H522">
            <v>8940000</v>
          </cell>
          <cell r="I522">
            <v>1.5028161571523511</v>
          </cell>
          <cell r="J522">
            <v>3</v>
          </cell>
          <cell r="L522">
            <v>3</v>
          </cell>
          <cell r="M522">
            <v>8940000</v>
          </cell>
          <cell r="N522">
            <v>0</v>
          </cell>
          <cell r="O522">
            <v>8940000</v>
          </cell>
          <cell r="R522">
            <v>0</v>
          </cell>
          <cell r="S522">
            <v>0</v>
          </cell>
          <cell r="T522">
            <v>0</v>
          </cell>
          <cell r="U522">
            <v>0</v>
          </cell>
          <cell r="V522">
            <v>3</v>
          </cell>
          <cell r="W522">
            <v>8940000</v>
          </cell>
        </row>
        <row r="523">
          <cell r="C523" t="str">
            <v>3.20.1.2.86.11.11</v>
          </cell>
          <cell r="D523" t="str">
            <v>Niple HD, 500mm, Brida*Brida, L=3.37m</v>
          </cell>
          <cell r="E523" t="str">
            <v>un</v>
          </cell>
          <cell r="F523">
            <v>1</v>
          </cell>
          <cell r="G523">
            <v>4700000</v>
          </cell>
          <cell r="H523">
            <v>4700000</v>
          </cell>
          <cell r="I523">
            <v>0.7900711340733837</v>
          </cell>
          <cell r="J523">
            <v>1</v>
          </cell>
          <cell r="L523">
            <v>1</v>
          </cell>
          <cell r="M523">
            <v>4700000</v>
          </cell>
          <cell r="N523">
            <v>0</v>
          </cell>
          <cell r="O523">
            <v>4700000</v>
          </cell>
          <cell r="R523">
            <v>0</v>
          </cell>
          <cell r="S523">
            <v>0</v>
          </cell>
          <cell r="T523">
            <v>0</v>
          </cell>
          <cell r="U523">
            <v>0</v>
          </cell>
          <cell r="V523">
            <v>1</v>
          </cell>
          <cell r="W523">
            <v>4700000</v>
          </cell>
        </row>
        <row r="524">
          <cell r="C524" t="str">
            <v>3.20.1.2.86.12</v>
          </cell>
          <cell r="D524" t="str">
            <v>Suministro de válvula cheque, norma ISO PN 25</v>
          </cell>
          <cell r="F524" t="str">
            <v/>
          </cell>
          <cell r="I524" t="str">
            <v/>
          </cell>
          <cell r="J524" t="str">
            <v/>
          </cell>
          <cell r="L524" t="str">
            <v/>
          </cell>
          <cell r="M524" t="str">
            <v/>
          </cell>
          <cell r="N524" t="str">
            <v/>
          </cell>
          <cell r="O524" t="str">
            <v/>
          </cell>
          <cell r="R524">
            <v>0</v>
          </cell>
          <cell r="S524" t="str">
            <v/>
          </cell>
          <cell r="T524" t="str">
            <v/>
          </cell>
          <cell r="U524" t="str">
            <v/>
          </cell>
          <cell r="V524" t="str">
            <v/>
          </cell>
          <cell r="W524" t="str">
            <v/>
          </cell>
        </row>
        <row r="525">
          <cell r="C525" t="str">
            <v>3.20.1.2.86.12.5</v>
          </cell>
          <cell r="D525" t="str">
            <v>Válvula cheque horizontal de clapetas Ø300mm, acero, bridada</v>
          </cell>
          <cell r="E525" t="str">
            <v>un</v>
          </cell>
          <cell r="F525">
            <v>3</v>
          </cell>
          <cell r="G525">
            <v>8545140</v>
          </cell>
          <cell r="H525">
            <v>25635420</v>
          </cell>
          <cell r="I525">
            <v>4.309320287627127</v>
          </cell>
          <cell r="J525">
            <v>3</v>
          </cell>
          <cell r="L525">
            <v>3</v>
          </cell>
          <cell r="M525">
            <v>25635420</v>
          </cell>
          <cell r="N525">
            <v>0</v>
          </cell>
          <cell r="O525">
            <v>25635420</v>
          </cell>
          <cell r="R525">
            <v>0</v>
          </cell>
          <cell r="S525">
            <v>0</v>
          </cell>
          <cell r="T525">
            <v>0</v>
          </cell>
          <cell r="U525">
            <v>0</v>
          </cell>
          <cell r="V525">
            <v>3</v>
          </cell>
          <cell r="W525">
            <v>25635420</v>
          </cell>
        </row>
        <row r="526">
          <cell r="C526" t="str">
            <v>3.20.1.2.86.13</v>
          </cell>
          <cell r="D526" t="str">
            <v>Suministro de Yee BxBxB HD. Norma ISO PN25</v>
          </cell>
          <cell r="F526" t="str">
            <v/>
          </cell>
          <cell r="I526" t="str">
            <v/>
          </cell>
          <cell r="J526" t="str">
            <v/>
          </cell>
          <cell r="L526" t="str">
            <v/>
          </cell>
          <cell r="M526" t="str">
            <v/>
          </cell>
          <cell r="N526" t="str">
            <v/>
          </cell>
          <cell r="O526" t="str">
            <v/>
          </cell>
          <cell r="R526">
            <v>0</v>
          </cell>
          <cell r="S526" t="str">
            <v/>
          </cell>
          <cell r="T526" t="str">
            <v/>
          </cell>
          <cell r="U526" t="str">
            <v/>
          </cell>
          <cell r="V526" t="str">
            <v/>
          </cell>
          <cell r="W526" t="str">
            <v/>
          </cell>
        </row>
        <row r="527">
          <cell r="C527" t="str">
            <v>3.20.1.2.86.13.5</v>
          </cell>
          <cell r="D527" t="str">
            <v>Yee 500 x 300 mm</v>
          </cell>
          <cell r="E527" t="str">
            <v>un</v>
          </cell>
          <cell r="F527">
            <v>4</v>
          </cell>
          <cell r="G527">
            <v>7440355.9999999991</v>
          </cell>
          <cell r="H527">
            <v>29761423.999999996</v>
          </cell>
          <cell r="I527">
            <v>5.0029025555997473</v>
          </cell>
          <cell r="J527">
            <v>4</v>
          </cell>
          <cell r="K527">
            <v>-4</v>
          </cell>
          <cell r="L527">
            <v>0</v>
          </cell>
          <cell r="M527">
            <v>29761423.999999996</v>
          </cell>
          <cell r="N527">
            <v>-29761423.999999996</v>
          </cell>
          <cell r="O527">
            <v>0</v>
          </cell>
          <cell r="R527">
            <v>0</v>
          </cell>
          <cell r="S527">
            <v>0</v>
          </cell>
          <cell r="T527">
            <v>0</v>
          </cell>
          <cell r="U527">
            <v>0</v>
          </cell>
          <cell r="V527">
            <v>0</v>
          </cell>
          <cell r="W527">
            <v>0</v>
          </cell>
        </row>
        <row r="528">
          <cell r="C528">
            <v>3.21</v>
          </cell>
          <cell r="D528" t="str">
            <v>SUMINISTRO DE EQUIPOS MECÁNICOS Y ELÉCTROMECÁNICOS</v>
          </cell>
          <cell r="F528" t="str">
            <v/>
          </cell>
          <cell r="I528" t="str">
            <v/>
          </cell>
          <cell r="J528" t="str">
            <v/>
          </cell>
          <cell r="L528" t="str">
            <v/>
          </cell>
          <cell r="M528" t="str">
            <v/>
          </cell>
          <cell r="N528" t="str">
            <v/>
          </cell>
          <cell r="O528" t="str">
            <v/>
          </cell>
          <cell r="R528">
            <v>0</v>
          </cell>
          <cell r="S528" t="str">
            <v/>
          </cell>
          <cell r="T528" t="str">
            <v/>
          </cell>
          <cell r="U528" t="str">
            <v/>
          </cell>
          <cell r="V528" t="str">
            <v/>
          </cell>
          <cell r="W528" t="str">
            <v/>
          </cell>
        </row>
        <row r="529">
          <cell r="C529" t="str">
            <v>3.21.2</v>
          </cell>
          <cell r="D529" t="str">
            <v>Bombas centrífugas verticales multietapas</v>
          </cell>
          <cell r="F529" t="str">
            <v/>
          </cell>
          <cell r="I529" t="str">
            <v/>
          </cell>
          <cell r="J529" t="str">
            <v/>
          </cell>
          <cell r="L529" t="str">
            <v/>
          </cell>
          <cell r="M529" t="str">
            <v/>
          </cell>
          <cell r="N529" t="str">
            <v/>
          </cell>
          <cell r="O529" t="str">
            <v/>
          </cell>
          <cell r="R529">
            <v>0</v>
          </cell>
          <cell r="S529" t="str">
            <v/>
          </cell>
          <cell r="T529" t="str">
            <v/>
          </cell>
          <cell r="U529" t="str">
            <v/>
          </cell>
          <cell r="V529" t="str">
            <v/>
          </cell>
          <cell r="W529" t="str">
            <v/>
          </cell>
        </row>
        <row r="530">
          <cell r="C530" t="str">
            <v>3.21.2.2</v>
          </cell>
          <cell r="D530" t="str">
            <v xml:space="preserve">Suministro de bomba vertical para agua potable para bombeo a Sabanalarga, Qn=100LPS, presión requerida para etapa futura Hn=195.5m, Hn=144m para etapa presente, tipo vertical, 1800RPM, 460 voltios, 60 ciclos. Diferencia de nivel entre techo tanque a piso </v>
          </cell>
          <cell r="E530" t="str">
            <v>un</v>
          </cell>
          <cell r="F530">
            <v>3</v>
          </cell>
          <cell r="G530">
            <v>132350199.99999999</v>
          </cell>
          <cell r="H530">
            <v>397050599.99999994</v>
          </cell>
          <cell r="I530">
            <v>66.744301665216469</v>
          </cell>
          <cell r="J530">
            <v>3</v>
          </cell>
          <cell r="L530">
            <v>3</v>
          </cell>
          <cell r="M530">
            <v>397050599.99999994</v>
          </cell>
          <cell r="N530">
            <v>0</v>
          </cell>
          <cell r="O530">
            <v>397050599.99999994</v>
          </cell>
          <cell r="R530">
            <v>0</v>
          </cell>
          <cell r="S530">
            <v>0</v>
          </cell>
          <cell r="T530">
            <v>0</v>
          </cell>
          <cell r="U530">
            <v>0</v>
          </cell>
          <cell r="V530">
            <v>3</v>
          </cell>
          <cell r="W530">
            <v>397050599.99999994</v>
          </cell>
        </row>
        <row r="531">
          <cell r="C531" t="str">
            <v>3.21.4</v>
          </cell>
          <cell r="D531" t="str">
            <v>Suministro de actuadores electromecánicos</v>
          </cell>
          <cell r="F531" t="str">
            <v/>
          </cell>
          <cell r="I531" t="str">
            <v/>
          </cell>
          <cell r="J531" t="str">
            <v/>
          </cell>
          <cell r="L531" t="str">
            <v/>
          </cell>
          <cell r="M531" t="str">
            <v/>
          </cell>
          <cell r="N531" t="str">
            <v/>
          </cell>
          <cell r="O531" t="str">
            <v/>
          </cell>
          <cell r="R531">
            <v>0</v>
          </cell>
          <cell r="S531" t="str">
            <v/>
          </cell>
          <cell r="T531" t="str">
            <v/>
          </cell>
          <cell r="U531" t="str">
            <v/>
          </cell>
          <cell r="V531" t="str">
            <v/>
          </cell>
          <cell r="W531" t="str">
            <v/>
          </cell>
        </row>
        <row r="532">
          <cell r="C532" t="str">
            <v>3.21.4.2</v>
          </cell>
          <cell r="D532" t="str">
            <v>Actuador eléctrico para válvula Ø300mm, tiempo de maniobra 53 seg, velocidad de salida 11 rpm</v>
          </cell>
          <cell r="E532" t="str">
            <v>un</v>
          </cell>
          <cell r="F532">
            <v>3</v>
          </cell>
          <cell r="G532">
            <v>11000000</v>
          </cell>
          <cell r="H532">
            <v>33000000</v>
          </cell>
          <cell r="I532">
            <v>5.5473079626429067</v>
          </cell>
          <cell r="J532">
            <v>3</v>
          </cell>
          <cell r="L532">
            <v>3</v>
          </cell>
          <cell r="M532">
            <v>33000000</v>
          </cell>
          <cell r="N532">
            <v>0</v>
          </cell>
          <cell r="O532">
            <v>33000000</v>
          </cell>
          <cell r="R532">
            <v>0</v>
          </cell>
          <cell r="S532">
            <v>0</v>
          </cell>
          <cell r="T532">
            <v>0</v>
          </cell>
          <cell r="U532">
            <v>0</v>
          </cell>
          <cell r="V532">
            <v>3</v>
          </cell>
          <cell r="W532">
            <v>33000000</v>
          </cell>
        </row>
        <row r="533">
          <cell r="C533" t="str">
            <v>3,22</v>
          </cell>
          <cell r="D533" t="str">
            <v>SUMINISTRO DE ELEMENTOS VARIOS</v>
          </cell>
          <cell r="F533" t="str">
            <v/>
          </cell>
          <cell r="I533" t="str">
            <v/>
          </cell>
          <cell r="J533" t="str">
            <v/>
          </cell>
          <cell r="L533" t="str">
            <v/>
          </cell>
          <cell r="M533" t="str">
            <v/>
          </cell>
          <cell r="N533" t="str">
            <v/>
          </cell>
          <cell r="O533" t="str">
            <v/>
          </cell>
          <cell r="R533">
            <v>0</v>
          </cell>
          <cell r="S533" t="str">
            <v/>
          </cell>
          <cell r="T533" t="str">
            <v/>
          </cell>
          <cell r="U533" t="str">
            <v/>
          </cell>
          <cell r="V533" t="str">
            <v/>
          </cell>
          <cell r="W533" t="str">
            <v/>
          </cell>
        </row>
        <row r="534">
          <cell r="C534" t="str">
            <v>3.22.9</v>
          </cell>
          <cell r="D534" t="str">
            <v>Suministro tapas y aro construidas en hierro dúctil, con bisagras, dimensiones Ø0.6m y aro, para instalar en losas de concreto</v>
          </cell>
          <cell r="E534" t="str">
            <v>un</v>
          </cell>
          <cell r="F534">
            <v>3</v>
          </cell>
          <cell r="G534">
            <v>500000</v>
          </cell>
          <cell r="H534">
            <v>1500000</v>
          </cell>
          <cell r="I534">
            <v>0.25215036193831392</v>
          </cell>
          <cell r="J534">
            <v>3</v>
          </cell>
          <cell r="L534">
            <v>3</v>
          </cell>
          <cell r="M534">
            <v>1500000</v>
          </cell>
          <cell r="N534">
            <v>0</v>
          </cell>
          <cell r="O534">
            <v>1500000</v>
          </cell>
          <cell r="R534">
            <v>0</v>
          </cell>
          <cell r="S534">
            <v>0</v>
          </cell>
          <cell r="T534">
            <v>0</v>
          </cell>
          <cell r="U534">
            <v>0</v>
          </cell>
          <cell r="V534">
            <v>3</v>
          </cell>
          <cell r="W534">
            <v>1500000</v>
          </cell>
        </row>
        <row r="535">
          <cell r="D535" t="str">
            <v>COSTO SUMINISTRO</v>
          </cell>
          <cell r="F535" t="str">
            <v/>
          </cell>
          <cell r="H535">
            <v>594883143.71999991</v>
          </cell>
          <cell r="J535" t="str">
            <v/>
          </cell>
          <cell r="L535" t="str">
            <v/>
          </cell>
          <cell r="M535">
            <v>594883143.71999991</v>
          </cell>
          <cell r="N535">
            <v>-29761423.999999996</v>
          </cell>
          <cell r="O535">
            <v>565121719.71999991</v>
          </cell>
          <cell r="R535">
            <v>0</v>
          </cell>
          <cell r="S535">
            <v>0</v>
          </cell>
          <cell r="T535">
            <v>0</v>
          </cell>
          <cell r="U535">
            <v>13622164</v>
          </cell>
          <cell r="V535" t="str">
            <v/>
          </cell>
          <cell r="W535">
            <v>551499555.71999991</v>
          </cell>
        </row>
        <row r="536">
          <cell r="D536" t="str">
            <v>A,I,U, 12%</v>
          </cell>
          <cell r="E536">
            <v>0.12</v>
          </cell>
          <cell r="F536">
            <v>0</v>
          </cell>
          <cell r="H536">
            <v>71385977.246399984</v>
          </cell>
          <cell r="J536">
            <v>0</v>
          </cell>
          <cell r="L536">
            <v>0</v>
          </cell>
          <cell r="M536">
            <v>71385977.246399984</v>
          </cell>
          <cell r="N536">
            <v>-3571370.8799999994</v>
          </cell>
          <cell r="O536">
            <v>67814606.366399989</v>
          </cell>
          <cell r="R536">
            <v>0</v>
          </cell>
          <cell r="S536">
            <v>0</v>
          </cell>
          <cell r="T536">
            <v>0</v>
          </cell>
          <cell r="U536">
            <v>1634659.68</v>
          </cell>
          <cell r="W536">
            <v>66179946.686399989</v>
          </cell>
        </row>
        <row r="537">
          <cell r="B537" t="str">
            <v>TO5</v>
          </cell>
          <cell r="D537" t="str">
            <v>COSTO TOTAL SUMINISTRO</v>
          </cell>
          <cell r="F537" t="str">
            <v/>
          </cell>
          <cell r="H537">
            <v>666269121</v>
          </cell>
          <cell r="J537" t="str">
            <v/>
          </cell>
          <cell r="L537" t="str">
            <v/>
          </cell>
          <cell r="M537">
            <v>666269121</v>
          </cell>
          <cell r="N537">
            <v>-33332795</v>
          </cell>
          <cell r="O537">
            <v>632936326</v>
          </cell>
          <cell r="R537">
            <v>0</v>
          </cell>
          <cell r="S537">
            <v>0</v>
          </cell>
          <cell r="T537">
            <v>0</v>
          </cell>
          <cell r="U537">
            <v>15256824</v>
          </cell>
          <cell r="V537" t="str">
            <v/>
          </cell>
          <cell r="W537">
            <v>617679502</v>
          </cell>
        </row>
        <row r="538">
          <cell r="B538" t="str">
            <v>T6</v>
          </cell>
          <cell r="C538" t="str">
            <v>INSTALACION DE EQUIPOS Y ACCESORIOS  PARA TANQUE Y ESTACIÓN DE BOMBEO DE AGUA POTABLE (538)</v>
          </cell>
          <cell r="F538" t="str">
            <v/>
          </cell>
          <cell r="J538" t="str">
            <v/>
          </cell>
          <cell r="L538" t="str">
            <v/>
          </cell>
          <cell r="M538" t="str">
            <v/>
          </cell>
          <cell r="N538" t="str">
            <v/>
          </cell>
          <cell r="O538" t="str">
            <v/>
          </cell>
          <cell r="R538">
            <v>0</v>
          </cell>
          <cell r="S538" t="str">
            <v/>
          </cell>
          <cell r="T538" t="str">
            <v/>
          </cell>
          <cell r="U538" t="str">
            <v/>
          </cell>
          <cell r="V538" t="str">
            <v/>
          </cell>
          <cell r="W538" t="str">
            <v/>
          </cell>
        </row>
        <row r="539">
          <cell r="C539" t="str">
            <v>ITEM</v>
          </cell>
          <cell r="D539" t="str">
            <v>DESCRIPCION</v>
          </cell>
          <cell r="E539" t="str">
            <v>UNIDAD</v>
          </cell>
          <cell r="F539">
            <v>0</v>
          </cell>
          <cell r="G539" t="str">
            <v>V. UNITARIO</v>
          </cell>
          <cell r="H539" t="str">
            <v>V. PARCIAL</v>
          </cell>
          <cell r="J539">
            <v>0</v>
          </cell>
          <cell r="L539">
            <v>0</v>
          </cell>
          <cell r="R539">
            <v>0</v>
          </cell>
        </row>
        <row r="540">
          <cell r="C540" t="str">
            <v>3.4</v>
          </cell>
          <cell r="D540" t="str">
            <v>INSTALACION Y CIMENTACION DE TUBERIA</v>
          </cell>
          <cell r="F540" t="str">
            <v/>
          </cell>
          <cell r="J540" t="str">
            <v/>
          </cell>
          <cell r="L540" t="str">
            <v/>
          </cell>
          <cell r="M540" t="str">
            <v/>
          </cell>
          <cell r="N540" t="str">
            <v/>
          </cell>
          <cell r="O540" t="str">
            <v/>
          </cell>
          <cell r="R540">
            <v>0</v>
          </cell>
          <cell r="S540" t="str">
            <v/>
          </cell>
          <cell r="T540" t="str">
            <v/>
          </cell>
          <cell r="U540" t="str">
            <v/>
          </cell>
          <cell r="V540" t="str">
            <v/>
          </cell>
          <cell r="W540" t="str">
            <v/>
          </cell>
        </row>
        <row r="541">
          <cell r="C541" t="str">
            <v>3.4.4</v>
          </cell>
          <cell r="D541" t="str">
            <v>Instalación de Tuberias de Acueducto</v>
          </cell>
          <cell r="F541" t="str">
            <v/>
          </cell>
          <cell r="J541" t="str">
            <v/>
          </cell>
          <cell r="L541" t="str">
            <v/>
          </cell>
          <cell r="M541" t="str">
            <v/>
          </cell>
          <cell r="N541" t="str">
            <v/>
          </cell>
          <cell r="O541" t="str">
            <v/>
          </cell>
          <cell r="R541">
            <v>0</v>
          </cell>
          <cell r="S541" t="str">
            <v/>
          </cell>
          <cell r="T541" t="str">
            <v/>
          </cell>
          <cell r="U541" t="str">
            <v/>
          </cell>
          <cell r="V541" t="str">
            <v/>
          </cell>
          <cell r="W541" t="str">
            <v/>
          </cell>
        </row>
        <row r="542">
          <cell r="C542" t="str">
            <v>3.4.4.1</v>
          </cell>
          <cell r="D542" t="str">
            <v xml:space="preserve">Instalación de tuberías de acueducto de polietileno de alta densidad (PEAD)  </v>
          </cell>
          <cell r="F542" t="str">
            <v/>
          </cell>
          <cell r="J542" t="str">
            <v/>
          </cell>
          <cell r="L542" t="str">
            <v/>
          </cell>
          <cell r="M542" t="str">
            <v/>
          </cell>
          <cell r="N542" t="str">
            <v/>
          </cell>
          <cell r="O542" t="str">
            <v/>
          </cell>
          <cell r="R542">
            <v>0</v>
          </cell>
          <cell r="S542" t="str">
            <v/>
          </cell>
          <cell r="T542" t="str">
            <v/>
          </cell>
          <cell r="U542" t="str">
            <v/>
          </cell>
          <cell r="V542" t="str">
            <v/>
          </cell>
          <cell r="W542" t="str">
            <v/>
          </cell>
        </row>
        <row r="543">
          <cell r="C543" t="str">
            <v>3.4.4.1.5</v>
          </cell>
          <cell r="D543" t="str">
            <v>Tuberías PEAD 200mm PN 10 PE 100</v>
          </cell>
          <cell r="E543" t="str">
            <v>m</v>
          </cell>
          <cell r="F543">
            <v>2</v>
          </cell>
          <cell r="G543">
            <v>6050</v>
          </cell>
          <cell r="H543">
            <v>12100</v>
          </cell>
          <cell r="I543">
            <v>6.6596217775135941E-2</v>
          </cell>
          <cell r="J543">
            <v>2</v>
          </cell>
          <cell r="L543">
            <v>2</v>
          </cell>
          <cell r="M543">
            <v>12100</v>
          </cell>
          <cell r="N543">
            <v>0</v>
          </cell>
          <cell r="O543">
            <v>12100</v>
          </cell>
          <cell r="R543">
            <v>0</v>
          </cell>
          <cell r="S543">
            <v>0</v>
          </cell>
          <cell r="T543">
            <v>0</v>
          </cell>
          <cell r="U543">
            <v>0</v>
          </cell>
          <cell r="V543">
            <v>2</v>
          </cell>
          <cell r="W543">
            <v>12100</v>
          </cell>
        </row>
        <row r="544">
          <cell r="C544" t="str">
            <v>3.8</v>
          </cell>
          <cell r="D544" t="str">
            <v>INSTALACION DE  ELEMENTOS DE ACUEDUCTO Y ALCANTARILLADO</v>
          </cell>
          <cell r="F544" t="str">
            <v/>
          </cell>
          <cell r="I544" t="str">
            <v/>
          </cell>
          <cell r="J544" t="str">
            <v/>
          </cell>
          <cell r="L544" t="str">
            <v/>
          </cell>
          <cell r="M544" t="str">
            <v/>
          </cell>
          <cell r="N544" t="str">
            <v/>
          </cell>
          <cell r="O544" t="str">
            <v/>
          </cell>
          <cell r="R544">
            <v>0</v>
          </cell>
          <cell r="S544" t="str">
            <v/>
          </cell>
          <cell r="T544" t="str">
            <v/>
          </cell>
          <cell r="U544" t="str">
            <v/>
          </cell>
          <cell r="V544" t="str">
            <v/>
          </cell>
          <cell r="W544" t="str">
            <v/>
          </cell>
        </row>
        <row r="545">
          <cell r="C545" t="str">
            <v>3.8.1.11</v>
          </cell>
          <cell r="D545" t="str">
            <v>Instalación de medidor ultrasónico, Incluye el suministro e instalación de tornilleria y empaquetadura para el montaje</v>
          </cell>
          <cell r="F545" t="str">
            <v/>
          </cell>
          <cell r="I545" t="str">
            <v/>
          </cell>
          <cell r="J545" t="str">
            <v/>
          </cell>
          <cell r="L545" t="str">
            <v/>
          </cell>
          <cell r="M545" t="str">
            <v/>
          </cell>
          <cell r="N545" t="str">
            <v/>
          </cell>
          <cell r="O545" t="str">
            <v/>
          </cell>
          <cell r="R545">
            <v>0</v>
          </cell>
          <cell r="S545" t="str">
            <v/>
          </cell>
          <cell r="T545" t="str">
            <v/>
          </cell>
          <cell r="U545" t="str">
            <v/>
          </cell>
          <cell r="V545" t="str">
            <v/>
          </cell>
          <cell r="W545" t="str">
            <v/>
          </cell>
        </row>
        <row r="546">
          <cell r="C546" t="str">
            <v>3.8.1.11.4</v>
          </cell>
          <cell r="D546" t="str">
            <v>Medidor ultrasónico Panametrics de flujo tipo transmisor AT868, dos salidas aisladas de 4-20 mA, interfase RS 232, un canal de alimentación 100-120 VAC, salidas de totalizador, pantalla LCD de 2 líneas * 16 caracteres.</v>
          </cell>
          <cell r="F546" t="str">
            <v/>
          </cell>
          <cell r="I546" t="str">
            <v/>
          </cell>
          <cell r="J546" t="str">
            <v/>
          </cell>
          <cell r="L546" t="str">
            <v/>
          </cell>
          <cell r="M546" t="str">
            <v/>
          </cell>
          <cell r="N546" t="str">
            <v/>
          </cell>
          <cell r="O546" t="str">
            <v/>
          </cell>
          <cell r="R546">
            <v>0</v>
          </cell>
          <cell r="S546" t="str">
            <v/>
          </cell>
          <cell r="T546" t="str">
            <v/>
          </cell>
          <cell r="U546" t="str">
            <v/>
          </cell>
          <cell r="V546" t="str">
            <v/>
          </cell>
          <cell r="W546" t="str">
            <v/>
          </cell>
        </row>
        <row r="547">
          <cell r="D547" t="str">
            <v>d = 500 mm (20")</v>
          </cell>
          <cell r="E547" t="str">
            <v>un</v>
          </cell>
          <cell r="F547">
            <v>1</v>
          </cell>
          <cell r="G547">
            <v>980000</v>
          </cell>
          <cell r="H547">
            <v>980000</v>
          </cell>
          <cell r="I547">
            <v>5.3937432578209279</v>
          </cell>
          <cell r="J547">
            <v>1</v>
          </cell>
          <cell r="L547">
            <v>1</v>
          </cell>
          <cell r="M547">
            <v>980000</v>
          </cell>
          <cell r="N547">
            <v>0</v>
          </cell>
          <cell r="O547">
            <v>980000</v>
          </cell>
          <cell r="R547">
            <v>0</v>
          </cell>
          <cell r="S547">
            <v>0</v>
          </cell>
          <cell r="T547">
            <v>0</v>
          </cell>
          <cell r="U547">
            <v>0</v>
          </cell>
          <cell r="V547">
            <v>1</v>
          </cell>
          <cell r="W547">
            <v>980000</v>
          </cell>
        </row>
        <row r="548">
          <cell r="C548" t="str">
            <v>3.8.1.17</v>
          </cell>
          <cell r="D548" t="str">
            <v>Instalación de pasamuro HD. Norma ISO. PN 10, longitud según plano, Incluye el suministro e instalación de tornilleria y empaquetadura para el montaje</v>
          </cell>
          <cell r="F548" t="str">
            <v/>
          </cell>
          <cell r="I548" t="str">
            <v/>
          </cell>
          <cell r="J548" t="str">
            <v/>
          </cell>
          <cell r="L548" t="str">
            <v/>
          </cell>
          <cell r="M548" t="str">
            <v/>
          </cell>
          <cell r="N548" t="str">
            <v/>
          </cell>
          <cell r="O548" t="str">
            <v/>
          </cell>
          <cell r="R548">
            <v>0</v>
          </cell>
          <cell r="S548" t="str">
            <v/>
          </cell>
          <cell r="T548" t="str">
            <v/>
          </cell>
          <cell r="U548" t="str">
            <v/>
          </cell>
          <cell r="V548" t="str">
            <v/>
          </cell>
          <cell r="W548" t="str">
            <v/>
          </cell>
        </row>
        <row r="549">
          <cell r="C549" t="str">
            <v>3.8.1.17.7</v>
          </cell>
          <cell r="D549" t="str">
            <v>d = 600 mm (24”), B*E</v>
          </cell>
          <cell r="E549" t="str">
            <v>un</v>
          </cell>
          <cell r="F549">
            <v>1</v>
          </cell>
          <cell r="G549">
            <v>105500</v>
          </cell>
          <cell r="H549">
            <v>105500</v>
          </cell>
          <cell r="I549">
            <v>0.58065297316337539</v>
          </cell>
          <cell r="J549">
            <v>1</v>
          </cell>
          <cell r="L549">
            <v>1</v>
          </cell>
          <cell r="M549">
            <v>105500</v>
          </cell>
          <cell r="N549">
            <v>0</v>
          </cell>
          <cell r="O549">
            <v>105500</v>
          </cell>
          <cell r="R549">
            <v>0</v>
          </cell>
          <cell r="S549">
            <v>0</v>
          </cell>
          <cell r="T549">
            <v>0</v>
          </cell>
          <cell r="U549">
            <v>0</v>
          </cell>
          <cell r="V549">
            <v>1</v>
          </cell>
          <cell r="W549">
            <v>105500</v>
          </cell>
        </row>
        <row r="550">
          <cell r="C550" t="str">
            <v>3.8.1.17.22</v>
          </cell>
          <cell r="D550" t="str">
            <v>d = 150 mm (6”), B*E, L=0.55m</v>
          </cell>
          <cell r="E550" t="str">
            <v>un</v>
          </cell>
          <cell r="F550">
            <v>10</v>
          </cell>
          <cell r="G550">
            <v>24850</v>
          </cell>
          <cell r="H550">
            <v>248500</v>
          </cell>
          <cell r="I550">
            <v>1.367699183233164</v>
          </cell>
          <cell r="J550">
            <v>10</v>
          </cell>
          <cell r="L550">
            <v>10</v>
          </cell>
          <cell r="M550">
            <v>248500</v>
          </cell>
          <cell r="N550">
            <v>0</v>
          </cell>
          <cell r="O550">
            <v>248500</v>
          </cell>
          <cell r="R550">
            <v>0</v>
          </cell>
          <cell r="S550">
            <v>0</v>
          </cell>
          <cell r="T550">
            <v>0</v>
          </cell>
          <cell r="U550">
            <v>0</v>
          </cell>
          <cell r="V550">
            <v>10</v>
          </cell>
          <cell r="W550">
            <v>248500</v>
          </cell>
        </row>
        <row r="551">
          <cell r="C551" t="str">
            <v>3.8.1.17.23</v>
          </cell>
          <cell r="D551" t="str">
            <v>d = 200 mm (10”), E*E, L=0.65m</v>
          </cell>
          <cell r="E551" t="str">
            <v>un</v>
          </cell>
          <cell r="F551">
            <v>1</v>
          </cell>
          <cell r="G551">
            <v>33100</v>
          </cell>
          <cell r="H551">
            <v>33100</v>
          </cell>
          <cell r="I551">
            <v>0.18217643044272724</v>
          </cell>
          <cell r="J551">
            <v>1</v>
          </cell>
          <cell r="L551">
            <v>1</v>
          </cell>
          <cell r="M551">
            <v>33100</v>
          </cell>
          <cell r="N551">
            <v>0</v>
          </cell>
          <cell r="O551">
            <v>33100</v>
          </cell>
          <cell r="R551">
            <v>0</v>
          </cell>
          <cell r="S551">
            <v>0</v>
          </cell>
          <cell r="T551">
            <v>0</v>
          </cell>
          <cell r="U551">
            <v>0</v>
          </cell>
          <cell r="V551">
            <v>1</v>
          </cell>
          <cell r="W551">
            <v>33100</v>
          </cell>
        </row>
        <row r="552">
          <cell r="C552">
            <v>3.1</v>
          </cell>
          <cell r="D552" t="str">
            <v>INSTALACIÓN DE ACCESORIOS Y TRABAJOS METALMECÁNICOS</v>
          </cell>
          <cell r="F552" t="str">
            <v/>
          </cell>
          <cell r="I552" t="str">
            <v/>
          </cell>
          <cell r="J552" t="str">
            <v/>
          </cell>
          <cell r="L552" t="str">
            <v/>
          </cell>
          <cell r="M552" t="str">
            <v/>
          </cell>
          <cell r="N552" t="str">
            <v/>
          </cell>
          <cell r="O552" t="str">
            <v/>
          </cell>
          <cell r="R552">
            <v>0</v>
          </cell>
          <cell r="S552" t="str">
            <v/>
          </cell>
          <cell r="T552" t="str">
            <v/>
          </cell>
          <cell r="U552" t="str">
            <v/>
          </cell>
          <cell r="V552" t="str">
            <v/>
          </cell>
          <cell r="W552" t="str">
            <v/>
          </cell>
        </row>
        <row r="553">
          <cell r="C553" t="str">
            <v>3.10.1</v>
          </cell>
          <cell r="D553" t="str">
            <v>Trabajos metalmecánicos</v>
          </cell>
          <cell r="F553" t="str">
            <v/>
          </cell>
          <cell r="I553" t="str">
            <v/>
          </cell>
          <cell r="J553" t="str">
            <v/>
          </cell>
          <cell r="L553" t="str">
            <v/>
          </cell>
          <cell r="M553" t="str">
            <v/>
          </cell>
          <cell r="N553" t="str">
            <v/>
          </cell>
          <cell r="O553" t="str">
            <v/>
          </cell>
          <cell r="R553">
            <v>0</v>
          </cell>
          <cell r="S553" t="str">
            <v/>
          </cell>
          <cell r="T553" t="str">
            <v/>
          </cell>
          <cell r="U553" t="str">
            <v/>
          </cell>
          <cell r="V553" t="str">
            <v/>
          </cell>
          <cell r="W553" t="str">
            <v/>
          </cell>
        </row>
        <row r="554">
          <cell r="C554" t="str">
            <v>3.10.1.3</v>
          </cell>
          <cell r="D554" t="str">
            <v>Fabricación e instalación de tapas en aluminio</v>
          </cell>
          <cell r="E554" t="str">
            <v>m2</v>
          </cell>
          <cell r="F554">
            <v>7.5</v>
          </cell>
          <cell r="G554">
            <v>140000</v>
          </cell>
          <cell r="H554">
            <v>1050000</v>
          </cell>
          <cell r="I554">
            <v>5.7790106333795652</v>
          </cell>
          <cell r="J554">
            <v>7.5</v>
          </cell>
          <cell r="L554">
            <v>7.5</v>
          </cell>
          <cell r="M554">
            <v>1050000</v>
          </cell>
          <cell r="N554">
            <v>0</v>
          </cell>
          <cell r="O554">
            <v>1050000</v>
          </cell>
          <cell r="R554">
            <v>0</v>
          </cell>
          <cell r="S554">
            <v>0</v>
          </cell>
          <cell r="T554">
            <v>0</v>
          </cell>
          <cell r="U554">
            <v>0</v>
          </cell>
          <cell r="V554">
            <v>7.5</v>
          </cell>
          <cell r="W554">
            <v>1050000</v>
          </cell>
        </row>
        <row r="555">
          <cell r="C555" t="str">
            <v>3.10.1.4</v>
          </cell>
          <cell r="D555" t="str">
            <v>Fabricación e instalación de soporte en acero inoxidable para desague Ø200mm, para soportar en muro de concreto</v>
          </cell>
          <cell r="E555" t="str">
            <v>un</v>
          </cell>
          <cell r="F555">
            <v>1</v>
          </cell>
          <cell r="G555">
            <v>320000</v>
          </cell>
          <cell r="H555">
            <v>320000</v>
          </cell>
          <cell r="I555">
            <v>1.7612222882680582</v>
          </cell>
          <cell r="J555">
            <v>1</v>
          </cell>
          <cell r="L555">
            <v>1</v>
          </cell>
          <cell r="M555">
            <v>320000</v>
          </cell>
          <cell r="N555">
            <v>0</v>
          </cell>
          <cell r="O555">
            <v>320000</v>
          </cell>
          <cell r="R555">
            <v>0</v>
          </cell>
          <cell r="S555">
            <v>0</v>
          </cell>
          <cell r="T555">
            <v>0</v>
          </cell>
          <cell r="U555">
            <v>0</v>
          </cell>
          <cell r="V555">
            <v>1</v>
          </cell>
          <cell r="W555">
            <v>320000</v>
          </cell>
        </row>
        <row r="556">
          <cell r="C556" t="str">
            <v>3.10.1.5</v>
          </cell>
          <cell r="D556" t="str">
            <v>Fabricación e instalación de campana en acero inoxidable para desague. Conexión brida Ø200 extremo liso Ø400mm, h=0.12m</v>
          </cell>
          <cell r="E556" t="str">
            <v>un</v>
          </cell>
          <cell r="F556">
            <v>1</v>
          </cell>
          <cell r="G556">
            <v>420000</v>
          </cell>
          <cell r="H556">
            <v>420000</v>
          </cell>
          <cell r="I556">
            <v>2.3116042533518262</v>
          </cell>
          <cell r="J556">
            <v>1</v>
          </cell>
          <cell r="L556">
            <v>1</v>
          </cell>
          <cell r="M556">
            <v>420000</v>
          </cell>
          <cell r="N556">
            <v>0</v>
          </cell>
          <cell r="O556">
            <v>420000</v>
          </cell>
          <cell r="R556">
            <v>0</v>
          </cell>
          <cell r="S556">
            <v>0</v>
          </cell>
          <cell r="T556">
            <v>0</v>
          </cell>
          <cell r="U556">
            <v>0</v>
          </cell>
          <cell r="V556">
            <v>1</v>
          </cell>
          <cell r="W556">
            <v>420000</v>
          </cell>
        </row>
        <row r="557">
          <cell r="C557">
            <v>3.11</v>
          </cell>
          <cell r="D557" t="str">
            <v>INSTALACION DE EQUIPOS MECÁNICOS Y ELÉCTROMECÁNICOS</v>
          </cell>
          <cell r="F557" t="str">
            <v/>
          </cell>
          <cell r="I557" t="str">
            <v/>
          </cell>
          <cell r="J557" t="str">
            <v/>
          </cell>
          <cell r="L557" t="str">
            <v/>
          </cell>
          <cell r="M557" t="str">
            <v/>
          </cell>
          <cell r="N557" t="str">
            <v/>
          </cell>
          <cell r="O557" t="str">
            <v/>
          </cell>
          <cell r="R557">
            <v>0</v>
          </cell>
          <cell r="S557" t="str">
            <v/>
          </cell>
          <cell r="T557" t="str">
            <v/>
          </cell>
          <cell r="U557" t="str">
            <v/>
          </cell>
          <cell r="V557" t="str">
            <v/>
          </cell>
          <cell r="W557" t="str">
            <v/>
          </cell>
        </row>
        <row r="558">
          <cell r="C558" t="str">
            <v>3.11.1</v>
          </cell>
          <cell r="D558" t="str">
            <v>Bombas centrífugas</v>
          </cell>
          <cell r="F558" t="str">
            <v/>
          </cell>
          <cell r="I558" t="str">
            <v/>
          </cell>
          <cell r="J558" t="str">
            <v/>
          </cell>
          <cell r="L558" t="str">
            <v/>
          </cell>
          <cell r="M558" t="str">
            <v/>
          </cell>
          <cell r="N558" t="str">
            <v/>
          </cell>
          <cell r="O558" t="str">
            <v/>
          </cell>
          <cell r="R558">
            <v>0</v>
          </cell>
          <cell r="S558" t="str">
            <v/>
          </cell>
          <cell r="T558" t="str">
            <v/>
          </cell>
          <cell r="U558" t="str">
            <v/>
          </cell>
          <cell r="V558" t="str">
            <v/>
          </cell>
          <cell r="W558" t="str">
            <v/>
          </cell>
        </row>
        <row r="559">
          <cell r="C559" t="str">
            <v>3.11.1.3</v>
          </cell>
          <cell r="D559" t="str">
            <v>Instalación de dos bombas verticales para agua potable para bombeo a Sabanalarga, Qn=100LPS por bomba, presión Hn=132m para etapa presente, tipo vertical, 1800RPM, 460 voltios, 60 ciclos. con el múltiple de impulsión Ø500mm y Ø300mm en HD, distribución se</v>
          </cell>
          <cell r="E559" t="str">
            <v>gl</v>
          </cell>
          <cell r="F559">
            <v>1</v>
          </cell>
          <cell r="G559">
            <v>15000000</v>
          </cell>
          <cell r="H559">
            <v>15000000</v>
          </cell>
          <cell r="I559">
            <v>82.55729476256522</v>
          </cell>
          <cell r="J559">
            <v>1</v>
          </cell>
          <cell r="L559">
            <v>1</v>
          </cell>
          <cell r="M559">
            <v>15000000</v>
          </cell>
          <cell r="N559">
            <v>0</v>
          </cell>
          <cell r="O559">
            <v>15000000</v>
          </cell>
          <cell r="R559">
            <v>0</v>
          </cell>
          <cell r="S559">
            <v>0</v>
          </cell>
          <cell r="T559">
            <v>0</v>
          </cell>
          <cell r="U559">
            <v>0</v>
          </cell>
          <cell r="V559">
            <v>1</v>
          </cell>
          <cell r="W559">
            <v>15000000</v>
          </cell>
        </row>
        <row r="560">
          <cell r="D560" t="str">
            <v>COSTO TOTAL DIRECTO</v>
          </cell>
          <cell r="F560" t="str">
            <v/>
          </cell>
          <cell r="H560">
            <v>18169200</v>
          </cell>
          <cell r="J560" t="str">
            <v/>
          </cell>
          <cell r="L560" t="str">
            <v/>
          </cell>
          <cell r="M560">
            <v>18169200</v>
          </cell>
          <cell r="N560">
            <v>0</v>
          </cell>
          <cell r="O560">
            <v>18169200</v>
          </cell>
          <cell r="R560">
            <v>0</v>
          </cell>
          <cell r="S560">
            <v>0</v>
          </cell>
          <cell r="T560">
            <v>0</v>
          </cell>
          <cell r="U560">
            <v>0</v>
          </cell>
          <cell r="V560" t="str">
            <v/>
          </cell>
          <cell r="W560">
            <v>18169200</v>
          </cell>
        </row>
        <row r="561">
          <cell r="D561" t="str">
            <v>A,I,U, 25%</v>
          </cell>
          <cell r="E561">
            <v>0.25</v>
          </cell>
          <cell r="F561">
            <v>0</v>
          </cell>
          <cell r="H561">
            <v>4542300</v>
          </cell>
          <cell r="J561">
            <v>0</v>
          </cell>
          <cell r="L561">
            <v>0</v>
          </cell>
          <cell r="M561">
            <v>4542300</v>
          </cell>
          <cell r="N561">
            <v>0</v>
          </cell>
          <cell r="O561">
            <v>4542300</v>
          </cell>
          <cell r="R561">
            <v>0</v>
          </cell>
          <cell r="S561">
            <v>0</v>
          </cell>
          <cell r="T561">
            <v>0</v>
          </cell>
          <cell r="U561">
            <v>0</v>
          </cell>
          <cell r="W561">
            <v>4542300</v>
          </cell>
        </row>
        <row r="562">
          <cell r="B562" t="str">
            <v>TO6</v>
          </cell>
          <cell r="D562" t="str">
            <v>COSTO TOTAL OBRA CIVIL</v>
          </cell>
          <cell r="F562" t="str">
            <v/>
          </cell>
          <cell r="H562">
            <v>22711500</v>
          </cell>
          <cell r="J562" t="str">
            <v/>
          </cell>
          <cell r="L562" t="str">
            <v/>
          </cell>
          <cell r="M562">
            <v>22711500</v>
          </cell>
          <cell r="N562">
            <v>0</v>
          </cell>
          <cell r="O562">
            <v>22711500</v>
          </cell>
          <cell r="R562">
            <v>0</v>
          </cell>
          <cell r="S562">
            <v>0</v>
          </cell>
          <cell r="T562">
            <v>0</v>
          </cell>
          <cell r="U562">
            <v>0</v>
          </cell>
          <cell r="V562" t="str">
            <v/>
          </cell>
          <cell r="W562">
            <v>22711500</v>
          </cell>
        </row>
        <row r="563">
          <cell r="B563" t="str">
            <v>T7</v>
          </cell>
          <cell r="C563" t="str">
            <v>SUMINISTRO DE EQUIPOS PARA EL SISTEMA DE CLORACION DEL AGUA (563)</v>
          </cell>
          <cell r="F563" t="str">
            <v/>
          </cell>
          <cell r="J563" t="str">
            <v/>
          </cell>
          <cell r="L563" t="str">
            <v/>
          </cell>
          <cell r="M563" t="str">
            <v/>
          </cell>
          <cell r="N563" t="str">
            <v/>
          </cell>
          <cell r="O563" t="str">
            <v/>
          </cell>
          <cell r="R563">
            <v>0</v>
          </cell>
          <cell r="S563" t="str">
            <v/>
          </cell>
          <cell r="T563" t="str">
            <v/>
          </cell>
          <cell r="U563" t="str">
            <v/>
          </cell>
          <cell r="V563" t="str">
            <v/>
          </cell>
          <cell r="W563" t="str">
            <v/>
          </cell>
        </row>
        <row r="564">
          <cell r="C564" t="str">
            <v xml:space="preserve">ITEM  </v>
          </cell>
          <cell r="D564" t="str">
            <v>DESCRIPCION</v>
          </cell>
          <cell r="E564" t="str">
            <v xml:space="preserve">UNIDAD </v>
          </cell>
          <cell r="F564">
            <v>0</v>
          </cell>
          <cell r="G564" t="str">
            <v>V. UNITARIO</v>
          </cell>
          <cell r="H564" t="str">
            <v xml:space="preserve"> V. PARCIAL</v>
          </cell>
          <cell r="J564">
            <v>0</v>
          </cell>
          <cell r="L564">
            <v>0</v>
          </cell>
          <cell r="R564">
            <v>0</v>
          </cell>
        </row>
        <row r="565">
          <cell r="C565" t="str">
            <v>3.20.1.1</v>
          </cell>
          <cell r="D565" t="str">
            <v>Suministro de Tuberias de Acueducto</v>
          </cell>
          <cell r="F565" t="str">
            <v/>
          </cell>
          <cell r="J565" t="str">
            <v/>
          </cell>
          <cell r="L565" t="str">
            <v/>
          </cell>
          <cell r="M565" t="str">
            <v/>
          </cell>
          <cell r="N565" t="str">
            <v/>
          </cell>
          <cell r="O565" t="str">
            <v/>
          </cell>
          <cell r="R565">
            <v>0</v>
          </cell>
          <cell r="S565" t="str">
            <v/>
          </cell>
          <cell r="T565" t="str">
            <v/>
          </cell>
          <cell r="U565" t="str">
            <v/>
          </cell>
          <cell r="V565" t="str">
            <v/>
          </cell>
          <cell r="W565" t="str">
            <v/>
          </cell>
        </row>
        <row r="566">
          <cell r="C566" t="str">
            <v>3.20.1.1.1</v>
          </cell>
          <cell r="D566" t="str">
            <v>Suministro de tuberías de acueducto de polietileno de alta densidad (PEAD)</v>
          </cell>
          <cell r="F566" t="str">
            <v/>
          </cell>
          <cell r="J566" t="str">
            <v/>
          </cell>
          <cell r="L566" t="str">
            <v/>
          </cell>
          <cell r="M566" t="str">
            <v/>
          </cell>
          <cell r="N566" t="str">
            <v/>
          </cell>
          <cell r="O566" t="str">
            <v/>
          </cell>
          <cell r="R566">
            <v>0</v>
          </cell>
          <cell r="S566" t="str">
            <v/>
          </cell>
          <cell r="T566" t="str">
            <v/>
          </cell>
          <cell r="U566" t="str">
            <v/>
          </cell>
          <cell r="V566" t="str">
            <v/>
          </cell>
          <cell r="W566" t="str">
            <v/>
          </cell>
        </row>
        <row r="567">
          <cell r="C567" t="str">
            <v>3.20.1.1.1.1</v>
          </cell>
          <cell r="D567" t="str">
            <v>Tuberías PEAD 90mm PN 10 PE 100</v>
          </cell>
          <cell r="E567" t="str">
            <v>m</v>
          </cell>
          <cell r="F567">
            <v>6</v>
          </cell>
          <cell r="G567">
            <v>12000</v>
          </cell>
          <cell r="H567">
            <v>72000</v>
          </cell>
          <cell r="I567">
            <v>7.5472346194402545E-2</v>
          </cell>
          <cell r="J567">
            <v>6</v>
          </cell>
          <cell r="L567">
            <v>6</v>
          </cell>
          <cell r="M567">
            <v>72000</v>
          </cell>
          <cell r="N567">
            <v>0</v>
          </cell>
          <cell r="O567">
            <v>72000</v>
          </cell>
          <cell r="R567">
            <v>0</v>
          </cell>
          <cell r="S567">
            <v>0</v>
          </cell>
          <cell r="T567">
            <v>0</v>
          </cell>
          <cell r="U567">
            <v>0</v>
          </cell>
          <cell r="V567">
            <v>6</v>
          </cell>
          <cell r="W567">
            <v>72000</v>
          </cell>
        </row>
        <row r="568">
          <cell r="C568" t="str">
            <v>3.20.1.1.4</v>
          </cell>
          <cell r="D568" t="str">
            <v>Suministro de tuberías de acueducto de polietileno para acometidas</v>
          </cell>
          <cell r="F568" t="str">
            <v/>
          </cell>
          <cell r="I568" t="str">
            <v/>
          </cell>
          <cell r="J568" t="str">
            <v/>
          </cell>
          <cell r="L568" t="str">
            <v/>
          </cell>
          <cell r="M568" t="str">
            <v/>
          </cell>
          <cell r="N568" t="str">
            <v/>
          </cell>
          <cell r="O568" t="str">
            <v/>
          </cell>
          <cell r="R568">
            <v>0</v>
          </cell>
          <cell r="S568" t="str">
            <v/>
          </cell>
          <cell r="T568" t="str">
            <v/>
          </cell>
          <cell r="U568" t="str">
            <v/>
          </cell>
          <cell r="V568" t="str">
            <v/>
          </cell>
          <cell r="W568" t="str">
            <v/>
          </cell>
        </row>
        <row r="569">
          <cell r="C569" t="str">
            <v>3.20.1.1.4.5</v>
          </cell>
          <cell r="D569" t="str">
            <v>Tuberia de Polietileno Diametro 63 mm PN 10</v>
          </cell>
          <cell r="E569" t="str">
            <v>m</v>
          </cell>
          <cell r="F569">
            <v>125</v>
          </cell>
          <cell r="G569">
            <v>5900</v>
          </cell>
          <cell r="H569">
            <v>737500</v>
          </cell>
          <cell r="I569">
            <v>0.77306743497738717</v>
          </cell>
          <cell r="J569">
            <v>125</v>
          </cell>
          <cell r="L569">
            <v>125</v>
          </cell>
          <cell r="M569">
            <v>737500</v>
          </cell>
          <cell r="N569">
            <v>0</v>
          </cell>
          <cell r="O569">
            <v>737500</v>
          </cell>
          <cell r="R569">
            <v>0</v>
          </cell>
          <cell r="S569">
            <v>0</v>
          </cell>
          <cell r="T569">
            <v>0</v>
          </cell>
          <cell r="U569">
            <v>0</v>
          </cell>
          <cell r="V569">
            <v>125</v>
          </cell>
          <cell r="W569">
            <v>737500</v>
          </cell>
        </row>
        <row r="570">
          <cell r="C570" t="str">
            <v>3.20.1.2.1</v>
          </cell>
          <cell r="D570" t="str">
            <v>Suministro de válvula de compuerta brida x brida norma ISO PN 10</v>
          </cell>
          <cell r="F570" t="str">
            <v/>
          </cell>
          <cell r="I570" t="str">
            <v/>
          </cell>
          <cell r="J570" t="str">
            <v/>
          </cell>
          <cell r="L570" t="str">
            <v/>
          </cell>
          <cell r="M570" t="str">
            <v/>
          </cell>
          <cell r="N570" t="str">
            <v/>
          </cell>
          <cell r="O570" t="str">
            <v/>
          </cell>
          <cell r="R570">
            <v>0</v>
          </cell>
          <cell r="S570" t="str">
            <v/>
          </cell>
          <cell r="T570" t="str">
            <v/>
          </cell>
          <cell r="U570" t="str">
            <v/>
          </cell>
          <cell r="V570" t="str">
            <v/>
          </cell>
          <cell r="W570" t="str">
            <v/>
          </cell>
        </row>
        <row r="571">
          <cell r="C571" t="str">
            <v>3.20.1.2.1.2</v>
          </cell>
          <cell r="D571" t="str">
            <v>d= 80 mm (3")</v>
          </cell>
          <cell r="E571" t="str">
            <v>un</v>
          </cell>
          <cell r="F571">
            <v>1</v>
          </cell>
          <cell r="G571">
            <v>375932.8</v>
          </cell>
          <cell r="H571">
            <v>375932.8</v>
          </cell>
          <cell r="I571">
            <v>0.39406292260320958</v>
          </cell>
          <cell r="J571">
            <v>1</v>
          </cell>
          <cell r="L571">
            <v>1</v>
          </cell>
          <cell r="M571">
            <v>375932.8</v>
          </cell>
          <cell r="N571">
            <v>0</v>
          </cell>
          <cell r="O571">
            <v>375932.8</v>
          </cell>
          <cell r="R571">
            <v>1</v>
          </cell>
          <cell r="S571">
            <v>0</v>
          </cell>
          <cell r="T571">
            <v>0</v>
          </cell>
          <cell r="U571">
            <v>375932.8</v>
          </cell>
          <cell r="V571">
            <v>0</v>
          </cell>
          <cell r="W571">
            <v>0</v>
          </cell>
        </row>
        <row r="572">
          <cell r="C572" t="str">
            <v>3.20.1.2.20</v>
          </cell>
          <cell r="D572" t="str">
            <v>Adaptador porta brida de polietileno con brida suelta de acero</v>
          </cell>
          <cell r="F572" t="str">
            <v/>
          </cell>
          <cell r="I572" t="str">
            <v/>
          </cell>
          <cell r="J572" t="str">
            <v/>
          </cell>
          <cell r="L572" t="str">
            <v/>
          </cell>
          <cell r="M572" t="str">
            <v/>
          </cell>
          <cell r="N572" t="str">
            <v/>
          </cell>
          <cell r="O572" t="str">
            <v/>
          </cell>
          <cell r="R572">
            <v>0</v>
          </cell>
          <cell r="S572" t="str">
            <v/>
          </cell>
          <cell r="T572" t="str">
            <v/>
          </cell>
          <cell r="U572" t="str">
            <v/>
          </cell>
          <cell r="V572" t="str">
            <v/>
          </cell>
          <cell r="W572" t="str">
            <v/>
          </cell>
        </row>
        <row r="573">
          <cell r="C573" t="str">
            <v>3.20.1.2.20.1</v>
          </cell>
          <cell r="D573" t="str">
            <v>d= 90 mm (3")</v>
          </cell>
          <cell r="E573" t="str">
            <v>un</v>
          </cell>
          <cell r="F573">
            <v>2</v>
          </cell>
          <cell r="G573">
            <v>68904</v>
          </cell>
          <cell r="H573">
            <v>137808</v>
          </cell>
          <cell r="I573">
            <v>0.14445407061608645</v>
          </cell>
          <cell r="J573">
            <v>2</v>
          </cell>
          <cell r="L573">
            <v>2</v>
          </cell>
          <cell r="M573">
            <v>137808</v>
          </cell>
          <cell r="N573">
            <v>0</v>
          </cell>
          <cell r="O573">
            <v>137808</v>
          </cell>
          <cell r="R573">
            <v>0</v>
          </cell>
          <cell r="S573">
            <v>0</v>
          </cell>
          <cell r="T573">
            <v>0</v>
          </cell>
          <cell r="U573">
            <v>0</v>
          </cell>
          <cell r="V573">
            <v>2</v>
          </cell>
          <cell r="W573">
            <v>137808</v>
          </cell>
        </row>
        <row r="574">
          <cell r="C574" t="str">
            <v>3.20.1.2.68</v>
          </cell>
          <cell r="D574" t="str">
            <v>Suministro de Codos de polietileno PE 100 PN 10 a tope</v>
          </cell>
          <cell r="F574" t="str">
            <v/>
          </cell>
          <cell r="I574" t="str">
            <v/>
          </cell>
          <cell r="J574" t="str">
            <v/>
          </cell>
          <cell r="L574" t="str">
            <v/>
          </cell>
          <cell r="M574" t="str">
            <v/>
          </cell>
          <cell r="N574" t="str">
            <v/>
          </cell>
          <cell r="O574" t="str">
            <v/>
          </cell>
          <cell r="R574">
            <v>0</v>
          </cell>
          <cell r="S574" t="str">
            <v/>
          </cell>
          <cell r="T574" t="str">
            <v/>
          </cell>
          <cell r="U574" t="str">
            <v/>
          </cell>
          <cell r="V574" t="str">
            <v/>
          </cell>
          <cell r="W574" t="str">
            <v/>
          </cell>
        </row>
        <row r="575">
          <cell r="C575" t="str">
            <v>3.20.1.2.68.10</v>
          </cell>
          <cell r="D575" t="str">
            <v>Codo de Polietileno 90mm X 90°</v>
          </cell>
          <cell r="E575" t="str">
            <v>un</v>
          </cell>
          <cell r="F575">
            <v>2</v>
          </cell>
          <cell r="G575">
            <v>35960</v>
          </cell>
          <cell r="H575">
            <v>71920</v>
          </cell>
          <cell r="I575">
            <v>7.538848803196431E-2</v>
          </cell>
          <cell r="J575">
            <v>2</v>
          </cell>
          <cell r="L575">
            <v>2</v>
          </cell>
          <cell r="M575">
            <v>71920</v>
          </cell>
          <cell r="N575">
            <v>0</v>
          </cell>
          <cell r="O575">
            <v>71920</v>
          </cell>
          <cell r="R575">
            <v>0</v>
          </cell>
          <cell r="S575">
            <v>0</v>
          </cell>
          <cell r="T575">
            <v>0</v>
          </cell>
          <cell r="U575">
            <v>0</v>
          </cell>
          <cell r="V575">
            <v>2</v>
          </cell>
          <cell r="W575">
            <v>71920</v>
          </cell>
        </row>
        <row r="576">
          <cell r="C576" t="str">
            <v>3,22</v>
          </cell>
          <cell r="D576" t="str">
            <v>SUMINISTRO DE ELEMENTOS VARIOS</v>
          </cell>
          <cell r="F576" t="str">
            <v/>
          </cell>
          <cell r="I576" t="str">
            <v/>
          </cell>
          <cell r="J576" t="str">
            <v/>
          </cell>
          <cell r="L576" t="str">
            <v/>
          </cell>
          <cell r="M576" t="str">
            <v/>
          </cell>
          <cell r="N576" t="str">
            <v/>
          </cell>
          <cell r="O576" t="str">
            <v/>
          </cell>
          <cell r="R576">
            <v>0</v>
          </cell>
          <cell r="S576" t="str">
            <v/>
          </cell>
          <cell r="T576" t="str">
            <v/>
          </cell>
          <cell r="U576" t="str">
            <v/>
          </cell>
          <cell r="V576" t="str">
            <v/>
          </cell>
          <cell r="W576" t="str">
            <v/>
          </cell>
        </row>
        <row r="577">
          <cell r="C577" t="str">
            <v>3.22.9</v>
          </cell>
          <cell r="D577" t="str">
            <v>Suministro de manómetro rango 0 - 160 psi, con membrana para gas cloro, válvula roscada de cloro Ø3/8" y accesorios Ø3/8"</v>
          </cell>
          <cell r="E577" t="str">
            <v>un</v>
          </cell>
          <cell r="F577">
            <v>2</v>
          </cell>
          <cell r="G577">
            <v>650000</v>
          </cell>
          <cell r="H577">
            <v>1300000</v>
          </cell>
          <cell r="I577">
            <v>1.3626951396211571</v>
          </cell>
          <cell r="J577">
            <v>2</v>
          </cell>
          <cell r="L577">
            <v>2</v>
          </cell>
          <cell r="M577">
            <v>1300000</v>
          </cell>
          <cell r="N577">
            <v>0</v>
          </cell>
          <cell r="O577">
            <v>1300000</v>
          </cell>
          <cell r="R577">
            <v>0</v>
          </cell>
          <cell r="S577">
            <v>0</v>
          </cell>
          <cell r="T577">
            <v>0</v>
          </cell>
          <cell r="U577">
            <v>0</v>
          </cell>
          <cell r="V577">
            <v>2</v>
          </cell>
          <cell r="W577">
            <v>1300000</v>
          </cell>
        </row>
        <row r="578">
          <cell r="C578" t="str">
            <v>3.22.10</v>
          </cell>
          <cell r="D578" t="str">
            <v>Suministro de manómetro rango 0 - 100 psi para agua, válvula de bola Ø3/8" roscada y accesorios para instalación</v>
          </cell>
          <cell r="E578" t="str">
            <v>un</v>
          </cell>
          <cell r="F578">
            <v>2</v>
          </cell>
          <cell r="G578">
            <v>80000</v>
          </cell>
          <cell r="H578">
            <v>160000</v>
          </cell>
          <cell r="I578">
            <v>0.16771632487645011</v>
          </cell>
          <cell r="J578">
            <v>2</v>
          </cell>
          <cell r="L578">
            <v>2</v>
          </cell>
          <cell r="M578">
            <v>160000</v>
          </cell>
          <cell r="N578">
            <v>0</v>
          </cell>
          <cell r="O578">
            <v>160000</v>
          </cell>
          <cell r="R578">
            <v>0</v>
          </cell>
          <cell r="S578">
            <v>0</v>
          </cell>
          <cell r="T578">
            <v>0</v>
          </cell>
          <cell r="U578">
            <v>0</v>
          </cell>
          <cell r="V578">
            <v>2</v>
          </cell>
          <cell r="W578">
            <v>160000</v>
          </cell>
        </row>
        <row r="579">
          <cell r="C579" t="str">
            <v>3.22.11</v>
          </cell>
          <cell r="D579" t="str">
            <v>Suministro tubería de 1" de acero al carbon sin costuras, SCH 80, incluye accesorios (tees, codos, uniones, etc.)</v>
          </cell>
          <cell r="E579" t="str">
            <v>m</v>
          </cell>
          <cell r="F579">
            <v>12</v>
          </cell>
          <cell r="G579">
            <v>210000</v>
          </cell>
          <cell r="H579">
            <v>2520000</v>
          </cell>
          <cell r="I579">
            <v>2.6415321168040888</v>
          </cell>
          <cell r="J579">
            <v>12</v>
          </cell>
          <cell r="L579">
            <v>12</v>
          </cell>
          <cell r="M579">
            <v>2520000</v>
          </cell>
          <cell r="N579">
            <v>0</v>
          </cell>
          <cell r="O579">
            <v>2520000</v>
          </cell>
          <cell r="R579">
            <v>0</v>
          </cell>
          <cell r="S579">
            <v>0</v>
          </cell>
          <cell r="T579">
            <v>0</v>
          </cell>
          <cell r="U579">
            <v>0</v>
          </cell>
          <cell r="V579">
            <v>12</v>
          </cell>
          <cell r="W579">
            <v>2520000</v>
          </cell>
        </row>
        <row r="580">
          <cell r="C580" t="str">
            <v>3.22.12</v>
          </cell>
          <cell r="D580" t="str">
            <v>Suministro múltiple Ø 2" PVC RDE 21, incluye accesorios (tees, codos, uniones, adaptadores, soportes de acero, etc.) para el suministro agua potable a inyectores y distribución de la solución agua cloro. (según plano guía)</v>
          </cell>
          <cell r="E580" t="str">
            <v>gl</v>
          </cell>
          <cell r="F580">
            <v>1</v>
          </cell>
          <cell r="G580">
            <v>800000</v>
          </cell>
          <cell r="H580">
            <v>800000</v>
          </cell>
          <cell r="I580">
            <v>0.83858162438225048</v>
          </cell>
          <cell r="J580">
            <v>1</v>
          </cell>
          <cell r="L580">
            <v>1</v>
          </cell>
          <cell r="M580">
            <v>800000</v>
          </cell>
          <cell r="N580">
            <v>0</v>
          </cell>
          <cell r="O580">
            <v>800000</v>
          </cell>
          <cell r="R580">
            <v>0</v>
          </cell>
          <cell r="S580">
            <v>0</v>
          </cell>
          <cell r="T580">
            <v>0</v>
          </cell>
          <cell r="U580">
            <v>0</v>
          </cell>
          <cell r="V580">
            <v>1</v>
          </cell>
          <cell r="W580">
            <v>800000</v>
          </cell>
        </row>
        <row r="581">
          <cell r="C581" t="str">
            <v>3.22.13</v>
          </cell>
          <cell r="D581" t="str">
            <v>Suministro tubería de 3/4" PVC RDE 21, incluye accesorios (tees, codos, uniones, adaptadores, etc.) para venteo de cloradores. (Según plano guía)</v>
          </cell>
          <cell r="E581" t="str">
            <v>gl</v>
          </cell>
          <cell r="F581">
            <v>1</v>
          </cell>
          <cell r="G581">
            <v>250000</v>
          </cell>
          <cell r="H581">
            <v>250000</v>
          </cell>
          <cell r="I581">
            <v>0.2620567576194533</v>
          </cell>
          <cell r="J581">
            <v>1</v>
          </cell>
          <cell r="L581">
            <v>1</v>
          </cell>
          <cell r="M581">
            <v>250000</v>
          </cell>
          <cell r="N581">
            <v>0</v>
          </cell>
          <cell r="O581">
            <v>250000</v>
          </cell>
          <cell r="R581">
            <v>0</v>
          </cell>
          <cell r="S581">
            <v>0</v>
          </cell>
          <cell r="T581">
            <v>0</v>
          </cell>
          <cell r="U581">
            <v>0</v>
          </cell>
          <cell r="V581">
            <v>1</v>
          </cell>
          <cell r="W581">
            <v>250000</v>
          </cell>
        </row>
        <row r="582">
          <cell r="C582" t="str">
            <v>3.22.14</v>
          </cell>
          <cell r="D582" t="str">
            <v>Fabricación y suministro de difusores de cloro en tubería PVC, incluye base en concreto y soportes (según plano guía)</v>
          </cell>
          <cell r="E582" t="str">
            <v>un</v>
          </cell>
          <cell r="F582">
            <v>2</v>
          </cell>
          <cell r="G582">
            <v>260000</v>
          </cell>
          <cell r="H582">
            <v>520000</v>
          </cell>
          <cell r="I582">
            <v>0.54507805584846281</v>
          </cell>
          <cell r="J582">
            <v>2</v>
          </cell>
          <cell r="L582">
            <v>2</v>
          </cell>
          <cell r="M582">
            <v>520000</v>
          </cell>
          <cell r="N582">
            <v>0</v>
          </cell>
          <cell r="O582">
            <v>520000</v>
          </cell>
          <cell r="R582">
            <v>0</v>
          </cell>
          <cell r="S582">
            <v>0</v>
          </cell>
          <cell r="T582">
            <v>0</v>
          </cell>
          <cell r="U582">
            <v>0</v>
          </cell>
          <cell r="V582">
            <v>2</v>
          </cell>
          <cell r="W582">
            <v>520000</v>
          </cell>
        </row>
        <row r="583">
          <cell r="C583" t="str">
            <v>3.22.15</v>
          </cell>
          <cell r="D583" t="str">
            <v>Fabricación y suministro de soportes en madera ceiba roja para cilindros de 1 tonelada de cloro. (según plano)</v>
          </cell>
          <cell r="E583" t="str">
            <v>un</v>
          </cell>
          <cell r="F583">
            <v>32</v>
          </cell>
          <cell r="G583">
            <v>55000</v>
          </cell>
          <cell r="H583">
            <v>1760000</v>
          </cell>
          <cell r="I583">
            <v>1.8448795736409511</v>
          </cell>
          <cell r="J583">
            <v>32</v>
          </cell>
          <cell r="L583">
            <v>32</v>
          </cell>
          <cell r="M583">
            <v>1760000</v>
          </cell>
          <cell r="N583">
            <v>0</v>
          </cell>
          <cell r="O583">
            <v>1760000</v>
          </cell>
          <cell r="R583">
            <v>0</v>
          </cell>
          <cell r="S583">
            <v>0</v>
          </cell>
          <cell r="T583">
            <v>0</v>
          </cell>
          <cell r="U583">
            <v>0</v>
          </cell>
          <cell r="V583">
            <v>32</v>
          </cell>
          <cell r="W583">
            <v>1760000</v>
          </cell>
        </row>
        <row r="584">
          <cell r="C584" t="str">
            <v>3.22.16</v>
          </cell>
          <cell r="D584" t="str">
            <v>Suministro de ducha y lavador de ojos de seguridad</v>
          </cell>
          <cell r="E584" t="str">
            <v>un</v>
          </cell>
          <cell r="F584">
            <v>1</v>
          </cell>
          <cell r="G584">
            <v>880000</v>
          </cell>
          <cell r="H584">
            <v>880000</v>
          </cell>
          <cell r="I584">
            <v>0.92243978682047556</v>
          </cell>
          <cell r="J584">
            <v>1</v>
          </cell>
          <cell r="L584">
            <v>1</v>
          </cell>
          <cell r="M584">
            <v>880000</v>
          </cell>
          <cell r="N584">
            <v>0</v>
          </cell>
          <cell r="O584">
            <v>880000</v>
          </cell>
          <cell r="R584">
            <v>0</v>
          </cell>
          <cell r="S584">
            <v>0</v>
          </cell>
          <cell r="T584">
            <v>0</v>
          </cell>
          <cell r="U584">
            <v>0</v>
          </cell>
          <cell r="V584">
            <v>1</v>
          </cell>
          <cell r="W584">
            <v>880000</v>
          </cell>
        </row>
        <row r="585">
          <cell r="C585" t="str">
            <v>3.22.17</v>
          </cell>
          <cell r="D585" t="str">
            <v>Suministro válvula de 2" tipo diafragma para control solución agua cloro, con unión universal</v>
          </cell>
          <cell r="E585" t="str">
            <v>un</v>
          </cell>
          <cell r="F585">
            <v>2</v>
          </cell>
          <cell r="G585">
            <v>920000</v>
          </cell>
          <cell r="H585">
            <v>1840000</v>
          </cell>
          <cell r="I585">
            <v>1.9287377360791762</v>
          </cell>
          <cell r="J585">
            <v>2</v>
          </cell>
          <cell r="L585">
            <v>2</v>
          </cell>
          <cell r="M585">
            <v>1840000</v>
          </cell>
          <cell r="N585">
            <v>0</v>
          </cell>
          <cell r="O585">
            <v>1840000</v>
          </cell>
          <cell r="R585">
            <v>0</v>
          </cell>
          <cell r="S585">
            <v>0</v>
          </cell>
          <cell r="T585">
            <v>0</v>
          </cell>
          <cell r="U585">
            <v>0</v>
          </cell>
          <cell r="V585">
            <v>2</v>
          </cell>
          <cell r="W585">
            <v>1840000</v>
          </cell>
        </row>
        <row r="586">
          <cell r="C586" t="str">
            <v>3.22.18</v>
          </cell>
          <cell r="D586" t="str">
            <v>Suministro válvula de 2" PVC cierre rápido con unión universal</v>
          </cell>
          <cell r="E586" t="str">
            <v>un</v>
          </cell>
          <cell r="F586">
            <v>4</v>
          </cell>
          <cell r="G586">
            <v>78000</v>
          </cell>
          <cell r="H586">
            <v>312000</v>
          </cell>
          <cell r="I586">
            <v>0.32704683350907771</v>
          </cell>
          <cell r="J586">
            <v>4</v>
          </cell>
          <cell r="L586">
            <v>4</v>
          </cell>
          <cell r="M586">
            <v>312000</v>
          </cell>
          <cell r="N586">
            <v>0</v>
          </cell>
          <cell r="O586">
            <v>312000</v>
          </cell>
          <cell r="R586">
            <v>0</v>
          </cell>
          <cell r="S586">
            <v>0</v>
          </cell>
          <cell r="T586">
            <v>0</v>
          </cell>
          <cell r="U586">
            <v>0</v>
          </cell>
          <cell r="V586">
            <v>4</v>
          </cell>
          <cell r="W586">
            <v>312000</v>
          </cell>
        </row>
        <row r="587">
          <cell r="C587" t="str">
            <v>3.22.19</v>
          </cell>
          <cell r="D587" t="str">
            <v>Suministro válvula de acero Ø1" para trabajar con gas Cloro, con unión roscada</v>
          </cell>
          <cell r="E587" t="str">
            <v>un</v>
          </cell>
          <cell r="F587">
            <v>6</v>
          </cell>
          <cell r="G587">
            <v>650000</v>
          </cell>
          <cell r="H587">
            <v>3900000</v>
          </cell>
          <cell r="I587">
            <v>4.0880854188634714</v>
          </cell>
          <cell r="J587">
            <v>6</v>
          </cell>
          <cell r="L587">
            <v>6</v>
          </cell>
          <cell r="M587">
            <v>3900000</v>
          </cell>
          <cell r="N587">
            <v>0</v>
          </cell>
          <cell r="O587">
            <v>3900000</v>
          </cell>
          <cell r="R587">
            <v>0</v>
          </cell>
          <cell r="S587">
            <v>0</v>
          </cell>
          <cell r="T587">
            <v>0</v>
          </cell>
          <cell r="U587">
            <v>0</v>
          </cell>
          <cell r="V587">
            <v>6</v>
          </cell>
          <cell r="W587">
            <v>3900000</v>
          </cell>
        </row>
        <row r="588">
          <cell r="C588" t="str">
            <v>3.22.20</v>
          </cell>
          <cell r="D588" t="str">
            <v>Suministro de filtro para gas cloro, unión roscada Ø1"</v>
          </cell>
          <cell r="E588" t="str">
            <v>un</v>
          </cell>
          <cell r="F588">
            <v>2</v>
          </cell>
          <cell r="G588">
            <v>900000</v>
          </cell>
          <cell r="H588">
            <v>1800000</v>
          </cell>
          <cell r="I588">
            <v>1.8868086548600635</v>
          </cell>
          <cell r="J588">
            <v>2</v>
          </cell>
          <cell r="L588">
            <v>2</v>
          </cell>
          <cell r="M588">
            <v>1800000</v>
          </cell>
          <cell r="N588">
            <v>0</v>
          </cell>
          <cell r="O588">
            <v>1800000</v>
          </cell>
          <cell r="R588">
            <v>0</v>
          </cell>
          <cell r="S588">
            <v>0</v>
          </cell>
          <cell r="T588">
            <v>0</v>
          </cell>
          <cell r="U588">
            <v>0</v>
          </cell>
          <cell r="V588">
            <v>2</v>
          </cell>
          <cell r="W588">
            <v>1800000</v>
          </cell>
        </row>
        <row r="589">
          <cell r="C589" t="str">
            <v>3.22.21</v>
          </cell>
          <cell r="D589" t="str">
            <v>Suministro de multiple gas cloro para 4 cilindros Ø1" SCH80. (Consta de conectores flexibles de 3/8", valvula de cilindro, empacaduras de plomo, niples de acero, tees roscadas, codos roscados, tapones hembra)</v>
          </cell>
          <cell r="E589" t="str">
            <v>un</v>
          </cell>
          <cell r="F589">
            <v>2</v>
          </cell>
          <cell r="G589">
            <v>3900000</v>
          </cell>
          <cell r="H589">
            <v>7800000</v>
          </cell>
          <cell r="I589">
            <v>8.1761708377269429</v>
          </cell>
          <cell r="J589">
            <v>2</v>
          </cell>
          <cell r="L589">
            <v>2</v>
          </cell>
          <cell r="M589">
            <v>7800000</v>
          </cell>
          <cell r="N589">
            <v>0</v>
          </cell>
          <cell r="O589">
            <v>7800000</v>
          </cell>
          <cell r="R589">
            <v>0</v>
          </cell>
          <cell r="S589">
            <v>0</v>
          </cell>
          <cell r="T589">
            <v>0</v>
          </cell>
          <cell r="U589">
            <v>0</v>
          </cell>
          <cell r="V589">
            <v>2</v>
          </cell>
          <cell r="W589">
            <v>7800000</v>
          </cell>
        </row>
        <row r="590">
          <cell r="C590" t="str">
            <v>3.22.22</v>
          </cell>
          <cell r="D590" t="str">
            <v>Polipasto eléctrico 2 Ton 220 Vac incluido botonera, juego de testeros para viga sencilla con recorrido de 8 mts, levante en cable de acero galvanizado y movimiento vertical y horizontal con motor eléctrico</v>
          </cell>
          <cell r="E590" t="str">
            <v>un</v>
          </cell>
          <cell r="F590">
            <v>1</v>
          </cell>
          <cell r="G590">
            <v>20114400</v>
          </cell>
          <cell r="H590">
            <v>20114400</v>
          </cell>
          <cell r="I590">
            <v>21.084457781842925</v>
          </cell>
          <cell r="J590">
            <v>1</v>
          </cell>
          <cell r="L590">
            <v>1</v>
          </cell>
          <cell r="M590">
            <v>20114400</v>
          </cell>
          <cell r="N590">
            <v>0</v>
          </cell>
          <cell r="O590">
            <v>20114400</v>
          </cell>
          <cell r="R590">
            <v>0</v>
          </cell>
          <cell r="S590">
            <v>0</v>
          </cell>
          <cell r="T590">
            <v>0</v>
          </cell>
          <cell r="U590">
            <v>0</v>
          </cell>
          <cell r="V590">
            <v>1</v>
          </cell>
          <cell r="W590">
            <v>20114400</v>
          </cell>
        </row>
        <row r="591">
          <cell r="C591" t="str">
            <v>3.22.23</v>
          </cell>
          <cell r="D591" t="str">
            <v>Suministro de balanzas para dos cilindros de cloro de 1 Ton por cilindro, con indicador digital con lectura en Kg/lbs con unidad propia del usuario e indicador del peso bruto y tara, con salida análoga de 4-20 mA.</v>
          </cell>
          <cell r="E591" t="str">
            <v>un</v>
          </cell>
          <cell r="F591">
            <v>1</v>
          </cell>
          <cell r="G591">
            <v>14920499.999999998</v>
          </cell>
          <cell r="H591">
            <v>14920499.999999998</v>
          </cell>
          <cell r="I591">
            <v>15.640071408244207</v>
          </cell>
          <cell r="J591">
            <v>1</v>
          </cell>
          <cell r="L591">
            <v>1</v>
          </cell>
          <cell r="M591">
            <v>14920499.999999998</v>
          </cell>
          <cell r="N591">
            <v>0</v>
          </cell>
          <cell r="O591">
            <v>14920499.999999998</v>
          </cell>
          <cell r="R591">
            <v>0</v>
          </cell>
          <cell r="S591">
            <v>0</v>
          </cell>
          <cell r="T591">
            <v>0</v>
          </cell>
          <cell r="U591">
            <v>0</v>
          </cell>
          <cell r="V591">
            <v>1</v>
          </cell>
          <cell r="W591">
            <v>14920499.999999998</v>
          </cell>
        </row>
        <row r="592">
          <cell r="C592" t="str">
            <v>3.22.24</v>
          </cell>
          <cell r="D592" t="str">
            <v>Suministro de clorador de gabinete, capacidad 250 lb/dia, Incluye accesorios, rotametro, inyector, válvula de control de vacio, regulación de presión y gabinete de fibra de vidrio.</v>
          </cell>
          <cell r="E592" t="str">
            <v>un</v>
          </cell>
          <cell r="F592">
            <v>2</v>
          </cell>
          <cell r="G592">
            <v>17563560</v>
          </cell>
          <cell r="H592">
            <v>35127120</v>
          </cell>
          <cell r="I592">
            <v>36.821196686837801</v>
          </cell>
          <cell r="J592">
            <v>2</v>
          </cell>
          <cell r="L592">
            <v>2</v>
          </cell>
          <cell r="M592">
            <v>35127120</v>
          </cell>
          <cell r="N592">
            <v>0</v>
          </cell>
          <cell r="O592">
            <v>35127120</v>
          </cell>
          <cell r="R592">
            <v>0</v>
          </cell>
          <cell r="S592">
            <v>0</v>
          </cell>
          <cell r="T592">
            <v>0</v>
          </cell>
          <cell r="U592">
            <v>0</v>
          </cell>
          <cell r="V592">
            <v>2</v>
          </cell>
          <cell r="W592">
            <v>35127120</v>
          </cell>
        </row>
        <row r="593">
          <cell r="D593" t="str">
            <v>ITEMES NUEVOS</v>
          </cell>
          <cell r="F593" t="str">
            <v/>
          </cell>
          <cell r="J593" t="str">
            <v/>
          </cell>
          <cell r="L593" t="str">
            <v/>
          </cell>
          <cell r="M593" t="str">
            <v/>
          </cell>
          <cell r="N593" t="str">
            <v/>
          </cell>
          <cell r="O593" t="str">
            <v/>
          </cell>
          <cell r="R593">
            <v>0</v>
          </cell>
        </row>
        <row r="594">
          <cell r="D594" t="str">
            <v>Control de fugas de cloro gaseoso</v>
          </cell>
          <cell r="E594" t="str">
            <v>un</v>
          </cell>
          <cell r="F594">
            <v>0</v>
          </cell>
          <cell r="G594">
            <v>108349799.99999999</v>
          </cell>
          <cell r="J594">
            <v>0</v>
          </cell>
          <cell r="K594">
            <v>0</v>
          </cell>
          <cell r="L594">
            <v>0</v>
          </cell>
          <cell r="M594">
            <v>0</v>
          </cell>
          <cell r="N594">
            <v>0</v>
          </cell>
          <cell r="O594">
            <v>0</v>
          </cell>
          <cell r="R594">
            <v>0</v>
          </cell>
        </row>
        <row r="595">
          <cell r="D595" t="str">
            <v>COSTO DIRECTO</v>
          </cell>
          <cell r="F595" t="str">
            <v/>
          </cell>
          <cell r="H595">
            <v>95399180.799999997</v>
          </cell>
          <cell r="I595" t="str">
            <v/>
          </cell>
          <cell r="J595" t="str">
            <v/>
          </cell>
          <cell r="L595" t="str">
            <v/>
          </cell>
          <cell r="M595">
            <v>95399180.799999997</v>
          </cell>
          <cell r="N595">
            <v>0</v>
          </cell>
          <cell r="O595">
            <v>95399180.799999997</v>
          </cell>
          <cell r="R595">
            <v>0</v>
          </cell>
          <cell r="S595">
            <v>0</v>
          </cell>
          <cell r="T595">
            <v>0</v>
          </cell>
          <cell r="U595">
            <v>375932.8</v>
          </cell>
          <cell r="V595" t="str">
            <v/>
          </cell>
          <cell r="W595">
            <v>95023248</v>
          </cell>
        </row>
        <row r="596">
          <cell r="D596" t="str">
            <v>A.I.U. 12%</v>
          </cell>
          <cell r="E596">
            <v>0.12</v>
          </cell>
          <cell r="F596">
            <v>0</v>
          </cell>
          <cell r="H596">
            <v>11447901.695999999</v>
          </cell>
          <cell r="J596">
            <v>0</v>
          </cell>
          <cell r="L596">
            <v>0</v>
          </cell>
          <cell r="M596">
            <v>11447901.695999999</v>
          </cell>
          <cell r="N596">
            <v>0</v>
          </cell>
          <cell r="O596">
            <v>11447901.695999999</v>
          </cell>
          <cell r="R596">
            <v>0</v>
          </cell>
          <cell r="S596">
            <v>0</v>
          </cell>
          <cell r="T596">
            <v>0</v>
          </cell>
          <cell r="U596">
            <v>45111.935999999994</v>
          </cell>
          <cell r="W596">
            <v>11402789.76</v>
          </cell>
        </row>
        <row r="597">
          <cell r="B597" t="str">
            <v>TO7</v>
          </cell>
          <cell r="D597" t="str">
            <v>COSTO SUMINISTRO</v>
          </cell>
          <cell r="F597" t="str">
            <v/>
          </cell>
          <cell r="H597">
            <v>106847082</v>
          </cell>
          <cell r="J597" t="str">
            <v/>
          </cell>
          <cell r="L597" t="str">
            <v/>
          </cell>
          <cell r="M597">
            <v>106847082</v>
          </cell>
          <cell r="N597">
            <v>0</v>
          </cell>
          <cell r="O597">
            <v>106847082</v>
          </cell>
          <cell r="R597">
            <v>0</v>
          </cell>
          <cell r="S597">
            <v>0</v>
          </cell>
          <cell r="T597">
            <v>0</v>
          </cell>
          <cell r="U597">
            <v>421045</v>
          </cell>
          <cell r="V597" t="str">
            <v/>
          </cell>
          <cell r="W597">
            <v>106426038</v>
          </cell>
        </row>
        <row r="598">
          <cell r="B598" t="str">
            <v>T8</v>
          </cell>
          <cell r="C598" t="str">
            <v>INSTALACION DE EQUIPOS PARA EL SISTEMA DE CLORACION  DEL AGUA (598)</v>
          </cell>
          <cell r="F598" t="str">
            <v/>
          </cell>
          <cell r="J598" t="str">
            <v/>
          </cell>
          <cell r="L598" t="str">
            <v/>
          </cell>
          <cell r="M598" t="str">
            <v/>
          </cell>
          <cell r="N598" t="str">
            <v/>
          </cell>
          <cell r="O598" t="str">
            <v/>
          </cell>
          <cell r="R598">
            <v>0</v>
          </cell>
          <cell r="S598" t="str">
            <v/>
          </cell>
          <cell r="T598" t="str">
            <v/>
          </cell>
          <cell r="U598" t="str">
            <v/>
          </cell>
          <cell r="V598" t="str">
            <v/>
          </cell>
          <cell r="W598" t="str">
            <v/>
          </cell>
        </row>
        <row r="599">
          <cell r="C599" t="str">
            <v xml:space="preserve">ITEM  </v>
          </cell>
          <cell r="D599" t="str">
            <v>DESCRIPCION</v>
          </cell>
          <cell r="E599" t="str">
            <v xml:space="preserve">UNIDAD </v>
          </cell>
          <cell r="F599">
            <v>0</v>
          </cell>
          <cell r="G599" t="str">
            <v>V. UNITARIO</v>
          </cell>
          <cell r="H599" t="str">
            <v xml:space="preserve"> V. PARCIAL</v>
          </cell>
          <cell r="J599">
            <v>0</v>
          </cell>
          <cell r="L599">
            <v>0</v>
          </cell>
          <cell r="R599">
            <v>0</v>
          </cell>
        </row>
        <row r="600">
          <cell r="C600">
            <v>3.1</v>
          </cell>
          <cell r="D600" t="str">
            <v>SEÑALIZACION Y SEGURIDAD EN LA OBRA</v>
          </cell>
          <cell r="F600" t="str">
            <v/>
          </cell>
          <cell r="J600" t="str">
            <v/>
          </cell>
          <cell r="L600" t="str">
            <v/>
          </cell>
          <cell r="M600" t="str">
            <v/>
          </cell>
          <cell r="N600" t="str">
            <v/>
          </cell>
          <cell r="O600" t="str">
            <v/>
          </cell>
          <cell r="R600">
            <v>0</v>
          </cell>
          <cell r="S600" t="str">
            <v/>
          </cell>
          <cell r="T600" t="str">
            <v/>
          </cell>
          <cell r="U600" t="str">
            <v/>
          </cell>
          <cell r="V600" t="str">
            <v/>
          </cell>
          <cell r="W600" t="str">
            <v/>
          </cell>
        </row>
        <row r="601">
          <cell r="C601" t="str">
            <v>3.1.1</v>
          </cell>
          <cell r="D601" t="str">
            <v>Señalización de la obra</v>
          </cell>
          <cell r="F601" t="str">
            <v/>
          </cell>
          <cell r="J601" t="str">
            <v/>
          </cell>
          <cell r="L601" t="str">
            <v/>
          </cell>
          <cell r="M601" t="str">
            <v/>
          </cell>
          <cell r="N601" t="str">
            <v/>
          </cell>
          <cell r="O601" t="str">
            <v/>
          </cell>
          <cell r="R601">
            <v>0</v>
          </cell>
          <cell r="S601" t="str">
            <v/>
          </cell>
          <cell r="T601" t="str">
            <v/>
          </cell>
          <cell r="U601" t="str">
            <v/>
          </cell>
          <cell r="V601" t="str">
            <v/>
          </cell>
          <cell r="W601" t="str">
            <v/>
          </cell>
        </row>
        <row r="602">
          <cell r="C602" t="str">
            <v>3.1.1.1</v>
          </cell>
          <cell r="D602" t="str">
            <v>Soporte para cinta demarcadora. Esquema No.1</v>
          </cell>
          <cell r="E602" t="str">
            <v>un</v>
          </cell>
          <cell r="F602">
            <v>5</v>
          </cell>
          <cell r="G602">
            <v>10100</v>
          </cell>
          <cell r="H602">
            <v>50500</v>
          </cell>
          <cell r="I602">
            <v>1.1585637938490587</v>
          </cell>
          <cell r="J602">
            <v>5</v>
          </cell>
          <cell r="L602">
            <v>5</v>
          </cell>
          <cell r="M602">
            <v>50500</v>
          </cell>
          <cell r="N602">
            <v>0</v>
          </cell>
          <cell r="O602">
            <v>50500</v>
          </cell>
          <cell r="R602">
            <v>0</v>
          </cell>
          <cell r="S602">
            <v>0</v>
          </cell>
          <cell r="T602">
            <v>0</v>
          </cell>
          <cell r="U602">
            <v>0</v>
          </cell>
          <cell r="V602">
            <v>5</v>
          </cell>
          <cell r="W602">
            <v>50500</v>
          </cell>
        </row>
        <row r="603">
          <cell r="C603" t="str">
            <v>3.1.1.2</v>
          </cell>
          <cell r="D603" t="str">
            <v>Cinta demarcadora, sin soportes. Esquema No. 2</v>
          </cell>
          <cell r="E603" t="str">
            <v>m</v>
          </cell>
          <cell r="F603">
            <v>50</v>
          </cell>
          <cell r="G603">
            <v>830</v>
          </cell>
          <cell r="H603">
            <v>41500</v>
          </cell>
          <cell r="I603">
            <v>0.95208707811358284</v>
          </cell>
          <cell r="J603">
            <v>50</v>
          </cell>
          <cell r="L603">
            <v>50</v>
          </cell>
          <cell r="M603">
            <v>41500</v>
          </cell>
          <cell r="N603">
            <v>0</v>
          </cell>
          <cell r="O603">
            <v>41500</v>
          </cell>
          <cell r="R603">
            <v>0</v>
          </cell>
          <cell r="S603">
            <v>0</v>
          </cell>
          <cell r="T603">
            <v>0</v>
          </cell>
          <cell r="U603">
            <v>0</v>
          </cell>
          <cell r="V603">
            <v>50</v>
          </cell>
          <cell r="W603">
            <v>41500</v>
          </cell>
        </row>
        <row r="604">
          <cell r="C604" t="str">
            <v>3.1.1.3</v>
          </cell>
          <cell r="D604" t="str">
            <v>Vallas móviles. Barreras</v>
          </cell>
          <cell r="F604" t="str">
            <v/>
          </cell>
          <cell r="I604" t="str">
            <v/>
          </cell>
          <cell r="J604" t="str">
            <v/>
          </cell>
          <cell r="L604" t="str">
            <v/>
          </cell>
          <cell r="M604" t="str">
            <v/>
          </cell>
          <cell r="N604" t="str">
            <v/>
          </cell>
          <cell r="O604" t="str">
            <v/>
          </cell>
          <cell r="R604">
            <v>0</v>
          </cell>
          <cell r="S604" t="str">
            <v/>
          </cell>
          <cell r="T604" t="str">
            <v/>
          </cell>
          <cell r="U604" t="str">
            <v/>
          </cell>
          <cell r="V604" t="str">
            <v/>
          </cell>
          <cell r="W604" t="str">
            <v/>
          </cell>
        </row>
        <row r="605">
          <cell r="C605" t="str">
            <v>3.1.1.3.4</v>
          </cell>
          <cell r="D605" t="str">
            <v>Valla móvil Tipo 4. Valla doble cara. Esquema No. 6</v>
          </cell>
          <cell r="E605" t="str">
            <v>un</v>
          </cell>
          <cell r="F605">
            <v>1</v>
          </cell>
          <cell r="G605">
            <v>155000</v>
          </cell>
          <cell r="H605">
            <v>155000</v>
          </cell>
          <cell r="I605">
            <v>3.5559878821109718</v>
          </cell>
          <cell r="J605">
            <v>1</v>
          </cell>
          <cell r="L605">
            <v>1</v>
          </cell>
          <cell r="M605">
            <v>155000</v>
          </cell>
          <cell r="N605">
            <v>0</v>
          </cell>
          <cell r="O605">
            <v>155000</v>
          </cell>
          <cell r="R605">
            <v>0</v>
          </cell>
          <cell r="S605">
            <v>0</v>
          </cell>
          <cell r="T605">
            <v>0</v>
          </cell>
          <cell r="U605">
            <v>0</v>
          </cell>
          <cell r="V605">
            <v>1</v>
          </cell>
          <cell r="W605">
            <v>155000</v>
          </cell>
        </row>
        <row r="606">
          <cell r="C606">
            <v>3.8</v>
          </cell>
          <cell r="D606" t="str">
            <v>INSTALACION DE ELEMENTOS DE ACUEDUCTO Y ALCANTARILLADO</v>
          </cell>
          <cell r="F606" t="str">
            <v/>
          </cell>
          <cell r="I606" t="str">
            <v/>
          </cell>
          <cell r="J606" t="str">
            <v/>
          </cell>
          <cell r="L606" t="str">
            <v/>
          </cell>
          <cell r="M606" t="str">
            <v/>
          </cell>
          <cell r="N606" t="str">
            <v/>
          </cell>
          <cell r="O606" t="str">
            <v/>
          </cell>
          <cell r="R606">
            <v>0</v>
          </cell>
          <cell r="S606" t="str">
            <v/>
          </cell>
          <cell r="T606" t="str">
            <v/>
          </cell>
          <cell r="U606" t="str">
            <v/>
          </cell>
          <cell r="V606" t="str">
            <v/>
          </cell>
          <cell r="W606" t="str">
            <v/>
          </cell>
        </row>
        <row r="607">
          <cell r="C607" t="str">
            <v>3.8.1</v>
          </cell>
          <cell r="D607" t="str">
            <v>Elementos de Acueducto</v>
          </cell>
          <cell r="F607" t="str">
            <v/>
          </cell>
          <cell r="I607" t="str">
            <v/>
          </cell>
          <cell r="J607" t="str">
            <v/>
          </cell>
          <cell r="L607" t="str">
            <v/>
          </cell>
          <cell r="M607" t="str">
            <v/>
          </cell>
          <cell r="N607" t="str">
            <v/>
          </cell>
          <cell r="O607" t="str">
            <v/>
          </cell>
          <cell r="R607">
            <v>0</v>
          </cell>
          <cell r="S607" t="str">
            <v/>
          </cell>
          <cell r="T607" t="str">
            <v/>
          </cell>
          <cell r="U607" t="str">
            <v/>
          </cell>
          <cell r="V607" t="str">
            <v/>
          </cell>
          <cell r="W607" t="str">
            <v/>
          </cell>
        </row>
        <row r="608">
          <cell r="C608" t="str">
            <v>3.8.1.1</v>
          </cell>
          <cell r="D608" t="str">
            <v>Instalación de válvula de compuerta brida x brida norma ISO PN 10, Incluye el suministro e instalación de tornilleria y empaquetadura para el montaje</v>
          </cell>
          <cell r="F608" t="str">
            <v/>
          </cell>
          <cell r="I608" t="str">
            <v/>
          </cell>
          <cell r="J608" t="str">
            <v/>
          </cell>
          <cell r="L608" t="str">
            <v/>
          </cell>
          <cell r="M608" t="str">
            <v/>
          </cell>
          <cell r="N608" t="str">
            <v/>
          </cell>
          <cell r="O608" t="str">
            <v/>
          </cell>
          <cell r="R608">
            <v>0</v>
          </cell>
          <cell r="S608" t="str">
            <v/>
          </cell>
          <cell r="T608" t="str">
            <v/>
          </cell>
          <cell r="U608" t="str">
            <v/>
          </cell>
          <cell r="V608" t="str">
            <v/>
          </cell>
          <cell r="W608" t="str">
            <v/>
          </cell>
        </row>
        <row r="609">
          <cell r="C609" t="str">
            <v>3.8.1.1.2</v>
          </cell>
          <cell r="D609" t="str">
            <v>d = 80 mm (3")</v>
          </cell>
          <cell r="E609" t="str">
            <v>un</v>
          </cell>
          <cell r="F609">
            <v>1</v>
          </cell>
          <cell r="G609">
            <v>11845</v>
          </cell>
          <cell r="H609">
            <v>11845</v>
          </cell>
          <cell r="I609">
            <v>0.2717462997651901</v>
          </cell>
          <cell r="J609">
            <v>1</v>
          </cell>
          <cell r="L609">
            <v>1</v>
          </cell>
          <cell r="M609">
            <v>11845</v>
          </cell>
          <cell r="N609">
            <v>0</v>
          </cell>
          <cell r="O609">
            <v>11845</v>
          </cell>
          <cell r="R609">
            <v>0</v>
          </cell>
          <cell r="S609">
            <v>0</v>
          </cell>
          <cell r="T609">
            <v>0</v>
          </cell>
          <cell r="U609">
            <v>0</v>
          </cell>
          <cell r="V609">
            <v>1</v>
          </cell>
          <cell r="W609">
            <v>11845</v>
          </cell>
        </row>
        <row r="610">
          <cell r="C610" t="str">
            <v>3.8.13</v>
          </cell>
          <cell r="D610" t="str">
            <v>Instalación de equipos electromecánicos, trabajos metalmecánicos y varios</v>
          </cell>
          <cell r="F610" t="str">
            <v/>
          </cell>
          <cell r="I610" t="str">
            <v/>
          </cell>
          <cell r="J610" t="str">
            <v/>
          </cell>
          <cell r="L610" t="str">
            <v/>
          </cell>
          <cell r="M610" t="str">
            <v/>
          </cell>
          <cell r="N610" t="str">
            <v/>
          </cell>
          <cell r="O610" t="str">
            <v/>
          </cell>
          <cell r="R610">
            <v>0</v>
          </cell>
          <cell r="S610" t="str">
            <v/>
          </cell>
          <cell r="T610" t="str">
            <v/>
          </cell>
          <cell r="U610" t="str">
            <v/>
          </cell>
          <cell r="V610" t="str">
            <v/>
          </cell>
          <cell r="W610" t="str">
            <v/>
          </cell>
        </row>
        <row r="611">
          <cell r="C611" t="str">
            <v>3.8.13.10</v>
          </cell>
          <cell r="D611" t="str">
            <v>Instalación de dos cloradores (250lb/dia) con sus elementos y soporte en acero, fabricación de bases en concreto para cloradores h=0.1m, instalación del múltiple Ø1" de acero SCH80 con válvulas y accesorios, instalación del múltiple de Ø2" PVC de distribu</v>
          </cell>
          <cell r="E611" t="str">
            <v>gl</v>
          </cell>
          <cell r="F611">
            <v>1</v>
          </cell>
          <cell r="G611">
            <v>4100000</v>
          </cell>
          <cell r="H611">
            <v>4100000</v>
          </cell>
          <cell r="I611">
            <v>94.0616149461612</v>
          </cell>
          <cell r="J611">
            <v>1</v>
          </cell>
          <cell r="L611">
            <v>1</v>
          </cell>
          <cell r="M611">
            <v>4100000</v>
          </cell>
          <cell r="N611">
            <v>0</v>
          </cell>
          <cell r="O611">
            <v>4100000</v>
          </cell>
          <cell r="R611">
            <v>0</v>
          </cell>
          <cell r="S611">
            <v>0</v>
          </cell>
          <cell r="T611">
            <v>0</v>
          </cell>
          <cell r="U611">
            <v>0</v>
          </cell>
          <cell r="V611">
            <v>1</v>
          </cell>
          <cell r="W611">
            <v>4100000</v>
          </cell>
        </row>
        <row r="612">
          <cell r="D612" t="str">
            <v>COSTO TOTAL DIRECTO</v>
          </cell>
          <cell r="F612" t="str">
            <v/>
          </cell>
          <cell r="H612">
            <v>4358845</v>
          </cell>
          <cell r="J612" t="str">
            <v/>
          </cell>
          <cell r="L612" t="str">
            <v/>
          </cell>
          <cell r="M612">
            <v>4358845</v>
          </cell>
          <cell r="N612">
            <v>0</v>
          </cell>
          <cell r="O612">
            <v>4358845</v>
          </cell>
          <cell r="R612">
            <v>0</v>
          </cell>
          <cell r="S612">
            <v>0</v>
          </cell>
          <cell r="T612">
            <v>0</v>
          </cell>
          <cell r="U612">
            <v>0</v>
          </cell>
          <cell r="V612" t="str">
            <v/>
          </cell>
          <cell r="W612">
            <v>4358845</v>
          </cell>
        </row>
        <row r="613">
          <cell r="D613" t="str">
            <v>A,I,U, 25%</v>
          </cell>
          <cell r="E613">
            <v>0.25</v>
          </cell>
          <cell r="F613">
            <v>0</v>
          </cell>
          <cell r="H613">
            <v>1089711.25</v>
          </cell>
          <cell r="J613">
            <v>0</v>
          </cell>
          <cell r="L613">
            <v>0</v>
          </cell>
          <cell r="M613">
            <v>1089711.25</v>
          </cell>
          <cell r="N613">
            <v>0</v>
          </cell>
          <cell r="O613">
            <v>1089711.25</v>
          </cell>
          <cell r="R613">
            <v>0</v>
          </cell>
          <cell r="S613">
            <v>0</v>
          </cell>
          <cell r="T613">
            <v>0</v>
          </cell>
          <cell r="U613">
            <v>0</v>
          </cell>
          <cell r="W613">
            <v>1089711.25</v>
          </cell>
        </row>
        <row r="614">
          <cell r="B614" t="str">
            <v>TO8</v>
          </cell>
          <cell r="D614" t="str">
            <v>COSTO TOTAL OBRA CIVIL</v>
          </cell>
          <cell r="F614" t="str">
            <v/>
          </cell>
          <cell r="H614">
            <v>5448556</v>
          </cell>
          <cell r="J614" t="str">
            <v/>
          </cell>
          <cell r="L614" t="str">
            <v/>
          </cell>
          <cell r="M614">
            <v>5448556</v>
          </cell>
          <cell r="N614">
            <v>0</v>
          </cell>
          <cell r="O614">
            <v>5448556</v>
          </cell>
          <cell r="R614">
            <v>0</v>
          </cell>
          <cell r="S614">
            <v>0</v>
          </cell>
          <cell r="T614">
            <v>0</v>
          </cell>
          <cell r="U614">
            <v>0</v>
          </cell>
          <cell r="V614" t="str">
            <v/>
          </cell>
          <cell r="W614">
            <v>5448556</v>
          </cell>
        </row>
        <row r="615">
          <cell r="B615" t="str">
            <v>T9</v>
          </cell>
          <cell r="C615" t="str">
            <v>SUMINISTRO DE EQUIPOS PARA EL SISTEMA DE QUIMICOS COAGULANTES (615)</v>
          </cell>
          <cell r="F615" t="str">
            <v/>
          </cell>
          <cell r="J615" t="str">
            <v/>
          </cell>
          <cell r="L615" t="str">
            <v/>
          </cell>
          <cell r="M615" t="str">
            <v/>
          </cell>
          <cell r="N615" t="str">
            <v/>
          </cell>
          <cell r="O615" t="str">
            <v/>
          </cell>
          <cell r="R615">
            <v>0</v>
          </cell>
          <cell r="S615" t="str">
            <v/>
          </cell>
          <cell r="T615" t="str">
            <v/>
          </cell>
          <cell r="U615" t="str">
            <v/>
          </cell>
          <cell r="V615" t="str">
            <v/>
          </cell>
          <cell r="W615" t="str">
            <v/>
          </cell>
        </row>
        <row r="616">
          <cell r="C616" t="str">
            <v xml:space="preserve">ITEM </v>
          </cell>
          <cell r="D616" t="str">
            <v xml:space="preserve">DESCRIPCION </v>
          </cell>
          <cell r="E616" t="str">
            <v xml:space="preserve">UNIDAD </v>
          </cell>
          <cell r="F616">
            <v>0</v>
          </cell>
          <cell r="G616" t="str">
            <v xml:space="preserve">V. UNITARIO </v>
          </cell>
          <cell r="H616" t="str">
            <v>V. PARCIAL</v>
          </cell>
          <cell r="J616">
            <v>0</v>
          </cell>
          <cell r="L616">
            <v>0</v>
          </cell>
          <cell r="R616">
            <v>0</v>
          </cell>
        </row>
        <row r="617">
          <cell r="C617" t="str">
            <v>3.20.</v>
          </cell>
          <cell r="D617" t="str">
            <v>SUMINISTRO DE TUBERIAS Y ELEMENTOS DE  ACUEDUCTO Y ALCANTARILLADO</v>
          </cell>
          <cell r="F617" t="str">
            <v/>
          </cell>
          <cell r="J617" t="str">
            <v/>
          </cell>
          <cell r="L617" t="str">
            <v/>
          </cell>
          <cell r="M617" t="str">
            <v/>
          </cell>
          <cell r="N617" t="str">
            <v/>
          </cell>
          <cell r="O617" t="str">
            <v/>
          </cell>
          <cell r="R617">
            <v>0</v>
          </cell>
          <cell r="S617" t="str">
            <v/>
          </cell>
          <cell r="T617" t="str">
            <v/>
          </cell>
          <cell r="U617" t="str">
            <v/>
          </cell>
          <cell r="V617" t="str">
            <v/>
          </cell>
          <cell r="W617" t="str">
            <v/>
          </cell>
        </row>
        <row r="618">
          <cell r="C618" t="str">
            <v>3.20.1.1</v>
          </cell>
          <cell r="D618" t="str">
            <v>Suministro de Tuberias de Acueducto</v>
          </cell>
          <cell r="F618" t="str">
            <v/>
          </cell>
          <cell r="J618" t="str">
            <v/>
          </cell>
          <cell r="L618" t="str">
            <v/>
          </cell>
          <cell r="M618" t="str">
            <v/>
          </cell>
          <cell r="N618" t="str">
            <v/>
          </cell>
          <cell r="O618" t="str">
            <v/>
          </cell>
          <cell r="R618">
            <v>0</v>
          </cell>
          <cell r="S618" t="str">
            <v/>
          </cell>
          <cell r="T618" t="str">
            <v/>
          </cell>
          <cell r="U618" t="str">
            <v/>
          </cell>
          <cell r="V618" t="str">
            <v/>
          </cell>
          <cell r="W618" t="str">
            <v/>
          </cell>
        </row>
        <row r="619">
          <cell r="C619" t="str">
            <v>3.20.1.1.4</v>
          </cell>
          <cell r="D619" t="str">
            <v>Suministro de tuberías de acueducto de polietileno para acometidas</v>
          </cell>
          <cell r="F619" t="str">
            <v/>
          </cell>
          <cell r="J619" t="str">
            <v/>
          </cell>
          <cell r="L619" t="str">
            <v/>
          </cell>
          <cell r="M619" t="str">
            <v/>
          </cell>
          <cell r="N619" t="str">
            <v/>
          </cell>
          <cell r="O619" t="str">
            <v/>
          </cell>
          <cell r="R619">
            <v>0</v>
          </cell>
          <cell r="S619" t="str">
            <v/>
          </cell>
          <cell r="T619" t="str">
            <v/>
          </cell>
          <cell r="U619" t="str">
            <v/>
          </cell>
          <cell r="V619" t="str">
            <v/>
          </cell>
          <cell r="W619" t="str">
            <v/>
          </cell>
        </row>
        <row r="620">
          <cell r="C620" t="str">
            <v>3.20.1.1.4.2</v>
          </cell>
          <cell r="D620" t="str">
            <v>Tuberia de Polietileno Diametro 20 mm PN 10</v>
          </cell>
          <cell r="E620" t="str">
            <v>m</v>
          </cell>
          <cell r="F620">
            <v>80</v>
          </cell>
          <cell r="G620">
            <v>1700</v>
          </cell>
          <cell r="H620">
            <v>136000</v>
          </cell>
          <cell r="I620">
            <v>0.32990729459474549</v>
          </cell>
          <cell r="J620">
            <v>80</v>
          </cell>
          <cell r="L620">
            <v>80</v>
          </cell>
          <cell r="M620">
            <v>136000</v>
          </cell>
          <cell r="N620">
            <v>0</v>
          </cell>
          <cell r="O620">
            <v>136000</v>
          </cell>
          <cell r="R620">
            <v>0</v>
          </cell>
          <cell r="S620">
            <v>0</v>
          </cell>
          <cell r="T620">
            <v>0</v>
          </cell>
          <cell r="U620">
            <v>0</v>
          </cell>
          <cell r="V620">
            <v>80</v>
          </cell>
          <cell r="W620">
            <v>136000</v>
          </cell>
        </row>
        <row r="621">
          <cell r="C621">
            <v>3.21</v>
          </cell>
          <cell r="D621" t="str">
            <v>SUMINISTRO DE EQUIPOS MECÁNICOS Y ELÉCTROMECÁNICOS</v>
          </cell>
          <cell r="F621" t="str">
            <v/>
          </cell>
          <cell r="I621" t="str">
            <v/>
          </cell>
          <cell r="J621" t="str">
            <v/>
          </cell>
          <cell r="L621" t="str">
            <v/>
          </cell>
          <cell r="M621" t="str">
            <v/>
          </cell>
          <cell r="N621" t="str">
            <v/>
          </cell>
          <cell r="O621" t="str">
            <v/>
          </cell>
          <cell r="R621">
            <v>0</v>
          </cell>
          <cell r="S621" t="str">
            <v/>
          </cell>
          <cell r="T621" t="str">
            <v/>
          </cell>
          <cell r="U621" t="str">
            <v/>
          </cell>
          <cell r="V621" t="str">
            <v/>
          </cell>
          <cell r="W621" t="str">
            <v/>
          </cell>
        </row>
        <row r="622">
          <cell r="C622" t="str">
            <v>3.21.1</v>
          </cell>
          <cell r="D622" t="str">
            <v>Bombas centrífugas horizontales</v>
          </cell>
          <cell r="F622" t="str">
            <v/>
          </cell>
          <cell r="I622" t="str">
            <v/>
          </cell>
          <cell r="J622" t="str">
            <v/>
          </cell>
          <cell r="L622" t="str">
            <v/>
          </cell>
          <cell r="M622" t="str">
            <v/>
          </cell>
          <cell r="N622" t="str">
            <v/>
          </cell>
          <cell r="O622" t="str">
            <v/>
          </cell>
          <cell r="R622">
            <v>0</v>
          </cell>
          <cell r="S622" t="str">
            <v/>
          </cell>
          <cell r="T622" t="str">
            <v/>
          </cell>
          <cell r="U622" t="str">
            <v/>
          </cell>
          <cell r="V622" t="str">
            <v/>
          </cell>
          <cell r="W622" t="str">
            <v/>
          </cell>
        </row>
        <row r="623">
          <cell r="C623" t="str">
            <v>3.21.1.2</v>
          </cell>
          <cell r="D623" t="str">
            <v>Suministro de bomba centrífuga horizontal para manejo de coagulantes, Qn=15LPS y Hn=15m , 1800RPM, 220 voltios, incluido control eléctrico</v>
          </cell>
          <cell r="E623" t="str">
            <v>un</v>
          </cell>
          <cell r="F623">
            <v>1</v>
          </cell>
          <cell r="G623">
            <v>9600000</v>
          </cell>
          <cell r="H623">
            <v>9600000</v>
          </cell>
          <cell r="I623">
            <v>23.287573736099684</v>
          </cell>
          <cell r="J623">
            <v>1</v>
          </cell>
          <cell r="L623">
            <v>1</v>
          </cell>
          <cell r="M623">
            <v>9600000</v>
          </cell>
          <cell r="N623">
            <v>0</v>
          </cell>
          <cell r="O623">
            <v>9600000</v>
          </cell>
          <cell r="R623">
            <v>0</v>
          </cell>
          <cell r="S623">
            <v>0</v>
          </cell>
          <cell r="T623">
            <v>0</v>
          </cell>
          <cell r="U623">
            <v>0</v>
          </cell>
          <cell r="V623">
            <v>1</v>
          </cell>
          <cell r="W623">
            <v>9600000</v>
          </cell>
        </row>
        <row r="624">
          <cell r="C624" t="str">
            <v>3.21.6</v>
          </cell>
          <cell r="D624" t="str">
            <v>Bombas de diafragma</v>
          </cell>
          <cell r="F624" t="str">
            <v/>
          </cell>
          <cell r="I624" t="str">
            <v/>
          </cell>
          <cell r="J624" t="str">
            <v/>
          </cell>
          <cell r="L624" t="str">
            <v/>
          </cell>
          <cell r="M624" t="str">
            <v/>
          </cell>
          <cell r="N624" t="str">
            <v/>
          </cell>
          <cell r="O624" t="str">
            <v/>
          </cell>
          <cell r="R624">
            <v>0</v>
          </cell>
          <cell r="S624" t="str">
            <v/>
          </cell>
          <cell r="T624" t="str">
            <v/>
          </cell>
          <cell r="U624" t="str">
            <v/>
          </cell>
          <cell r="V624" t="str">
            <v/>
          </cell>
          <cell r="W624" t="str">
            <v/>
          </cell>
        </row>
        <row r="625">
          <cell r="C625" t="str">
            <v>3.21.6.1</v>
          </cell>
          <cell r="D625" t="str">
            <v>Bomba dosificadora de diafragma hidráulicamente actuado con motor eléctrico, válvula de alivio, válvula de contrapresión y cilindro de aforo. Caudal= 45 lp*hora</v>
          </cell>
          <cell r="E625" t="str">
            <v>un</v>
          </cell>
          <cell r="F625">
            <v>2</v>
          </cell>
          <cell r="G625">
            <v>5789154</v>
          </cell>
          <cell r="H625">
            <v>11578308</v>
          </cell>
          <cell r="I625">
            <v>28.086531384299256</v>
          </cell>
          <cell r="J625">
            <v>2</v>
          </cell>
          <cell r="L625">
            <v>2</v>
          </cell>
          <cell r="M625">
            <v>11578308</v>
          </cell>
          <cell r="N625">
            <v>0</v>
          </cell>
          <cell r="O625">
            <v>11578308</v>
          </cell>
          <cell r="R625">
            <v>0</v>
          </cell>
          <cell r="S625">
            <v>0</v>
          </cell>
          <cell r="T625">
            <v>0</v>
          </cell>
          <cell r="U625">
            <v>0</v>
          </cell>
          <cell r="V625">
            <v>2</v>
          </cell>
          <cell r="W625">
            <v>11578308</v>
          </cell>
        </row>
        <row r="626">
          <cell r="C626" t="str">
            <v>3.21.6.2</v>
          </cell>
          <cell r="D626" t="str">
            <v>Bomba dosificadora de diafragma hidráulicamente actuado con motor eléctrico, válvula de alivio, válvula de contrapresión y cilindro de aforo. Caudal= 15 lp*hora</v>
          </cell>
          <cell r="E626" t="str">
            <v>un</v>
          </cell>
          <cell r="F626">
            <v>1</v>
          </cell>
          <cell r="G626">
            <v>4282894</v>
          </cell>
          <cell r="H626">
            <v>4282894</v>
          </cell>
          <cell r="I626">
            <v>10.389396857176971</v>
          </cell>
          <cell r="J626">
            <v>1</v>
          </cell>
          <cell r="L626">
            <v>1</v>
          </cell>
          <cell r="M626">
            <v>4282894</v>
          </cell>
          <cell r="N626">
            <v>0</v>
          </cell>
          <cell r="O626">
            <v>4282894</v>
          </cell>
          <cell r="R626">
            <v>0</v>
          </cell>
          <cell r="S626">
            <v>0</v>
          </cell>
          <cell r="T626">
            <v>0</v>
          </cell>
          <cell r="U626">
            <v>0</v>
          </cell>
          <cell r="V626">
            <v>1</v>
          </cell>
          <cell r="W626">
            <v>4282894</v>
          </cell>
        </row>
        <row r="627">
          <cell r="C627" t="str">
            <v>3,23</v>
          </cell>
          <cell r="D627" t="str">
            <v>SUMINISTRO DE ELEMENTOS VARIOS</v>
          </cell>
          <cell r="F627" t="str">
            <v/>
          </cell>
          <cell r="I627" t="str">
            <v/>
          </cell>
          <cell r="J627" t="str">
            <v/>
          </cell>
          <cell r="L627" t="str">
            <v/>
          </cell>
          <cell r="M627" t="str">
            <v/>
          </cell>
          <cell r="N627" t="str">
            <v/>
          </cell>
          <cell r="O627" t="str">
            <v/>
          </cell>
          <cell r="R627">
            <v>0</v>
          </cell>
          <cell r="S627" t="str">
            <v/>
          </cell>
          <cell r="T627" t="str">
            <v/>
          </cell>
          <cell r="U627" t="str">
            <v/>
          </cell>
          <cell r="V627" t="str">
            <v/>
          </cell>
          <cell r="W627" t="str">
            <v/>
          </cell>
        </row>
        <row r="628">
          <cell r="C628" t="str">
            <v>3.23.28</v>
          </cell>
          <cell r="D628" t="str">
            <v>Suministro válvula de Ø2" PVC cierre rápido con unión universal</v>
          </cell>
          <cell r="E628" t="str">
            <v>un</v>
          </cell>
          <cell r="F628">
            <v>4</v>
          </cell>
          <cell r="G628">
            <v>88000</v>
          </cell>
          <cell r="H628">
            <v>352000</v>
          </cell>
          <cell r="I628">
            <v>0.85387770365698834</v>
          </cell>
          <cell r="J628">
            <v>4</v>
          </cell>
          <cell r="L628">
            <v>4</v>
          </cell>
          <cell r="M628">
            <v>352000</v>
          </cell>
          <cell r="N628">
            <v>0</v>
          </cell>
          <cell r="O628">
            <v>352000</v>
          </cell>
          <cell r="R628">
            <v>0</v>
          </cell>
          <cell r="S628">
            <v>0</v>
          </cell>
          <cell r="T628">
            <v>0</v>
          </cell>
          <cell r="U628">
            <v>0</v>
          </cell>
          <cell r="V628">
            <v>4</v>
          </cell>
          <cell r="W628">
            <v>352000</v>
          </cell>
        </row>
        <row r="629">
          <cell r="C629" t="str">
            <v>3.23.29</v>
          </cell>
          <cell r="D629" t="str">
            <v>Suministro válvula de Ø1" PVC cierre rápido con unión universal</v>
          </cell>
          <cell r="E629" t="str">
            <v>un</v>
          </cell>
          <cell r="F629">
            <v>17</v>
          </cell>
          <cell r="G629">
            <v>45000</v>
          </cell>
          <cell r="H629">
            <v>765000</v>
          </cell>
          <cell r="I629">
            <v>1.8557285320954438</v>
          </cell>
          <cell r="J629">
            <v>17</v>
          </cell>
          <cell r="L629">
            <v>17</v>
          </cell>
          <cell r="M629">
            <v>765000</v>
          </cell>
          <cell r="N629">
            <v>0</v>
          </cell>
          <cell r="O629">
            <v>765000</v>
          </cell>
          <cell r="R629">
            <v>0</v>
          </cell>
          <cell r="S629">
            <v>0</v>
          </cell>
          <cell r="T629">
            <v>0</v>
          </cell>
          <cell r="U629">
            <v>0</v>
          </cell>
          <cell r="V629">
            <v>17</v>
          </cell>
          <cell r="W629">
            <v>765000</v>
          </cell>
        </row>
        <row r="630">
          <cell r="C630" t="str">
            <v>3.23.30</v>
          </cell>
          <cell r="D630" t="str">
            <v>Suministro de Tanque de polietileno con capacidad de 0.5m3</v>
          </cell>
          <cell r="E630" t="str">
            <v>un</v>
          </cell>
          <cell r="F630">
            <v>2</v>
          </cell>
          <cell r="G630">
            <v>170000</v>
          </cell>
          <cell r="H630">
            <v>340000</v>
          </cell>
          <cell r="I630">
            <v>0.82476823648686381</v>
          </cell>
          <cell r="J630">
            <v>2</v>
          </cell>
          <cell r="L630">
            <v>2</v>
          </cell>
          <cell r="M630">
            <v>340000</v>
          </cell>
          <cell r="N630">
            <v>0</v>
          </cell>
          <cell r="O630">
            <v>340000</v>
          </cell>
          <cell r="R630">
            <v>0</v>
          </cell>
          <cell r="S630">
            <v>0</v>
          </cell>
          <cell r="T630">
            <v>0</v>
          </cell>
          <cell r="U630">
            <v>0</v>
          </cell>
          <cell r="V630">
            <v>2</v>
          </cell>
          <cell r="W630">
            <v>340000</v>
          </cell>
        </row>
        <row r="631">
          <cell r="C631" t="str">
            <v>3.23.31</v>
          </cell>
          <cell r="D631" t="str">
            <v>Suministro de Tubería conduit Ø2" PVC</v>
          </cell>
          <cell r="E631" t="str">
            <v>m</v>
          </cell>
          <cell r="F631">
            <v>30</v>
          </cell>
          <cell r="G631">
            <v>2400</v>
          </cell>
          <cell r="H631">
            <v>72000</v>
          </cell>
          <cell r="I631">
            <v>0.17465680302074763</v>
          </cell>
          <cell r="J631">
            <v>30</v>
          </cell>
          <cell r="L631">
            <v>30</v>
          </cell>
          <cell r="M631">
            <v>72000</v>
          </cell>
          <cell r="N631">
            <v>0</v>
          </cell>
          <cell r="O631">
            <v>72000</v>
          </cell>
          <cell r="R631">
            <v>0</v>
          </cell>
          <cell r="S631">
            <v>0</v>
          </cell>
          <cell r="T631">
            <v>0</v>
          </cell>
          <cell r="U631">
            <v>0</v>
          </cell>
          <cell r="V631">
            <v>30</v>
          </cell>
          <cell r="W631">
            <v>72000</v>
          </cell>
        </row>
        <row r="632">
          <cell r="C632" t="str">
            <v>3.23.32</v>
          </cell>
          <cell r="D632" t="str">
            <v>Suministro múltiple Ø2" PVC RDE 21 y Ø1" para llenado y vaciado de tanques de químicos coagulantes, incluye accesorios (tees, codos, uniones, adaptadores, soportes de acero, etc.)</v>
          </cell>
          <cell r="E632" t="str">
            <v>gl</v>
          </cell>
          <cell r="F632">
            <v>1</v>
          </cell>
          <cell r="G632">
            <v>900000</v>
          </cell>
          <cell r="H632">
            <v>900000</v>
          </cell>
          <cell r="I632">
            <v>2.1832100377593453</v>
          </cell>
          <cell r="J632">
            <v>1</v>
          </cell>
          <cell r="L632">
            <v>1</v>
          </cell>
          <cell r="M632">
            <v>900000</v>
          </cell>
          <cell r="N632">
            <v>0</v>
          </cell>
          <cell r="O632">
            <v>900000</v>
          </cell>
          <cell r="R632">
            <v>0</v>
          </cell>
          <cell r="S632">
            <v>0</v>
          </cell>
          <cell r="T632">
            <v>0</v>
          </cell>
          <cell r="U632">
            <v>0</v>
          </cell>
          <cell r="V632">
            <v>1</v>
          </cell>
          <cell r="W632">
            <v>900000</v>
          </cell>
        </row>
        <row r="633">
          <cell r="C633" t="str">
            <v>3.23.33</v>
          </cell>
          <cell r="D633" t="str">
            <v>Suministro de probeta plástica 1000cc</v>
          </cell>
          <cell r="E633" t="str">
            <v>un</v>
          </cell>
          <cell r="F633">
            <v>2</v>
          </cell>
          <cell r="G633">
            <v>90000</v>
          </cell>
          <cell r="H633">
            <v>180000</v>
          </cell>
          <cell r="I633">
            <v>0.43664200755186905</v>
          </cell>
          <cell r="J633">
            <v>2</v>
          </cell>
          <cell r="L633">
            <v>2</v>
          </cell>
          <cell r="M633">
            <v>180000</v>
          </cell>
          <cell r="N633">
            <v>0</v>
          </cell>
          <cell r="O633">
            <v>180000</v>
          </cell>
          <cell r="R633">
            <v>0</v>
          </cell>
          <cell r="S633">
            <v>0</v>
          </cell>
          <cell r="T633">
            <v>0</v>
          </cell>
          <cell r="U633">
            <v>0</v>
          </cell>
          <cell r="V633">
            <v>2</v>
          </cell>
          <cell r="W633">
            <v>180000</v>
          </cell>
        </row>
        <row r="634">
          <cell r="C634" t="str">
            <v>3.23.34</v>
          </cell>
          <cell r="D634" t="str">
            <v>Suministro de válvula de jardin Ø3/4" en acero y accesorios de conexión</v>
          </cell>
          <cell r="E634" t="str">
            <v>un</v>
          </cell>
          <cell r="F634">
            <v>1</v>
          </cell>
          <cell r="G634">
            <v>17500</v>
          </cell>
          <cell r="H634">
            <v>17500</v>
          </cell>
          <cell r="I634">
            <v>4.2451306289765046E-2</v>
          </cell>
          <cell r="J634">
            <v>1</v>
          </cell>
          <cell r="L634">
            <v>1</v>
          </cell>
          <cell r="M634">
            <v>17500</v>
          </cell>
          <cell r="N634">
            <v>0</v>
          </cell>
          <cell r="O634">
            <v>17500</v>
          </cell>
          <cell r="R634">
            <v>0</v>
          </cell>
          <cell r="S634">
            <v>0</v>
          </cell>
          <cell r="T634">
            <v>0</v>
          </cell>
          <cell r="U634">
            <v>0</v>
          </cell>
          <cell r="V634">
            <v>1</v>
          </cell>
          <cell r="W634">
            <v>17500</v>
          </cell>
        </row>
        <row r="635">
          <cell r="C635" t="str">
            <v>3.23.35</v>
          </cell>
          <cell r="D635" t="str">
            <v>Suministro agitador eléctrico para polímero, incluye tanque mezclador en fibra de vidrio de 0.5m3 y soportes del tanque en acero inoxidable.</v>
          </cell>
          <cell r="E635" t="str">
            <v>un</v>
          </cell>
          <cell r="F635">
            <v>1</v>
          </cell>
          <cell r="G635">
            <v>13000000</v>
          </cell>
          <cell r="H635">
            <v>13000000</v>
          </cell>
          <cell r="I635">
            <v>31.535256100968322</v>
          </cell>
          <cell r="J635">
            <v>1</v>
          </cell>
          <cell r="L635">
            <v>1</v>
          </cell>
          <cell r="M635">
            <v>13000000</v>
          </cell>
          <cell r="N635">
            <v>0</v>
          </cell>
          <cell r="O635">
            <v>13000000</v>
          </cell>
          <cell r="R635">
            <v>0</v>
          </cell>
          <cell r="S635">
            <v>0</v>
          </cell>
          <cell r="T635">
            <v>0</v>
          </cell>
          <cell r="U635">
            <v>0</v>
          </cell>
          <cell r="V635">
            <v>1</v>
          </cell>
          <cell r="W635">
            <v>13000000</v>
          </cell>
        </row>
        <row r="636">
          <cell r="D636" t="str">
            <v>COSTO DIRECTO</v>
          </cell>
          <cell r="F636" t="str">
            <v/>
          </cell>
          <cell r="H636">
            <v>41223702</v>
          </cell>
          <cell r="J636" t="str">
            <v/>
          </cell>
          <cell r="L636" t="str">
            <v/>
          </cell>
          <cell r="M636">
            <v>41223702</v>
          </cell>
          <cell r="N636">
            <v>0</v>
          </cell>
          <cell r="O636">
            <v>41223702</v>
          </cell>
          <cell r="R636">
            <v>0</v>
          </cell>
          <cell r="S636">
            <v>0</v>
          </cell>
          <cell r="T636">
            <v>0</v>
          </cell>
          <cell r="U636">
            <v>0</v>
          </cell>
          <cell r="V636" t="str">
            <v/>
          </cell>
          <cell r="W636">
            <v>41223702</v>
          </cell>
        </row>
        <row r="637">
          <cell r="D637" t="str">
            <v>A,I,U, 12%</v>
          </cell>
          <cell r="E637">
            <v>0.12</v>
          </cell>
          <cell r="F637">
            <v>0</v>
          </cell>
          <cell r="H637">
            <v>4946844.24</v>
          </cell>
          <cell r="J637">
            <v>0</v>
          </cell>
          <cell r="L637">
            <v>0</v>
          </cell>
          <cell r="M637">
            <v>4946844.24</v>
          </cell>
          <cell r="N637">
            <v>0</v>
          </cell>
          <cell r="O637">
            <v>4946844.24</v>
          </cell>
          <cell r="R637">
            <v>0</v>
          </cell>
          <cell r="S637">
            <v>0</v>
          </cell>
          <cell r="T637">
            <v>0</v>
          </cell>
          <cell r="U637">
            <v>0</v>
          </cell>
          <cell r="W637">
            <v>4946844.24</v>
          </cell>
        </row>
        <row r="638">
          <cell r="B638" t="str">
            <v>TO9</v>
          </cell>
          <cell r="D638" t="str">
            <v>COSTO SUMINISTRO</v>
          </cell>
          <cell r="F638" t="str">
            <v/>
          </cell>
          <cell r="H638">
            <v>46170546</v>
          </cell>
          <cell r="J638" t="str">
            <v/>
          </cell>
          <cell r="L638" t="str">
            <v/>
          </cell>
          <cell r="M638">
            <v>46170546</v>
          </cell>
          <cell r="N638">
            <v>0</v>
          </cell>
          <cell r="O638">
            <v>46170546</v>
          </cell>
          <cell r="R638">
            <v>0</v>
          </cell>
          <cell r="S638">
            <v>0</v>
          </cell>
          <cell r="T638">
            <v>0</v>
          </cell>
          <cell r="U638">
            <v>0</v>
          </cell>
          <cell r="V638" t="str">
            <v/>
          </cell>
          <cell r="W638">
            <v>46170546</v>
          </cell>
        </row>
        <row r="639">
          <cell r="B639" t="str">
            <v>T10</v>
          </cell>
          <cell r="C639" t="str">
            <v>INSTALACION DE EQUIPOS PARA EL SISTEMA DE QUIMICOS COAGULANTES (639)</v>
          </cell>
          <cell r="F639" t="str">
            <v/>
          </cell>
          <cell r="J639" t="str">
            <v/>
          </cell>
          <cell r="L639" t="str">
            <v/>
          </cell>
          <cell r="M639" t="str">
            <v/>
          </cell>
          <cell r="N639" t="str">
            <v/>
          </cell>
          <cell r="O639" t="str">
            <v/>
          </cell>
          <cell r="R639">
            <v>0</v>
          </cell>
          <cell r="S639" t="str">
            <v/>
          </cell>
          <cell r="T639" t="str">
            <v/>
          </cell>
          <cell r="U639" t="str">
            <v/>
          </cell>
          <cell r="V639" t="str">
            <v/>
          </cell>
          <cell r="W639" t="str">
            <v/>
          </cell>
        </row>
        <row r="640">
          <cell r="C640" t="str">
            <v xml:space="preserve">ITEM </v>
          </cell>
          <cell r="D640" t="str">
            <v xml:space="preserve">DESCRIPCION </v>
          </cell>
          <cell r="E640" t="str">
            <v xml:space="preserve">UNIDAD </v>
          </cell>
          <cell r="F640">
            <v>0</v>
          </cell>
          <cell r="G640" t="str">
            <v xml:space="preserve">V. UNITARIO </v>
          </cell>
          <cell r="H640" t="str">
            <v>V. PARCIAL</v>
          </cell>
          <cell r="J640">
            <v>0</v>
          </cell>
          <cell r="L640">
            <v>0</v>
          </cell>
          <cell r="R640">
            <v>0</v>
          </cell>
        </row>
        <row r="641">
          <cell r="C641">
            <v>3.1</v>
          </cell>
          <cell r="D641" t="str">
            <v>SEÑALIZACION Y SEGURIDAD EN LA OBRA</v>
          </cell>
          <cell r="F641" t="str">
            <v/>
          </cell>
          <cell r="J641" t="str">
            <v/>
          </cell>
          <cell r="L641" t="str">
            <v/>
          </cell>
          <cell r="M641" t="str">
            <v/>
          </cell>
          <cell r="N641" t="str">
            <v/>
          </cell>
          <cell r="O641" t="str">
            <v/>
          </cell>
          <cell r="R641">
            <v>0</v>
          </cell>
          <cell r="S641" t="str">
            <v/>
          </cell>
          <cell r="T641" t="str">
            <v/>
          </cell>
          <cell r="U641" t="str">
            <v/>
          </cell>
          <cell r="V641" t="str">
            <v/>
          </cell>
          <cell r="W641" t="str">
            <v/>
          </cell>
        </row>
        <row r="642">
          <cell r="C642" t="str">
            <v>3.1.1</v>
          </cell>
          <cell r="D642" t="str">
            <v>Señalización de la obra</v>
          </cell>
          <cell r="F642" t="str">
            <v/>
          </cell>
          <cell r="J642" t="str">
            <v/>
          </cell>
          <cell r="L642" t="str">
            <v/>
          </cell>
          <cell r="M642" t="str">
            <v/>
          </cell>
          <cell r="N642" t="str">
            <v/>
          </cell>
          <cell r="O642" t="str">
            <v/>
          </cell>
          <cell r="R642">
            <v>0</v>
          </cell>
          <cell r="S642" t="str">
            <v/>
          </cell>
          <cell r="T642" t="str">
            <v/>
          </cell>
          <cell r="U642" t="str">
            <v/>
          </cell>
          <cell r="V642" t="str">
            <v/>
          </cell>
          <cell r="W642" t="str">
            <v/>
          </cell>
        </row>
        <row r="643">
          <cell r="C643" t="str">
            <v>3.1.1.1</v>
          </cell>
          <cell r="D643" t="str">
            <v>Soporte para cinta demarcadora. Esquema No.1</v>
          </cell>
          <cell r="E643" t="str">
            <v>un</v>
          </cell>
          <cell r="F643">
            <v>4</v>
          </cell>
          <cell r="G643">
            <v>10100</v>
          </cell>
          <cell r="H643">
            <v>40400</v>
          </cell>
          <cell r="I643">
            <v>1.1268862793227525</v>
          </cell>
          <cell r="J643">
            <v>4</v>
          </cell>
          <cell r="L643">
            <v>4</v>
          </cell>
          <cell r="M643">
            <v>40400</v>
          </cell>
          <cell r="N643">
            <v>0</v>
          </cell>
          <cell r="O643">
            <v>40400</v>
          </cell>
          <cell r="R643">
            <v>0</v>
          </cell>
          <cell r="S643">
            <v>0</v>
          </cell>
          <cell r="T643">
            <v>0</v>
          </cell>
          <cell r="U643">
            <v>0</v>
          </cell>
          <cell r="V643">
            <v>4</v>
          </cell>
          <cell r="W643">
            <v>40400</v>
          </cell>
        </row>
        <row r="644">
          <cell r="C644" t="str">
            <v>3.1.1.2</v>
          </cell>
          <cell r="D644" t="str">
            <v>Cinta demarcadora, sin soportes. Esquema No. 2</v>
          </cell>
          <cell r="E644" t="str">
            <v>m</v>
          </cell>
          <cell r="F644">
            <v>40</v>
          </cell>
          <cell r="G644">
            <v>830</v>
          </cell>
          <cell r="H644">
            <v>33200</v>
          </cell>
          <cell r="I644">
            <v>0.92605506122562831</v>
          </cell>
          <cell r="J644">
            <v>40</v>
          </cell>
          <cell r="L644">
            <v>40</v>
          </cell>
          <cell r="M644">
            <v>33200</v>
          </cell>
          <cell r="N644">
            <v>0</v>
          </cell>
          <cell r="O644">
            <v>33200</v>
          </cell>
          <cell r="R644">
            <v>0</v>
          </cell>
          <cell r="S644">
            <v>0</v>
          </cell>
          <cell r="T644">
            <v>0</v>
          </cell>
          <cell r="U644">
            <v>0</v>
          </cell>
          <cell r="V644">
            <v>40</v>
          </cell>
          <cell r="W644">
            <v>33200</v>
          </cell>
        </row>
        <row r="645">
          <cell r="C645" t="str">
            <v>3.1.1.3</v>
          </cell>
          <cell r="D645" t="str">
            <v>Vallas móviles. Barreras</v>
          </cell>
          <cell r="F645" t="str">
            <v/>
          </cell>
          <cell r="I645" t="str">
            <v/>
          </cell>
          <cell r="J645" t="str">
            <v/>
          </cell>
          <cell r="L645" t="str">
            <v/>
          </cell>
          <cell r="M645" t="str">
            <v/>
          </cell>
          <cell r="N645" t="str">
            <v/>
          </cell>
          <cell r="O645" t="str">
            <v/>
          </cell>
          <cell r="R645">
            <v>0</v>
          </cell>
          <cell r="S645" t="str">
            <v/>
          </cell>
          <cell r="T645" t="str">
            <v/>
          </cell>
          <cell r="U645" t="str">
            <v/>
          </cell>
          <cell r="V645" t="str">
            <v/>
          </cell>
          <cell r="W645" t="str">
            <v/>
          </cell>
        </row>
        <row r="646">
          <cell r="C646" t="str">
            <v>3.1.1.3.4</v>
          </cell>
          <cell r="D646" t="str">
            <v>Valla móvil Tipo 4. Valla doble cara. Esquema No. 6</v>
          </cell>
          <cell r="E646" t="str">
            <v>un</v>
          </cell>
          <cell r="F646">
            <v>1</v>
          </cell>
          <cell r="G646">
            <v>155000</v>
          </cell>
          <cell r="H646">
            <v>155000</v>
          </cell>
          <cell r="I646">
            <v>4.3234498340353129</v>
          </cell>
          <cell r="J646">
            <v>1</v>
          </cell>
          <cell r="L646">
            <v>1</v>
          </cell>
          <cell r="M646">
            <v>155000</v>
          </cell>
          <cell r="N646">
            <v>0</v>
          </cell>
          <cell r="O646">
            <v>155000</v>
          </cell>
          <cell r="R646">
            <v>0</v>
          </cell>
          <cell r="S646">
            <v>0</v>
          </cell>
          <cell r="T646">
            <v>0</v>
          </cell>
          <cell r="U646">
            <v>0</v>
          </cell>
          <cell r="V646">
            <v>1</v>
          </cell>
          <cell r="W646">
            <v>155000</v>
          </cell>
        </row>
        <row r="647">
          <cell r="C647" t="str">
            <v>3.11.5</v>
          </cell>
          <cell r="D647" t="str">
            <v>INSTALACION DE ELEMENTOS VARIOS</v>
          </cell>
          <cell r="F647" t="str">
            <v/>
          </cell>
          <cell r="I647" t="str">
            <v/>
          </cell>
          <cell r="J647" t="str">
            <v/>
          </cell>
          <cell r="L647" t="str">
            <v/>
          </cell>
          <cell r="M647" t="str">
            <v/>
          </cell>
          <cell r="N647" t="str">
            <v/>
          </cell>
          <cell r="O647" t="str">
            <v/>
          </cell>
          <cell r="R647">
            <v>0</v>
          </cell>
          <cell r="S647" t="str">
            <v/>
          </cell>
          <cell r="T647" t="str">
            <v/>
          </cell>
          <cell r="U647" t="str">
            <v/>
          </cell>
          <cell r="V647" t="str">
            <v/>
          </cell>
          <cell r="W647" t="str">
            <v/>
          </cell>
        </row>
        <row r="648">
          <cell r="C648" t="str">
            <v>3.11.5.11</v>
          </cell>
          <cell r="D648" t="str">
            <v>Instalación de 2 tanques 11m3, 2 tanques de 0.5m3, equipo mezclador con su tanque de 0.5m3, instalación de múltiple Ø2" PVC RDE 21 y Ø1" para llenado y vaciado de tanques de químicos, instalación de tres bombas dosificadoras de membrana y una bomba centrí</v>
          </cell>
          <cell r="E648" t="str">
            <v>gl</v>
          </cell>
          <cell r="F648">
            <v>1</v>
          </cell>
          <cell r="G648">
            <v>3301000</v>
          </cell>
          <cell r="H648">
            <v>3301000</v>
          </cell>
          <cell r="I648">
            <v>92.075534852584312</v>
          </cell>
          <cell r="J648">
            <v>1</v>
          </cell>
          <cell r="L648">
            <v>1</v>
          </cell>
          <cell r="M648">
            <v>3301000</v>
          </cell>
          <cell r="N648">
            <v>0</v>
          </cell>
          <cell r="O648">
            <v>3301000</v>
          </cell>
          <cell r="R648">
            <v>0</v>
          </cell>
          <cell r="S648">
            <v>0</v>
          </cell>
          <cell r="T648">
            <v>0</v>
          </cell>
          <cell r="U648">
            <v>0</v>
          </cell>
          <cell r="V648">
            <v>1</v>
          </cell>
          <cell r="W648">
            <v>3301000</v>
          </cell>
        </row>
        <row r="649">
          <cell r="C649" t="str">
            <v>3.11.5.12</v>
          </cell>
          <cell r="D649" t="str">
            <v>Instalación de tubería de Ø2" PVC conduit</v>
          </cell>
          <cell r="E649" t="str">
            <v>m</v>
          </cell>
          <cell r="F649">
            <v>30</v>
          </cell>
          <cell r="G649">
            <v>1850</v>
          </cell>
          <cell r="H649">
            <v>55500</v>
          </cell>
          <cell r="I649">
            <v>1.5480739728319992</v>
          </cell>
          <cell r="J649">
            <v>30</v>
          </cell>
          <cell r="L649">
            <v>30</v>
          </cell>
          <cell r="M649">
            <v>55500</v>
          </cell>
          <cell r="N649">
            <v>0</v>
          </cell>
          <cell r="O649">
            <v>55500</v>
          </cell>
          <cell r="R649">
            <v>0</v>
          </cell>
          <cell r="S649">
            <v>0</v>
          </cell>
          <cell r="T649">
            <v>0</v>
          </cell>
          <cell r="U649">
            <v>0</v>
          </cell>
          <cell r="V649">
            <v>30</v>
          </cell>
          <cell r="W649">
            <v>55500</v>
          </cell>
        </row>
        <row r="650">
          <cell r="D650" t="str">
            <v>COSTO TOTAL DIRECTO</v>
          </cell>
          <cell r="F650" t="str">
            <v/>
          </cell>
          <cell r="H650">
            <v>3585100</v>
          </cell>
          <cell r="J650" t="str">
            <v/>
          </cell>
          <cell r="L650" t="str">
            <v/>
          </cell>
          <cell r="M650">
            <v>3585100</v>
          </cell>
          <cell r="N650">
            <v>0</v>
          </cell>
          <cell r="O650">
            <v>3585100</v>
          </cell>
          <cell r="R650">
            <v>0</v>
          </cell>
          <cell r="S650">
            <v>0</v>
          </cell>
          <cell r="T650">
            <v>0</v>
          </cell>
          <cell r="U650">
            <v>0</v>
          </cell>
          <cell r="V650" t="str">
            <v/>
          </cell>
          <cell r="W650">
            <v>3585100</v>
          </cell>
        </row>
        <row r="651">
          <cell r="D651" t="str">
            <v>A,I,U, 25%</v>
          </cell>
          <cell r="E651">
            <v>0.25</v>
          </cell>
          <cell r="F651">
            <v>0</v>
          </cell>
          <cell r="H651">
            <v>896275</v>
          </cell>
          <cell r="J651">
            <v>0</v>
          </cell>
          <cell r="L651">
            <v>0</v>
          </cell>
          <cell r="M651">
            <v>896275</v>
          </cell>
          <cell r="N651">
            <v>0</v>
          </cell>
          <cell r="O651">
            <v>896275</v>
          </cell>
          <cell r="R651">
            <v>0</v>
          </cell>
          <cell r="S651">
            <v>0</v>
          </cell>
          <cell r="T651">
            <v>0</v>
          </cell>
          <cell r="U651">
            <v>0</v>
          </cell>
          <cell r="W651">
            <v>896275</v>
          </cell>
        </row>
        <row r="652">
          <cell r="B652" t="str">
            <v>TO10</v>
          </cell>
          <cell r="D652" t="str">
            <v>COSTO TOTAL OBRA CIVIL</v>
          </cell>
          <cell r="F652" t="str">
            <v/>
          </cell>
          <cell r="H652">
            <v>4481375</v>
          </cell>
          <cell r="J652" t="str">
            <v/>
          </cell>
          <cell r="L652" t="str">
            <v/>
          </cell>
          <cell r="M652">
            <v>4481375</v>
          </cell>
          <cell r="N652">
            <v>0</v>
          </cell>
          <cell r="O652">
            <v>4481375</v>
          </cell>
          <cell r="R652">
            <v>0</v>
          </cell>
          <cell r="S652">
            <v>0</v>
          </cell>
          <cell r="T652">
            <v>0</v>
          </cell>
          <cell r="U652">
            <v>0</v>
          </cell>
          <cell r="V652" t="str">
            <v/>
          </cell>
          <cell r="W652">
            <v>4481375</v>
          </cell>
        </row>
        <row r="653">
          <cell r="B653" t="str">
            <v>T11</v>
          </cell>
          <cell r="C653" t="str">
            <v>SUMINISTRO DE EQUIPOS ELECTRICOS EN LA CAPTACIÓN AGUA CRUDA (653)</v>
          </cell>
          <cell r="F653" t="str">
            <v/>
          </cell>
          <cell r="J653" t="str">
            <v/>
          </cell>
          <cell r="L653" t="str">
            <v/>
          </cell>
          <cell r="M653" t="str">
            <v/>
          </cell>
          <cell r="N653" t="str">
            <v/>
          </cell>
          <cell r="O653" t="str">
            <v/>
          </cell>
          <cell r="R653">
            <v>0</v>
          </cell>
          <cell r="S653" t="str">
            <v/>
          </cell>
          <cell r="T653" t="str">
            <v/>
          </cell>
          <cell r="U653" t="str">
            <v/>
          </cell>
          <cell r="V653" t="str">
            <v/>
          </cell>
          <cell r="W653" t="str">
            <v/>
          </cell>
        </row>
        <row r="654">
          <cell r="C654" t="str">
            <v xml:space="preserve">ITEM </v>
          </cell>
          <cell r="D654" t="str">
            <v xml:space="preserve">DESCRIPCION </v>
          </cell>
          <cell r="E654" t="str">
            <v xml:space="preserve">UNIDAD </v>
          </cell>
          <cell r="F654">
            <v>0</v>
          </cell>
          <cell r="G654" t="str">
            <v xml:space="preserve">V. UNITARIO </v>
          </cell>
          <cell r="H654" t="str">
            <v>V. PARCIAL</v>
          </cell>
          <cell r="J654">
            <v>0</v>
          </cell>
          <cell r="L654">
            <v>0</v>
          </cell>
          <cell r="R654">
            <v>0</v>
          </cell>
        </row>
        <row r="655">
          <cell r="C655">
            <v>3.24</v>
          </cell>
          <cell r="D655" t="str">
            <v>SUMINISTRO DE MATERIALES INSTALACIONES ELECTROMECANICAS</v>
          </cell>
          <cell r="F655" t="str">
            <v/>
          </cell>
          <cell r="J655" t="str">
            <v/>
          </cell>
          <cell r="L655" t="str">
            <v/>
          </cell>
          <cell r="M655" t="str">
            <v/>
          </cell>
          <cell r="N655" t="str">
            <v/>
          </cell>
          <cell r="O655" t="str">
            <v/>
          </cell>
          <cell r="R655">
            <v>0</v>
          </cell>
          <cell r="S655" t="str">
            <v/>
          </cell>
          <cell r="T655" t="str">
            <v/>
          </cell>
          <cell r="U655" t="str">
            <v/>
          </cell>
          <cell r="V655" t="str">
            <v/>
          </cell>
          <cell r="W655" t="str">
            <v/>
          </cell>
        </row>
        <row r="656">
          <cell r="C656" t="str">
            <v>3.24.2</v>
          </cell>
          <cell r="D656" t="str">
            <v>SUMINISTRO DE EQUIPOS Y ACCESORIOS SUBESTACION ELECTRICA PLANTA DE TRATAMIENTO</v>
          </cell>
          <cell r="F656" t="str">
            <v/>
          </cell>
          <cell r="J656" t="str">
            <v/>
          </cell>
          <cell r="L656" t="str">
            <v/>
          </cell>
          <cell r="M656" t="str">
            <v/>
          </cell>
          <cell r="N656" t="str">
            <v/>
          </cell>
          <cell r="O656" t="str">
            <v/>
          </cell>
          <cell r="R656">
            <v>0</v>
          </cell>
          <cell r="S656" t="str">
            <v/>
          </cell>
          <cell r="T656" t="str">
            <v/>
          </cell>
          <cell r="U656" t="str">
            <v/>
          </cell>
          <cell r="V656" t="str">
            <v/>
          </cell>
          <cell r="W656" t="str">
            <v/>
          </cell>
        </row>
        <row r="657">
          <cell r="C657" t="str">
            <v>3.24.2.1</v>
          </cell>
          <cell r="D657" t="str">
            <v>Celda de medida de tres elementos ( 3 Tp y 3 TC ) Gama SM6 con remonte de barras ref GBC-A 750 mm.</v>
          </cell>
          <cell r="E657" t="str">
            <v>un</v>
          </cell>
          <cell r="F657">
            <v>1</v>
          </cell>
          <cell r="G657">
            <v>16275032.000000002</v>
          </cell>
          <cell r="H657">
            <v>16275032.000000002</v>
          </cell>
          <cell r="I657">
            <v>10.379160404011367</v>
          </cell>
          <cell r="J657">
            <v>1</v>
          </cell>
          <cell r="L657">
            <v>1</v>
          </cell>
          <cell r="M657">
            <v>16275032.000000002</v>
          </cell>
          <cell r="N657">
            <v>0</v>
          </cell>
          <cell r="O657">
            <v>16275032.000000002</v>
          </cell>
          <cell r="R657">
            <v>0</v>
          </cell>
          <cell r="S657">
            <v>0</v>
          </cell>
          <cell r="T657">
            <v>0</v>
          </cell>
          <cell r="U657">
            <v>0</v>
          </cell>
          <cell r="V657">
            <v>1</v>
          </cell>
          <cell r="W657">
            <v>16275032.000000002</v>
          </cell>
        </row>
        <row r="658">
          <cell r="C658" t="str">
            <v>3.24.2.2</v>
          </cell>
          <cell r="D658" t="str">
            <v>Contador de Energia trifasico Tipo Fulkrum - 3 elementos incluido bloque de pruebas y modem.</v>
          </cell>
          <cell r="E658" t="str">
            <v>un</v>
          </cell>
          <cell r="F658">
            <v>1</v>
          </cell>
          <cell r="G658">
            <v>5800000</v>
          </cell>
          <cell r="H658">
            <v>5800000</v>
          </cell>
          <cell r="I658">
            <v>3.6988640233251728</v>
          </cell>
          <cell r="J658">
            <v>1</v>
          </cell>
          <cell r="L658">
            <v>1</v>
          </cell>
          <cell r="M658">
            <v>5800000</v>
          </cell>
          <cell r="N658">
            <v>0</v>
          </cell>
          <cell r="O658">
            <v>5800000</v>
          </cell>
          <cell r="R658">
            <v>0</v>
          </cell>
          <cell r="S658">
            <v>0</v>
          </cell>
          <cell r="T658">
            <v>0</v>
          </cell>
          <cell r="U658">
            <v>0</v>
          </cell>
          <cell r="V658">
            <v>1</v>
          </cell>
          <cell r="W658">
            <v>5800000</v>
          </cell>
        </row>
        <row r="659">
          <cell r="C659" t="str">
            <v>3.24.2.3</v>
          </cell>
          <cell r="D659" t="str">
            <v>Seccionador primario automatico en SF6 gama SM6 referencia DM1-A 750 mm.</v>
          </cell>
          <cell r="E659" t="str">
            <v>un</v>
          </cell>
          <cell r="F659">
            <v>1</v>
          </cell>
          <cell r="G659">
            <v>47634240.000000007</v>
          </cell>
          <cell r="H659">
            <v>47634240.000000007</v>
          </cell>
          <cell r="I659">
            <v>30.378030450764982</v>
          </cell>
          <cell r="J659">
            <v>1</v>
          </cell>
          <cell r="L659">
            <v>1</v>
          </cell>
          <cell r="M659">
            <v>47634240.000000007</v>
          </cell>
          <cell r="N659">
            <v>0</v>
          </cell>
          <cell r="O659">
            <v>47634240.000000007</v>
          </cell>
          <cell r="R659">
            <v>0</v>
          </cell>
          <cell r="S659">
            <v>0</v>
          </cell>
          <cell r="T659">
            <v>0</v>
          </cell>
          <cell r="U659">
            <v>0</v>
          </cell>
          <cell r="V659">
            <v>1</v>
          </cell>
          <cell r="W659">
            <v>47634240.000000007</v>
          </cell>
        </row>
        <row r="660">
          <cell r="C660" t="str">
            <v>3.24.2.4</v>
          </cell>
          <cell r="D660" t="str">
            <v>Transformador Trifasico 112,5 KVA. 13200/460 V SIEMENS en aceite</v>
          </cell>
          <cell r="E660" t="str">
            <v>un</v>
          </cell>
          <cell r="F660">
            <v>1</v>
          </cell>
          <cell r="G660">
            <v>13926785.071999999</v>
          </cell>
          <cell r="H660">
            <v>13926785.071999999</v>
          </cell>
          <cell r="I660">
            <v>8.8816007350694601</v>
          </cell>
          <cell r="J660">
            <v>1</v>
          </cell>
          <cell r="L660">
            <v>1</v>
          </cell>
          <cell r="M660">
            <v>13926785.071999999</v>
          </cell>
          <cell r="N660">
            <v>0</v>
          </cell>
          <cell r="O660">
            <v>13926785.071999999</v>
          </cell>
          <cell r="R660">
            <v>0</v>
          </cell>
          <cell r="S660">
            <v>0</v>
          </cell>
          <cell r="T660">
            <v>0</v>
          </cell>
          <cell r="U660">
            <v>0</v>
          </cell>
          <cell r="V660">
            <v>1</v>
          </cell>
          <cell r="W660">
            <v>13926785.071999999</v>
          </cell>
        </row>
        <row r="661">
          <cell r="C661" t="str">
            <v>3.24.2.5</v>
          </cell>
          <cell r="D661" t="str">
            <v>Transformador Trifasico 5 KVA. 460/220 V SIEMENS seco</v>
          </cell>
          <cell r="E661" t="str">
            <v>un</v>
          </cell>
          <cell r="F661">
            <v>1</v>
          </cell>
          <cell r="G661">
            <v>3027600</v>
          </cell>
          <cell r="H661">
            <v>3027600</v>
          </cell>
          <cell r="I661">
            <v>1.9308070201757399</v>
          </cell>
          <cell r="J661">
            <v>1</v>
          </cell>
          <cell r="L661">
            <v>1</v>
          </cell>
          <cell r="M661">
            <v>3027600</v>
          </cell>
          <cell r="N661">
            <v>0</v>
          </cell>
          <cell r="O661">
            <v>3027600</v>
          </cell>
          <cell r="R661">
            <v>0</v>
          </cell>
          <cell r="S661">
            <v>0</v>
          </cell>
          <cell r="T661">
            <v>0</v>
          </cell>
          <cell r="U661">
            <v>0</v>
          </cell>
          <cell r="V661">
            <v>1</v>
          </cell>
          <cell r="W661">
            <v>3027600</v>
          </cell>
        </row>
        <row r="662">
          <cell r="C662" t="str">
            <v>3.24.2.6</v>
          </cell>
          <cell r="D662" t="str">
            <v>Celda para transformador de 10 KVA seco</v>
          </cell>
          <cell r="E662" t="str">
            <v>un</v>
          </cell>
          <cell r="F662">
            <v>1</v>
          </cell>
          <cell r="G662">
            <v>1566000</v>
          </cell>
          <cell r="H662">
            <v>1566000</v>
          </cell>
          <cell r="I662">
            <v>0.99869328629779652</v>
          </cell>
          <cell r="J662">
            <v>1</v>
          </cell>
          <cell r="L662">
            <v>1</v>
          </cell>
          <cell r="M662">
            <v>1566000</v>
          </cell>
          <cell r="N662">
            <v>0</v>
          </cell>
          <cell r="O662">
            <v>1566000</v>
          </cell>
          <cell r="R662">
            <v>0</v>
          </cell>
          <cell r="S662">
            <v>0</v>
          </cell>
          <cell r="T662">
            <v>0</v>
          </cell>
          <cell r="U662">
            <v>0</v>
          </cell>
          <cell r="V662">
            <v>1</v>
          </cell>
          <cell r="W662">
            <v>1566000</v>
          </cell>
        </row>
        <row r="663">
          <cell r="C663" t="str">
            <v>3.24.2.7</v>
          </cell>
          <cell r="D663" t="str">
            <v>Acometida en cable de Cu monopolar 3 x No 2 - XLPE 15 KV</v>
          </cell>
          <cell r="E663" t="str">
            <v>m</v>
          </cell>
          <cell r="F663">
            <v>30</v>
          </cell>
          <cell r="G663">
            <v>109284.69364799996</v>
          </cell>
          <cell r="H663">
            <v>3278540.8094399986</v>
          </cell>
          <cell r="I663">
            <v>2.0908408015587931</v>
          </cell>
          <cell r="J663">
            <v>30</v>
          </cell>
          <cell r="L663">
            <v>30</v>
          </cell>
          <cell r="M663">
            <v>3278540.8094399986</v>
          </cell>
          <cell r="N663">
            <v>0</v>
          </cell>
          <cell r="O663">
            <v>3278540.8094399986</v>
          </cell>
          <cell r="R663">
            <v>0</v>
          </cell>
          <cell r="S663">
            <v>0</v>
          </cell>
          <cell r="T663">
            <v>0</v>
          </cell>
          <cell r="U663">
            <v>0</v>
          </cell>
          <cell r="V663">
            <v>30</v>
          </cell>
          <cell r="W663">
            <v>3278540.8094399986</v>
          </cell>
        </row>
        <row r="664">
          <cell r="C664" t="str">
            <v>3.24.2.8</v>
          </cell>
          <cell r="D664" t="str">
            <v>Centro de Control de Motores tipo Blokset autosoportados a 460 V ac 60 Hz, incluye interruptor secundario, 3 modulos con arrancadores estrella triangulo para bombas 300 Hp con su banco de condensadores automatico asociados a cada unidad de bombeo.</v>
          </cell>
          <cell r="E664" t="str">
            <v>un</v>
          </cell>
          <cell r="F664">
            <v>1</v>
          </cell>
          <cell r="G664">
            <v>46206326.399999999</v>
          </cell>
          <cell r="H664">
            <v>46206326.399999999</v>
          </cell>
          <cell r="I664">
            <v>29.467399719134502</v>
          </cell>
          <cell r="J664">
            <v>1</v>
          </cell>
          <cell r="K664">
            <v>-1</v>
          </cell>
          <cell r="L664">
            <v>0</v>
          </cell>
          <cell r="M664">
            <v>46206326.399999999</v>
          </cell>
          <cell r="N664">
            <v>-46206326.399999999</v>
          </cell>
          <cell r="O664">
            <v>0</v>
          </cell>
          <cell r="R664">
            <v>0</v>
          </cell>
          <cell r="S664">
            <v>0</v>
          </cell>
          <cell r="T664">
            <v>0</v>
          </cell>
          <cell r="U664">
            <v>0</v>
          </cell>
          <cell r="V664">
            <v>0</v>
          </cell>
          <cell r="W664">
            <v>0</v>
          </cell>
        </row>
        <row r="665">
          <cell r="B665" t="str">
            <v>N</v>
          </cell>
          <cell r="C665" t="str">
            <v>3.24.2.8</v>
          </cell>
          <cell r="D665" t="str">
            <v>Centro de Control de Motores tipo Blokset autosoportados a 460 V ac 60 Hz, incluye interruptor secundario Tipo Masterpack Extraible, 2 modulos  extraibles con arrancadores estrella triangulo para motores de 100 Hp, Banco de condensadores automatico asocia</v>
          </cell>
          <cell r="E665" t="str">
            <v>un</v>
          </cell>
          <cell r="F665">
            <v>0</v>
          </cell>
          <cell r="G665">
            <v>65000000</v>
          </cell>
          <cell r="J665">
            <v>0</v>
          </cell>
          <cell r="K665">
            <v>1</v>
          </cell>
          <cell r="L665">
            <v>1</v>
          </cell>
          <cell r="M665">
            <v>0</v>
          </cell>
          <cell r="N665">
            <v>65000000</v>
          </cell>
          <cell r="O665">
            <v>65000000</v>
          </cell>
          <cell r="R665">
            <v>0</v>
          </cell>
        </row>
        <row r="666">
          <cell r="C666" t="str">
            <v>3.24.2.9</v>
          </cell>
          <cell r="D666" t="str">
            <v>Juego de premoldeados tipo interior 3M 15 KV cable monopolar No 2 con pantalla cinta</v>
          </cell>
          <cell r="E666" t="str">
            <v>jgo</v>
          </cell>
          <cell r="F666">
            <v>2</v>
          </cell>
          <cell r="G666">
            <v>400316</v>
          </cell>
          <cell r="H666">
            <v>800632</v>
          </cell>
          <cell r="I666">
            <v>0.51059118977980678</v>
          </cell>
          <cell r="J666">
            <v>2</v>
          </cell>
          <cell r="K666">
            <v>1</v>
          </cell>
          <cell r="L666">
            <v>3</v>
          </cell>
          <cell r="M666">
            <v>800632</v>
          </cell>
          <cell r="N666">
            <v>400316</v>
          </cell>
          <cell r="O666">
            <v>1200948</v>
          </cell>
          <cell r="R666">
            <v>0</v>
          </cell>
          <cell r="S666">
            <v>0</v>
          </cell>
          <cell r="T666">
            <v>0</v>
          </cell>
          <cell r="U666">
            <v>0</v>
          </cell>
          <cell r="V666">
            <v>3</v>
          </cell>
          <cell r="W666">
            <v>1200948</v>
          </cell>
        </row>
        <row r="667">
          <cell r="C667" t="str">
            <v>3.24.2.10</v>
          </cell>
          <cell r="D667" t="str">
            <v>Tablero de distribucion trifasico para sopreponer de 12 ctos, con sus breakers termomagneticos.</v>
          </cell>
          <cell r="E667" t="str">
            <v>un</v>
          </cell>
          <cell r="F667">
            <v>1</v>
          </cell>
          <cell r="G667">
            <v>227846.82879999999</v>
          </cell>
          <cell r="H667">
            <v>227846.82879999999</v>
          </cell>
          <cell r="I667">
            <v>0.14530593756500856</v>
          </cell>
          <cell r="J667">
            <v>1</v>
          </cell>
          <cell r="L667">
            <v>1</v>
          </cell>
          <cell r="M667">
            <v>227846.82879999999</v>
          </cell>
          <cell r="N667">
            <v>0</v>
          </cell>
          <cell r="O667">
            <v>227846.82879999999</v>
          </cell>
          <cell r="R667">
            <v>0</v>
          </cell>
          <cell r="S667">
            <v>0</v>
          </cell>
          <cell r="T667">
            <v>0</v>
          </cell>
          <cell r="U667">
            <v>0</v>
          </cell>
          <cell r="V667">
            <v>1</v>
          </cell>
          <cell r="W667">
            <v>227846.82879999999</v>
          </cell>
        </row>
        <row r="668">
          <cell r="C668" t="str">
            <v>3.24.2.11</v>
          </cell>
          <cell r="D668" t="str">
            <v>Registro electrico de 1 x 1 x 1 en concreto con su tapa debidamente impermeabilizado</v>
          </cell>
          <cell r="E668" t="str">
            <v>un</v>
          </cell>
          <cell r="F668">
            <v>1</v>
          </cell>
          <cell r="G668">
            <v>87000</v>
          </cell>
          <cell r="H668">
            <v>87000</v>
          </cell>
          <cell r="I668">
            <v>5.5482960349877583E-2</v>
          </cell>
          <cell r="J668">
            <v>1</v>
          </cell>
          <cell r="L668">
            <v>1</v>
          </cell>
          <cell r="M668">
            <v>87000</v>
          </cell>
          <cell r="N668">
            <v>0</v>
          </cell>
          <cell r="O668">
            <v>87000</v>
          </cell>
          <cell r="R668">
            <v>0</v>
          </cell>
          <cell r="S668">
            <v>0</v>
          </cell>
          <cell r="T668">
            <v>0</v>
          </cell>
          <cell r="U668">
            <v>0</v>
          </cell>
          <cell r="V668">
            <v>1</v>
          </cell>
          <cell r="W668">
            <v>87000</v>
          </cell>
        </row>
        <row r="669">
          <cell r="C669" t="str">
            <v>3.24.2.12</v>
          </cell>
          <cell r="D669" t="str">
            <v>Malla de tierra conformada por cuatro varillas Cu copperweld de 2.4 mts inmersas hidrosolta unidas entre con cable de Cu desnudo No 2  empleando soldadura caldweld de de acuerdo a especificaciones</v>
          </cell>
          <cell r="E669" t="str">
            <v>un</v>
          </cell>
          <cell r="F669">
            <v>1</v>
          </cell>
          <cell r="G669">
            <v>928000</v>
          </cell>
          <cell r="H669">
            <v>928000</v>
          </cell>
          <cell r="I669">
            <v>0.59181824373202752</v>
          </cell>
          <cell r="J669">
            <v>1</v>
          </cell>
          <cell r="L669">
            <v>1</v>
          </cell>
          <cell r="M669">
            <v>928000</v>
          </cell>
          <cell r="N669">
            <v>0</v>
          </cell>
          <cell r="O669">
            <v>928000</v>
          </cell>
          <cell r="R669">
            <v>0</v>
          </cell>
          <cell r="S669">
            <v>0</v>
          </cell>
          <cell r="T669">
            <v>0</v>
          </cell>
          <cell r="U669">
            <v>0</v>
          </cell>
          <cell r="V669">
            <v>1</v>
          </cell>
          <cell r="W669">
            <v>928000</v>
          </cell>
        </row>
        <row r="670">
          <cell r="C670" t="str">
            <v>3.24.2.13</v>
          </cell>
          <cell r="D670" t="str">
            <v>Luminaria Wall Pack 150 W 220 V,Vapor de mercurio con fotocelda</v>
          </cell>
          <cell r="E670" t="str">
            <v>un</v>
          </cell>
          <cell r="F670">
            <v>4</v>
          </cell>
          <cell r="G670">
            <v>261000</v>
          </cell>
          <cell r="H670">
            <v>1044000</v>
          </cell>
          <cell r="I670">
            <v>0.66579552419853105</v>
          </cell>
          <cell r="J670">
            <v>4</v>
          </cell>
          <cell r="K670">
            <v>2</v>
          </cell>
          <cell r="L670">
            <v>6</v>
          </cell>
          <cell r="M670">
            <v>1044000</v>
          </cell>
          <cell r="N670">
            <v>522000</v>
          </cell>
          <cell r="O670">
            <v>1566000</v>
          </cell>
          <cell r="R670">
            <v>0</v>
          </cell>
          <cell r="S670">
            <v>0</v>
          </cell>
          <cell r="T670">
            <v>0</v>
          </cell>
          <cell r="U670">
            <v>0</v>
          </cell>
          <cell r="V670">
            <v>6</v>
          </cell>
          <cell r="W670">
            <v>1566000</v>
          </cell>
        </row>
        <row r="671">
          <cell r="C671" t="str">
            <v>3.24.2.14</v>
          </cell>
          <cell r="D671" t="str">
            <v>Toma monofasica de tres elementos</v>
          </cell>
          <cell r="E671" t="str">
            <v>un</v>
          </cell>
          <cell r="F671">
            <v>4</v>
          </cell>
          <cell r="G671">
            <v>3364</v>
          </cell>
          <cell r="H671">
            <v>13456</v>
          </cell>
          <cell r="I671">
            <v>8.5813645341143996E-3</v>
          </cell>
          <cell r="J671">
            <v>4</v>
          </cell>
          <cell r="L671">
            <v>4</v>
          </cell>
          <cell r="M671">
            <v>13456</v>
          </cell>
          <cell r="N671">
            <v>0</v>
          </cell>
          <cell r="O671">
            <v>13456</v>
          </cell>
          <cell r="R671">
            <v>0</v>
          </cell>
          <cell r="S671">
            <v>0</v>
          </cell>
          <cell r="T671">
            <v>0</v>
          </cell>
          <cell r="U671">
            <v>0</v>
          </cell>
          <cell r="V671">
            <v>4</v>
          </cell>
          <cell r="W671">
            <v>13456</v>
          </cell>
        </row>
        <row r="672">
          <cell r="C672" t="str">
            <v>3.24.2.15</v>
          </cell>
          <cell r="D672" t="str">
            <v>Salida electrica monofasica para toma o iluminacion, incluye linea neutro y tierra en cable THHN no 12, tuberia coduit de 1"</v>
          </cell>
          <cell r="E672" t="str">
            <v>un</v>
          </cell>
          <cell r="F672">
            <v>4</v>
          </cell>
          <cell r="G672">
            <v>40600</v>
          </cell>
          <cell r="H672">
            <v>162400</v>
          </cell>
          <cell r="I672">
            <v>0.10356819265310482</v>
          </cell>
          <cell r="J672">
            <v>4</v>
          </cell>
          <cell r="L672">
            <v>4</v>
          </cell>
          <cell r="M672">
            <v>162400</v>
          </cell>
          <cell r="N672">
            <v>0</v>
          </cell>
          <cell r="O672">
            <v>162400</v>
          </cell>
          <cell r="R672">
            <v>0</v>
          </cell>
          <cell r="S672">
            <v>0</v>
          </cell>
          <cell r="T672">
            <v>0</v>
          </cell>
          <cell r="U672">
            <v>0</v>
          </cell>
          <cell r="V672">
            <v>4</v>
          </cell>
          <cell r="W672">
            <v>162400</v>
          </cell>
        </row>
        <row r="673">
          <cell r="C673" t="str">
            <v>3.24.2.16</v>
          </cell>
          <cell r="D673" t="str">
            <v>Salida electrica bifasica para iluminacion, incluye lineas neutro y tierra en cable THHN no 12, tuberia coduit de 1"</v>
          </cell>
          <cell r="E673" t="str">
            <v>un</v>
          </cell>
          <cell r="F673">
            <v>4</v>
          </cell>
          <cell r="G673">
            <v>46400</v>
          </cell>
          <cell r="H673">
            <v>185600</v>
          </cell>
          <cell r="I673">
            <v>0.11836364874640551</v>
          </cell>
          <cell r="J673">
            <v>4</v>
          </cell>
          <cell r="K673">
            <v>2</v>
          </cell>
          <cell r="L673">
            <v>6</v>
          </cell>
          <cell r="M673">
            <v>185600</v>
          </cell>
          <cell r="N673">
            <v>92800</v>
          </cell>
          <cell r="O673">
            <v>278400</v>
          </cell>
          <cell r="R673">
            <v>0</v>
          </cell>
          <cell r="S673">
            <v>0</v>
          </cell>
          <cell r="T673">
            <v>0</v>
          </cell>
          <cell r="U673">
            <v>0</v>
          </cell>
          <cell r="V673">
            <v>6</v>
          </cell>
          <cell r="W673">
            <v>278400</v>
          </cell>
        </row>
        <row r="674">
          <cell r="C674" t="str">
            <v>3.24.2.17</v>
          </cell>
          <cell r="D674" t="str">
            <v>Salida electrica bifasica o trifasica para toma, incluye lineas neutro y tierra en cable THHN no 10, tuberia coduit de 1"</v>
          </cell>
          <cell r="E674" t="str">
            <v>un</v>
          </cell>
          <cell r="F674">
            <v>2</v>
          </cell>
          <cell r="G674">
            <v>77720</v>
          </cell>
          <cell r="H674">
            <v>155440</v>
          </cell>
          <cell r="I674">
            <v>9.912955582511461E-2</v>
          </cell>
          <cell r="J674">
            <v>2</v>
          </cell>
          <cell r="K674">
            <v>-2</v>
          </cell>
          <cell r="L674">
            <v>0</v>
          </cell>
          <cell r="M674">
            <v>155440</v>
          </cell>
          <cell r="N674">
            <v>-155440</v>
          </cell>
          <cell r="O674">
            <v>0</v>
          </cell>
          <cell r="R674">
            <v>0</v>
          </cell>
          <cell r="S674">
            <v>0</v>
          </cell>
          <cell r="T674">
            <v>0</v>
          </cell>
          <cell r="U674">
            <v>0</v>
          </cell>
          <cell r="V674">
            <v>0</v>
          </cell>
          <cell r="W674">
            <v>0</v>
          </cell>
        </row>
        <row r="675">
          <cell r="C675" t="str">
            <v>3.24.4</v>
          </cell>
          <cell r="D675" t="str">
            <v>SUMINISTRO ACOMETIDAS ELECTRICAS a 440 V ac</v>
          </cell>
          <cell r="F675" t="str">
            <v/>
          </cell>
          <cell r="G675">
            <v>0</v>
          </cell>
          <cell r="I675" t="str">
            <v/>
          </cell>
          <cell r="J675" t="str">
            <v/>
          </cell>
          <cell r="L675" t="str">
            <v/>
          </cell>
          <cell r="M675" t="str">
            <v/>
          </cell>
          <cell r="N675" t="str">
            <v/>
          </cell>
          <cell r="O675" t="str">
            <v/>
          </cell>
          <cell r="R675">
            <v>0</v>
          </cell>
          <cell r="S675" t="str">
            <v/>
          </cell>
          <cell r="T675" t="str">
            <v/>
          </cell>
          <cell r="U675" t="str">
            <v/>
          </cell>
          <cell r="V675" t="str">
            <v/>
          </cell>
          <cell r="W675" t="str">
            <v/>
          </cell>
        </row>
        <row r="676">
          <cell r="C676" t="str">
            <v>3.24.4.1</v>
          </cell>
          <cell r="D676" t="str">
            <v>Acometidas desde transformador de alimentación a barraje de entrada del CCM ubicado en la barcaza en cable monopolar THHN de Cu AWG (4x2/0) de 1000 V - 90° aislamiento, incluye conectores, terminales bimetalicos 3M, cintas 23 y 33 3M, guaya mensajero aere</v>
          </cell>
          <cell r="E676" t="str">
            <v>m</v>
          </cell>
          <cell r="F676">
            <v>80</v>
          </cell>
          <cell r="G676">
            <v>179800</v>
          </cell>
          <cell r="H676">
            <v>14384000</v>
          </cell>
          <cell r="I676">
            <v>9.1731827778464279</v>
          </cell>
          <cell r="J676">
            <v>80</v>
          </cell>
          <cell r="L676">
            <v>80</v>
          </cell>
          <cell r="M676">
            <v>14384000</v>
          </cell>
          <cell r="N676">
            <v>0</v>
          </cell>
          <cell r="O676">
            <v>14384000</v>
          </cell>
          <cell r="R676">
            <v>0</v>
          </cell>
          <cell r="S676">
            <v>0</v>
          </cell>
          <cell r="T676">
            <v>0</v>
          </cell>
          <cell r="U676">
            <v>0</v>
          </cell>
          <cell r="V676">
            <v>80</v>
          </cell>
          <cell r="W676">
            <v>14384000</v>
          </cell>
        </row>
        <row r="677">
          <cell r="C677" t="str">
            <v>3.24.4.2</v>
          </cell>
          <cell r="D677" t="str">
            <v>Acometidas del CCM a cada motor de 30 HP 460 Vac 60 Hz en cable THHN calibre AWG (3 x 8) de 1000V aislamiento, incluye tuberia conduit PVC de 1 1/2", flexiconduit, conectores, terminales bimetalicos 3M, cintas 23 y 33 3M, accesorios para fijación etc.</v>
          </cell>
          <cell r="E677" t="str">
            <v>m</v>
          </cell>
          <cell r="F677">
            <v>30</v>
          </cell>
          <cell r="G677">
            <v>23200</v>
          </cell>
          <cell r="H677">
            <v>696000</v>
          </cell>
          <cell r="I677">
            <v>0.44386368279902066</v>
          </cell>
          <cell r="J677">
            <v>30</v>
          </cell>
          <cell r="K677">
            <v>-30</v>
          </cell>
          <cell r="L677">
            <v>0</v>
          </cell>
          <cell r="M677">
            <v>696000</v>
          </cell>
          <cell r="N677">
            <v>-696000</v>
          </cell>
          <cell r="O677">
            <v>0</v>
          </cell>
          <cell r="R677">
            <v>0</v>
          </cell>
          <cell r="S677">
            <v>0</v>
          </cell>
          <cell r="T677">
            <v>0</v>
          </cell>
          <cell r="U677">
            <v>0</v>
          </cell>
          <cell r="V677">
            <v>0</v>
          </cell>
          <cell r="W677">
            <v>0</v>
          </cell>
        </row>
        <row r="678">
          <cell r="B678" t="str">
            <v>N</v>
          </cell>
          <cell r="C678" t="str">
            <v>3.24.4.2</v>
          </cell>
          <cell r="D678" t="str">
            <v>Acometidas del CCM a cada motor de 100 HP 460 Vac 60 Hz en cable THHN calibre AWG (3 x 2) de 1000V aislamiento, incluye tuberia conduit PVC de 1 1/2", flexiconduit, conectores, terminales bimetalicos 3M, cintas 23 y 33 3M, accesorios para fijación etc.</v>
          </cell>
          <cell r="E678" t="str">
            <v>m</v>
          </cell>
          <cell r="F678">
            <v>0</v>
          </cell>
          <cell r="G678">
            <v>140000</v>
          </cell>
          <cell r="J678">
            <v>0</v>
          </cell>
          <cell r="K678">
            <v>30</v>
          </cell>
          <cell r="L678">
            <v>30</v>
          </cell>
          <cell r="M678">
            <v>0</v>
          </cell>
          <cell r="N678">
            <v>4200000</v>
          </cell>
          <cell r="O678">
            <v>4200000</v>
          </cell>
          <cell r="R678">
            <v>0</v>
          </cell>
          <cell r="S678">
            <v>0</v>
          </cell>
          <cell r="T678">
            <v>0</v>
          </cell>
        </row>
        <row r="679">
          <cell r="C679" t="str">
            <v>3.24.4.3</v>
          </cell>
          <cell r="D679" t="str">
            <v xml:space="preserve">Acometidas del CCM a Tranformador servicios auxiliares de 5 KVA en cable THHN 4 x No 10 de 600V aislamiento, incluye conectores cintas y accesorios </v>
          </cell>
          <cell r="E679" t="str">
            <v>m</v>
          </cell>
          <cell r="F679">
            <v>10</v>
          </cell>
          <cell r="G679">
            <v>22040</v>
          </cell>
          <cell r="H679">
            <v>220400</v>
          </cell>
          <cell r="I679">
            <v>0.14055683288635656</v>
          </cell>
          <cell r="J679">
            <v>10</v>
          </cell>
          <cell r="L679">
            <v>10</v>
          </cell>
          <cell r="M679">
            <v>220400</v>
          </cell>
          <cell r="N679">
            <v>0</v>
          </cell>
          <cell r="O679">
            <v>220400</v>
          </cell>
          <cell r="R679">
            <v>0</v>
          </cell>
          <cell r="S679">
            <v>0</v>
          </cell>
          <cell r="T679">
            <v>0</v>
          </cell>
          <cell r="U679">
            <v>0</v>
          </cell>
          <cell r="V679">
            <v>10</v>
          </cell>
          <cell r="W679">
            <v>220400</v>
          </cell>
        </row>
        <row r="680">
          <cell r="C680" t="str">
            <v>3.24.4.4</v>
          </cell>
          <cell r="D680" t="str">
            <v>Acometidas del transformador servicios auxiliares de 5 KVA a la bomba de sebado a 220 V en cable THHN 34 x No 12 de 600V aislamiento, incluye conectores cintas y accesorios</v>
          </cell>
          <cell r="E680" t="str">
            <v>m</v>
          </cell>
          <cell r="F680">
            <v>10</v>
          </cell>
          <cell r="G680">
            <v>18560</v>
          </cell>
          <cell r="H680">
            <v>185600</v>
          </cell>
          <cell r="I680">
            <v>0.11836364874640551</v>
          </cell>
          <cell r="J680">
            <v>10</v>
          </cell>
          <cell r="K680">
            <v>-10</v>
          </cell>
          <cell r="L680">
            <v>0</v>
          </cell>
          <cell r="M680">
            <v>185600</v>
          </cell>
          <cell r="N680">
            <v>-185600</v>
          </cell>
          <cell r="O680">
            <v>0</v>
          </cell>
          <cell r="R680">
            <v>0</v>
          </cell>
          <cell r="S680">
            <v>0</v>
          </cell>
          <cell r="T680">
            <v>0</v>
          </cell>
          <cell r="U680">
            <v>0</v>
          </cell>
          <cell r="V680">
            <v>0</v>
          </cell>
          <cell r="W680">
            <v>0</v>
          </cell>
        </row>
        <row r="681">
          <cell r="D681" t="str">
            <v>COSTO SUMINISTRO</v>
          </cell>
          <cell r="F681" t="str">
            <v/>
          </cell>
          <cell r="H681">
            <v>156804899.11023998</v>
          </cell>
          <cell r="J681" t="str">
            <v/>
          </cell>
          <cell r="L681" t="str">
            <v/>
          </cell>
          <cell r="M681">
            <v>156804899.11023998</v>
          </cell>
          <cell r="N681">
            <v>22971749.600000001</v>
          </cell>
          <cell r="O681">
            <v>179776648.71023998</v>
          </cell>
          <cell r="R681">
            <v>0</v>
          </cell>
          <cell r="S681">
            <v>0</v>
          </cell>
          <cell r="T681">
            <v>0</v>
          </cell>
          <cell r="U681">
            <v>0</v>
          </cell>
          <cell r="V681" t="str">
            <v/>
          </cell>
          <cell r="W681">
            <v>110576648.71023999</v>
          </cell>
        </row>
        <row r="682">
          <cell r="D682" t="str">
            <v>A.I.U. 12%</v>
          </cell>
          <cell r="E682">
            <v>0.12</v>
          </cell>
          <cell r="F682">
            <v>0</v>
          </cell>
          <cell r="H682">
            <v>18816587.893228795</v>
          </cell>
          <cell r="J682">
            <v>0</v>
          </cell>
          <cell r="L682">
            <v>0</v>
          </cell>
          <cell r="M682">
            <v>18816587.893228795</v>
          </cell>
          <cell r="N682">
            <v>2756609.952</v>
          </cell>
          <cell r="O682">
            <v>21573197.845228795</v>
          </cell>
          <cell r="R682">
            <v>0</v>
          </cell>
          <cell r="S682">
            <v>0</v>
          </cell>
          <cell r="T682">
            <v>0</v>
          </cell>
          <cell r="U682">
            <v>0</v>
          </cell>
          <cell r="W682">
            <v>13269197.845228799</v>
          </cell>
        </row>
        <row r="683">
          <cell r="B683" t="str">
            <v>TO11</v>
          </cell>
          <cell r="D683" t="str">
            <v>COSTO TOTAL SUMINISTRO</v>
          </cell>
          <cell r="F683" t="str">
            <v/>
          </cell>
          <cell r="H683">
            <v>175621487.00346878</v>
          </cell>
          <cell r="J683" t="str">
            <v/>
          </cell>
          <cell r="L683" t="str">
            <v/>
          </cell>
          <cell r="M683">
            <v>175621487.00346878</v>
          </cell>
          <cell r="N683">
            <v>25728359.552000001</v>
          </cell>
          <cell r="O683">
            <v>201349846.55546877</v>
          </cell>
          <cell r="R683">
            <v>0</v>
          </cell>
          <cell r="S683">
            <v>0</v>
          </cell>
          <cell r="T683">
            <v>0</v>
          </cell>
          <cell r="U683">
            <v>0</v>
          </cell>
          <cell r="V683" t="str">
            <v/>
          </cell>
          <cell r="W683">
            <v>123845846.5554688</v>
          </cell>
        </row>
        <row r="684">
          <cell r="B684" t="str">
            <v>T12</v>
          </cell>
          <cell r="C684" t="str">
            <v>INSTALACIONES ELECTRICAS EN LA CAPTACIÓN AGUA CRUDA (684)</v>
          </cell>
          <cell r="F684" t="str">
            <v/>
          </cell>
          <cell r="J684" t="str">
            <v/>
          </cell>
          <cell r="L684" t="str">
            <v/>
          </cell>
          <cell r="M684" t="str">
            <v/>
          </cell>
          <cell r="N684" t="str">
            <v/>
          </cell>
          <cell r="O684" t="str">
            <v/>
          </cell>
          <cell r="R684">
            <v>0</v>
          </cell>
          <cell r="S684" t="str">
            <v/>
          </cell>
          <cell r="T684" t="str">
            <v/>
          </cell>
          <cell r="U684" t="str">
            <v/>
          </cell>
          <cell r="V684" t="str">
            <v/>
          </cell>
          <cell r="W684" t="str">
            <v/>
          </cell>
        </row>
        <row r="685">
          <cell r="C685" t="str">
            <v xml:space="preserve">ITEM </v>
          </cell>
          <cell r="D685" t="str">
            <v xml:space="preserve">DESCRIPCION </v>
          </cell>
          <cell r="E685" t="str">
            <v xml:space="preserve">UNIDAD </v>
          </cell>
          <cell r="F685">
            <v>0</v>
          </cell>
          <cell r="G685" t="str">
            <v xml:space="preserve">V. UNITARIO </v>
          </cell>
          <cell r="H685" t="str">
            <v>V. PARCIAL</v>
          </cell>
          <cell r="J685">
            <v>0</v>
          </cell>
          <cell r="L685">
            <v>0</v>
          </cell>
          <cell r="R685">
            <v>0</v>
          </cell>
        </row>
        <row r="686">
          <cell r="C686" t="str">
            <v>3,25</v>
          </cell>
          <cell r="D686" t="str">
            <v>MANO DE OBRA INSTALACIONES ELECTROMECANICAS</v>
          </cell>
          <cell r="F686" t="str">
            <v/>
          </cell>
          <cell r="J686" t="str">
            <v/>
          </cell>
          <cell r="L686" t="str">
            <v/>
          </cell>
          <cell r="M686" t="str">
            <v/>
          </cell>
          <cell r="N686" t="str">
            <v/>
          </cell>
          <cell r="O686" t="str">
            <v/>
          </cell>
          <cell r="R686">
            <v>0</v>
          </cell>
          <cell r="S686" t="str">
            <v/>
          </cell>
          <cell r="T686" t="str">
            <v/>
          </cell>
          <cell r="U686" t="str">
            <v/>
          </cell>
          <cell r="V686" t="str">
            <v/>
          </cell>
          <cell r="W686" t="str">
            <v/>
          </cell>
        </row>
        <row r="687">
          <cell r="C687" t="str">
            <v>3.25.2</v>
          </cell>
          <cell r="D687" t="str">
            <v>INSTALACION DE EQUIPOS Y ACCESORIOS SUBESTACION ELECTRICA PLANTA DE TRATAMIENTO</v>
          </cell>
          <cell r="F687" t="str">
            <v/>
          </cell>
          <cell r="J687" t="str">
            <v/>
          </cell>
          <cell r="L687" t="str">
            <v/>
          </cell>
          <cell r="M687" t="str">
            <v/>
          </cell>
          <cell r="N687" t="str">
            <v/>
          </cell>
          <cell r="O687" t="str">
            <v/>
          </cell>
          <cell r="R687">
            <v>0</v>
          </cell>
          <cell r="S687" t="str">
            <v/>
          </cell>
          <cell r="T687" t="str">
            <v/>
          </cell>
          <cell r="U687" t="str">
            <v/>
          </cell>
          <cell r="V687" t="str">
            <v/>
          </cell>
          <cell r="W687" t="str">
            <v/>
          </cell>
        </row>
        <row r="688">
          <cell r="C688" t="str">
            <v>3.25.2.1</v>
          </cell>
          <cell r="D688" t="str">
            <v>Celda de medida de tres elementos ( 3 Tp y 3 TC ) Gama SM6 con remonte de barras ref GBC-A 750 mm.</v>
          </cell>
          <cell r="E688" t="str">
            <v>un</v>
          </cell>
          <cell r="F688">
            <v>1</v>
          </cell>
          <cell r="G688">
            <v>1403020</v>
          </cell>
          <cell r="H688">
            <v>1403020</v>
          </cell>
          <cell r="I688">
            <v>10.265208827807419</v>
          </cell>
          <cell r="J688">
            <v>1</v>
          </cell>
          <cell r="L688">
            <v>1</v>
          </cell>
          <cell r="M688">
            <v>1403020</v>
          </cell>
          <cell r="N688">
            <v>0</v>
          </cell>
          <cell r="O688">
            <v>1403020</v>
          </cell>
          <cell r="R688">
            <v>0</v>
          </cell>
          <cell r="S688">
            <v>0</v>
          </cell>
          <cell r="T688">
            <v>0</v>
          </cell>
          <cell r="U688">
            <v>0</v>
          </cell>
          <cell r="V688">
            <v>1</v>
          </cell>
          <cell r="W688">
            <v>1403020</v>
          </cell>
        </row>
        <row r="689">
          <cell r="C689" t="str">
            <v>3.25.2.2</v>
          </cell>
          <cell r="D689" t="str">
            <v>Seccionador primario automatico en SF6 gama SM6 referencia DM1-A 750 mm.</v>
          </cell>
          <cell r="E689" t="str">
            <v>un</v>
          </cell>
          <cell r="F689">
            <v>1</v>
          </cell>
          <cell r="G689">
            <v>2566500.0000000005</v>
          </cell>
          <cell r="H689">
            <v>2566500.0000000005</v>
          </cell>
          <cell r="I689">
            <v>18.777821026476989</v>
          </cell>
          <cell r="J689">
            <v>1</v>
          </cell>
          <cell r="L689">
            <v>1</v>
          </cell>
          <cell r="M689">
            <v>2566500.0000000005</v>
          </cell>
          <cell r="N689">
            <v>0</v>
          </cell>
          <cell r="O689">
            <v>2566500.0000000005</v>
          </cell>
          <cell r="R689">
            <v>0</v>
          </cell>
          <cell r="S689">
            <v>0</v>
          </cell>
          <cell r="T689">
            <v>0</v>
          </cell>
          <cell r="U689">
            <v>0</v>
          </cell>
          <cell r="V689">
            <v>1</v>
          </cell>
          <cell r="W689">
            <v>2566500.0000000005</v>
          </cell>
        </row>
        <row r="690">
          <cell r="C690" t="str">
            <v>3.25.2.3</v>
          </cell>
          <cell r="D690" t="str">
            <v>Transformador Trifasico 112,5 KVA. 13200/460 V SIEMENS en aceite</v>
          </cell>
          <cell r="E690" t="str">
            <v>un</v>
          </cell>
          <cell r="F690">
            <v>1</v>
          </cell>
          <cell r="G690">
            <v>1900000</v>
          </cell>
          <cell r="H690">
            <v>1900000</v>
          </cell>
          <cell r="I690">
            <v>13.901367601911657</v>
          </cell>
          <cell r="J690">
            <v>1</v>
          </cell>
          <cell r="L690">
            <v>1</v>
          </cell>
          <cell r="M690">
            <v>1900000</v>
          </cell>
          <cell r="N690">
            <v>0</v>
          </cell>
          <cell r="O690">
            <v>1900000</v>
          </cell>
          <cell r="R690">
            <v>0</v>
          </cell>
          <cell r="S690">
            <v>0</v>
          </cell>
          <cell r="T690">
            <v>0</v>
          </cell>
          <cell r="U690">
            <v>0</v>
          </cell>
          <cell r="V690">
            <v>1</v>
          </cell>
          <cell r="W690">
            <v>1900000</v>
          </cell>
        </row>
        <row r="691">
          <cell r="C691" t="str">
            <v>3.25.2.4</v>
          </cell>
          <cell r="D691" t="str">
            <v>Transformador Trifasico 5 KVA. 460/220 V SIEMENS seco</v>
          </cell>
          <cell r="E691" t="str">
            <v>un</v>
          </cell>
          <cell r="F691">
            <v>1</v>
          </cell>
          <cell r="G691">
            <v>261000</v>
          </cell>
          <cell r="H691">
            <v>261000</v>
          </cell>
          <cell r="I691">
            <v>1.9096089179468119</v>
          </cell>
          <cell r="J691">
            <v>1</v>
          </cell>
          <cell r="L691">
            <v>1</v>
          </cell>
          <cell r="M691">
            <v>261000</v>
          </cell>
          <cell r="N691">
            <v>0</v>
          </cell>
          <cell r="O691">
            <v>261000</v>
          </cell>
          <cell r="R691">
            <v>0</v>
          </cell>
          <cell r="S691">
            <v>0</v>
          </cell>
          <cell r="T691">
            <v>0</v>
          </cell>
          <cell r="U691">
            <v>0</v>
          </cell>
          <cell r="V691">
            <v>1</v>
          </cell>
          <cell r="W691">
            <v>261000</v>
          </cell>
        </row>
        <row r="692">
          <cell r="C692" t="str">
            <v>3.25.2.5</v>
          </cell>
          <cell r="D692" t="str">
            <v>Celda para transformador de 10 KVA seco</v>
          </cell>
          <cell r="E692" t="str">
            <v>un</v>
          </cell>
          <cell r="F692">
            <v>1</v>
          </cell>
          <cell r="G692">
            <v>80000</v>
          </cell>
          <cell r="H692">
            <v>80000</v>
          </cell>
          <cell r="I692">
            <v>0.58532074113312238</v>
          </cell>
          <cell r="J692">
            <v>1</v>
          </cell>
          <cell r="L692">
            <v>1</v>
          </cell>
          <cell r="M692">
            <v>80000</v>
          </cell>
          <cell r="N692">
            <v>0</v>
          </cell>
          <cell r="O692">
            <v>80000</v>
          </cell>
          <cell r="R692">
            <v>0</v>
          </cell>
          <cell r="S692">
            <v>0</v>
          </cell>
          <cell r="T692">
            <v>0</v>
          </cell>
          <cell r="U692">
            <v>0</v>
          </cell>
          <cell r="V692">
            <v>1</v>
          </cell>
          <cell r="W692">
            <v>80000</v>
          </cell>
        </row>
        <row r="693">
          <cell r="C693" t="str">
            <v>3.25.2.6</v>
          </cell>
          <cell r="D693" t="str">
            <v>Acometida en cable de Cu monopolar 3 x No 2 - XLPE 15 KV</v>
          </cell>
          <cell r="E693" t="str">
            <v>m</v>
          </cell>
          <cell r="F693">
            <v>30</v>
          </cell>
          <cell r="G693">
            <v>28000</v>
          </cell>
          <cell r="H693">
            <v>840000</v>
          </cell>
          <cell r="I693">
            <v>6.1458677818977856</v>
          </cell>
          <cell r="J693">
            <v>30</v>
          </cell>
          <cell r="L693">
            <v>30</v>
          </cell>
          <cell r="M693">
            <v>840000</v>
          </cell>
          <cell r="N693">
            <v>0</v>
          </cell>
          <cell r="O693">
            <v>840000</v>
          </cell>
          <cell r="R693">
            <v>0</v>
          </cell>
          <cell r="S693">
            <v>0</v>
          </cell>
          <cell r="T693">
            <v>0</v>
          </cell>
          <cell r="U693">
            <v>0</v>
          </cell>
          <cell r="V693">
            <v>30</v>
          </cell>
          <cell r="W693">
            <v>840000</v>
          </cell>
        </row>
        <row r="694">
          <cell r="C694" t="str">
            <v>3.25.2.7</v>
          </cell>
          <cell r="D694" t="str">
            <v>Centro de Control de Motores tipo Blokset autosoportados a 460 V ac 60 Hz, incluye interruptor secundario, 3 modulos con arrancadores estrella triangulo para bombas de 300 Hp con su banco de condensadores automatico asociados a cada unidad de bombeo.</v>
          </cell>
          <cell r="E694" t="str">
            <v>un</v>
          </cell>
          <cell r="F694">
            <v>1</v>
          </cell>
          <cell r="G694">
            <v>2100000</v>
          </cell>
          <cell r="H694">
            <v>2100000</v>
          </cell>
          <cell r="I694">
            <v>15.364669454744465</v>
          </cell>
          <cell r="J694">
            <v>1</v>
          </cell>
          <cell r="K694">
            <v>-1</v>
          </cell>
          <cell r="L694">
            <v>0</v>
          </cell>
          <cell r="M694">
            <v>2100000</v>
          </cell>
          <cell r="N694">
            <v>-2100000</v>
          </cell>
          <cell r="O694">
            <v>0</v>
          </cell>
          <cell r="R694">
            <v>0</v>
          </cell>
          <cell r="S694">
            <v>0</v>
          </cell>
          <cell r="T694">
            <v>0</v>
          </cell>
          <cell r="U694">
            <v>0</v>
          </cell>
          <cell r="V694">
            <v>0</v>
          </cell>
          <cell r="W694">
            <v>0</v>
          </cell>
        </row>
        <row r="695">
          <cell r="B695" t="str">
            <v>N</v>
          </cell>
          <cell r="C695" t="str">
            <v>3.25.2.7</v>
          </cell>
          <cell r="D695" t="str">
            <v>Centro de Control de Motores tipo Blokset autosoportados a 460 V ac 60 Hz, incluye interruptor secundario Tipo Masterpack Extraible, 2 modulos  extraibles con arrancadores estrella triangulo para motores de 100 Hp, Banco de condensadores automatico asocia</v>
          </cell>
          <cell r="E695" t="str">
            <v>un</v>
          </cell>
          <cell r="F695">
            <v>0</v>
          </cell>
          <cell r="G695">
            <v>3000000</v>
          </cell>
          <cell r="J695">
            <v>0</v>
          </cell>
          <cell r="K695">
            <v>1</v>
          </cell>
          <cell r="L695">
            <v>1</v>
          </cell>
          <cell r="M695">
            <v>0</v>
          </cell>
          <cell r="N695">
            <v>3000000</v>
          </cell>
          <cell r="O695">
            <v>3000000</v>
          </cell>
          <cell r="R695">
            <v>0</v>
          </cell>
          <cell r="S695">
            <v>0</v>
          </cell>
          <cell r="T695">
            <v>0</v>
          </cell>
        </row>
        <row r="696">
          <cell r="C696" t="str">
            <v>3.25.2.8</v>
          </cell>
          <cell r="D696" t="str">
            <v>Juego de premoldeados tipo interior 3M 15 KV cable monopolar No 2 con pantalla de cinta</v>
          </cell>
          <cell r="E696" t="str">
            <v>jgo</v>
          </cell>
          <cell r="F696">
            <v>2</v>
          </cell>
          <cell r="G696">
            <v>90000</v>
          </cell>
          <cell r="H696">
            <v>180000</v>
          </cell>
          <cell r="I696">
            <v>1.3169716675495255</v>
          </cell>
          <cell r="J696">
            <v>2</v>
          </cell>
          <cell r="K696">
            <v>1</v>
          </cell>
          <cell r="L696">
            <v>3</v>
          </cell>
          <cell r="M696">
            <v>180000</v>
          </cell>
          <cell r="N696">
            <v>90000</v>
          </cell>
          <cell r="O696">
            <v>270000</v>
          </cell>
          <cell r="R696">
            <v>0</v>
          </cell>
          <cell r="S696">
            <v>0</v>
          </cell>
          <cell r="T696">
            <v>0</v>
          </cell>
          <cell r="U696">
            <v>0</v>
          </cell>
          <cell r="V696">
            <v>3</v>
          </cell>
          <cell r="W696">
            <v>270000</v>
          </cell>
        </row>
        <row r="697">
          <cell r="C697" t="str">
            <v>3.25.2.9</v>
          </cell>
          <cell r="D697" t="str">
            <v>Tablero de distribucion trifasico para sopreponer de 12 ctos, con sus breakers termomagneticos.</v>
          </cell>
          <cell r="E697" t="str">
            <v>un</v>
          </cell>
          <cell r="F697">
            <v>1</v>
          </cell>
          <cell r="G697">
            <v>90000</v>
          </cell>
          <cell r="H697">
            <v>90000</v>
          </cell>
          <cell r="I697">
            <v>0.65848583377476277</v>
          </cell>
          <cell r="J697">
            <v>1</v>
          </cell>
          <cell r="L697">
            <v>1</v>
          </cell>
          <cell r="M697">
            <v>90000</v>
          </cell>
          <cell r="N697">
            <v>0</v>
          </cell>
          <cell r="O697">
            <v>90000</v>
          </cell>
          <cell r="R697">
            <v>0</v>
          </cell>
          <cell r="S697">
            <v>0</v>
          </cell>
          <cell r="T697">
            <v>0</v>
          </cell>
          <cell r="U697">
            <v>0</v>
          </cell>
          <cell r="V697">
            <v>1</v>
          </cell>
          <cell r="W697">
            <v>90000</v>
          </cell>
        </row>
        <row r="698">
          <cell r="C698" t="str">
            <v>3.25.2.10</v>
          </cell>
          <cell r="D698" t="str">
            <v>Registro electrico de 1 x 1 x 1 en concreto con su tapa debidamente impermeabilizado</v>
          </cell>
          <cell r="E698" t="str">
            <v>un</v>
          </cell>
          <cell r="F698">
            <v>1</v>
          </cell>
          <cell r="G698">
            <v>40000</v>
          </cell>
          <cell r="H698">
            <v>40000</v>
          </cell>
          <cell r="I698">
            <v>0.29266037056656119</v>
          </cell>
          <cell r="J698">
            <v>1</v>
          </cell>
          <cell r="L698">
            <v>1</v>
          </cell>
          <cell r="M698">
            <v>40000</v>
          </cell>
          <cell r="N698">
            <v>0</v>
          </cell>
          <cell r="O698">
            <v>40000</v>
          </cell>
          <cell r="R698">
            <v>0</v>
          </cell>
          <cell r="S698">
            <v>0</v>
          </cell>
          <cell r="T698">
            <v>0</v>
          </cell>
          <cell r="U698">
            <v>0</v>
          </cell>
          <cell r="V698">
            <v>1</v>
          </cell>
          <cell r="W698">
            <v>40000</v>
          </cell>
        </row>
        <row r="699">
          <cell r="C699" t="str">
            <v>3.25.2.11</v>
          </cell>
          <cell r="D699" t="str">
            <v>Malla de tierra conformada por cuatro varillas Cu copperweld de 2.4 mts inmersas en hidrosolta unidas entre con cable de Cu desnudo No 2 empleando soldadura caldweld de de acuerdo a especificaciones</v>
          </cell>
          <cell r="E699" t="str">
            <v>un</v>
          </cell>
          <cell r="F699">
            <v>1</v>
          </cell>
          <cell r="G699">
            <v>290000</v>
          </cell>
          <cell r="H699">
            <v>290000</v>
          </cell>
          <cell r="I699">
            <v>2.1217876866075689</v>
          </cell>
          <cell r="J699">
            <v>1</v>
          </cell>
          <cell r="L699">
            <v>1</v>
          </cell>
          <cell r="M699">
            <v>290000</v>
          </cell>
          <cell r="N699">
            <v>0</v>
          </cell>
          <cell r="O699">
            <v>290000</v>
          </cell>
          <cell r="R699">
            <v>0</v>
          </cell>
          <cell r="S699">
            <v>0</v>
          </cell>
          <cell r="T699">
            <v>0</v>
          </cell>
          <cell r="U699">
            <v>0</v>
          </cell>
          <cell r="V699">
            <v>1</v>
          </cell>
          <cell r="W699">
            <v>290000</v>
          </cell>
        </row>
        <row r="700">
          <cell r="C700" t="str">
            <v>3.25.2.12</v>
          </cell>
          <cell r="D700" t="str">
            <v>Luminaria Wall Pack 150 W 220 V,Vapor de mercurio con fotocelda</v>
          </cell>
          <cell r="E700" t="str">
            <v>un</v>
          </cell>
          <cell r="F700">
            <v>4</v>
          </cell>
          <cell r="G700">
            <v>40000</v>
          </cell>
          <cell r="H700">
            <v>160000</v>
          </cell>
          <cell r="I700">
            <v>1.1706414822662448</v>
          </cell>
          <cell r="J700">
            <v>4</v>
          </cell>
          <cell r="K700">
            <v>2</v>
          </cell>
          <cell r="L700">
            <v>6</v>
          </cell>
          <cell r="M700">
            <v>160000</v>
          </cell>
          <cell r="N700">
            <v>80000</v>
          </cell>
          <cell r="O700">
            <v>240000</v>
          </cell>
          <cell r="R700">
            <v>0</v>
          </cell>
          <cell r="S700">
            <v>0</v>
          </cell>
          <cell r="T700">
            <v>0</v>
          </cell>
          <cell r="U700">
            <v>0</v>
          </cell>
          <cell r="V700">
            <v>6</v>
          </cell>
          <cell r="W700">
            <v>240000</v>
          </cell>
        </row>
        <row r="701">
          <cell r="C701" t="str">
            <v>3.25.2.13</v>
          </cell>
          <cell r="D701" t="str">
            <v>Toma monofasica de tres elementos</v>
          </cell>
          <cell r="E701" t="str">
            <v>un</v>
          </cell>
          <cell r="F701">
            <v>4</v>
          </cell>
          <cell r="G701">
            <v>1800</v>
          </cell>
          <cell r="H701">
            <v>7200</v>
          </cell>
          <cell r="I701">
            <v>5.267886670198102E-2</v>
          </cell>
          <cell r="J701">
            <v>4</v>
          </cell>
          <cell r="L701">
            <v>4</v>
          </cell>
          <cell r="M701">
            <v>7200</v>
          </cell>
          <cell r="N701">
            <v>0</v>
          </cell>
          <cell r="O701">
            <v>7200</v>
          </cell>
          <cell r="R701">
            <v>0</v>
          </cell>
          <cell r="S701">
            <v>0</v>
          </cell>
          <cell r="T701">
            <v>0</v>
          </cell>
          <cell r="U701">
            <v>0</v>
          </cell>
          <cell r="V701">
            <v>4</v>
          </cell>
          <cell r="W701">
            <v>7200</v>
          </cell>
        </row>
        <row r="702">
          <cell r="C702" t="str">
            <v>3.25.2.14</v>
          </cell>
          <cell r="D702" t="str">
            <v>Salida electrica monofasica para toma o iluminacion, incluye linea neutro y tierra en cable THHN no 12, tuberia coduit de 1"</v>
          </cell>
          <cell r="E702" t="str">
            <v>un</v>
          </cell>
          <cell r="F702">
            <v>4</v>
          </cell>
          <cell r="G702">
            <v>18000</v>
          </cell>
          <cell r="H702">
            <v>72000</v>
          </cell>
          <cell r="I702">
            <v>0.5267886670198102</v>
          </cell>
          <cell r="J702">
            <v>4</v>
          </cell>
          <cell r="L702">
            <v>4</v>
          </cell>
          <cell r="M702">
            <v>72000</v>
          </cell>
          <cell r="N702">
            <v>0</v>
          </cell>
          <cell r="O702">
            <v>72000</v>
          </cell>
          <cell r="R702">
            <v>0</v>
          </cell>
          <cell r="S702">
            <v>0</v>
          </cell>
          <cell r="T702">
            <v>0</v>
          </cell>
          <cell r="U702">
            <v>0</v>
          </cell>
          <cell r="V702">
            <v>4</v>
          </cell>
          <cell r="W702">
            <v>72000</v>
          </cell>
        </row>
        <row r="703">
          <cell r="C703" t="str">
            <v>3.25.2.15</v>
          </cell>
          <cell r="D703" t="str">
            <v>Salida electrica bifasica para iluminacion, incluye lineas neutro y tierra en cable THHN no 12, tuberia coduit de 1"</v>
          </cell>
          <cell r="E703" t="str">
            <v>un</v>
          </cell>
          <cell r="F703">
            <v>4</v>
          </cell>
          <cell r="G703">
            <v>18000</v>
          </cell>
          <cell r="H703">
            <v>72000</v>
          </cell>
          <cell r="I703">
            <v>0.5267886670198102</v>
          </cell>
          <cell r="J703">
            <v>4</v>
          </cell>
          <cell r="K703">
            <v>2</v>
          </cell>
          <cell r="L703">
            <v>6</v>
          </cell>
          <cell r="M703">
            <v>72000</v>
          </cell>
          <cell r="N703">
            <v>36000</v>
          </cell>
          <cell r="O703">
            <v>108000</v>
          </cell>
          <cell r="R703">
            <v>0</v>
          </cell>
          <cell r="S703">
            <v>0</v>
          </cell>
          <cell r="T703">
            <v>0</v>
          </cell>
          <cell r="U703">
            <v>0</v>
          </cell>
          <cell r="V703">
            <v>6</v>
          </cell>
          <cell r="W703">
            <v>108000</v>
          </cell>
        </row>
        <row r="704">
          <cell r="C704" t="str">
            <v>3.25.2.16</v>
          </cell>
          <cell r="D704" t="str">
            <v>Salida electrica bifasica o trifasica para toma, incluye lineas neutro y tierra en cable THHN no 10, tuberia coduit de 1"</v>
          </cell>
          <cell r="E704" t="str">
            <v>un</v>
          </cell>
          <cell r="F704">
            <v>2</v>
          </cell>
          <cell r="G704">
            <v>18000</v>
          </cell>
          <cell r="H704">
            <v>36000</v>
          </cell>
          <cell r="I704">
            <v>0.2633943335099051</v>
          </cell>
          <cell r="J704">
            <v>2</v>
          </cell>
          <cell r="K704">
            <v>-2</v>
          </cell>
          <cell r="L704">
            <v>0</v>
          </cell>
          <cell r="M704">
            <v>36000</v>
          </cell>
          <cell r="N704">
            <v>-36000</v>
          </cell>
          <cell r="O704">
            <v>0</v>
          </cell>
          <cell r="R704">
            <v>0</v>
          </cell>
          <cell r="S704">
            <v>0</v>
          </cell>
          <cell r="T704">
            <v>0</v>
          </cell>
          <cell r="U704">
            <v>0</v>
          </cell>
          <cell r="V704">
            <v>0</v>
          </cell>
          <cell r="W704">
            <v>0</v>
          </cell>
        </row>
        <row r="705">
          <cell r="C705" t="str">
            <v>3.25.4</v>
          </cell>
          <cell r="D705" t="str">
            <v>INSTALACION ACOMETIDAS ELECTRICAS</v>
          </cell>
          <cell r="F705" t="str">
            <v/>
          </cell>
          <cell r="I705" t="str">
            <v/>
          </cell>
          <cell r="J705" t="str">
            <v/>
          </cell>
          <cell r="L705" t="str">
            <v/>
          </cell>
          <cell r="M705" t="str">
            <v/>
          </cell>
          <cell r="N705" t="str">
            <v/>
          </cell>
          <cell r="O705" t="str">
            <v/>
          </cell>
          <cell r="R705">
            <v>0</v>
          </cell>
          <cell r="S705" t="str">
            <v/>
          </cell>
          <cell r="T705" t="str">
            <v/>
          </cell>
          <cell r="U705" t="str">
            <v/>
          </cell>
          <cell r="V705" t="str">
            <v/>
          </cell>
          <cell r="W705" t="str">
            <v/>
          </cell>
        </row>
        <row r="706">
          <cell r="C706" t="str">
            <v>3.25.4.1</v>
          </cell>
          <cell r="D706" t="str">
            <v>Acometidas desde transformador de alimentación a barraje de entrada del CCM ubicado en la barcaza en cable monopolar THHN de Cu AWG (4x2/0) de 1000 V - 90° aislamiento, incluye conectores, terminales bimetalicos 3M, cintas 23 y 33 3M,  guaya mensajero aer</v>
          </cell>
          <cell r="E706" t="str">
            <v>m</v>
          </cell>
          <cell r="F706">
            <v>80</v>
          </cell>
          <cell r="G706">
            <v>35000</v>
          </cell>
          <cell r="H706">
            <v>2800000</v>
          </cell>
          <cell r="I706">
            <v>20.486225939659285</v>
          </cell>
          <cell r="J706">
            <v>80</v>
          </cell>
          <cell r="L706">
            <v>80</v>
          </cell>
          <cell r="M706">
            <v>2800000</v>
          </cell>
          <cell r="N706">
            <v>0</v>
          </cell>
          <cell r="O706">
            <v>2800000</v>
          </cell>
          <cell r="R706">
            <v>0</v>
          </cell>
          <cell r="S706">
            <v>0</v>
          </cell>
          <cell r="T706">
            <v>0</v>
          </cell>
          <cell r="U706">
            <v>0</v>
          </cell>
          <cell r="V706">
            <v>80</v>
          </cell>
          <cell r="W706">
            <v>2800000</v>
          </cell>
        </row>
        <row r="707">
          <cell r="C707" t="str">
            <v>3.25.4.2</v>
          </cell>
          <cell r="D707" t="str">
            <v>Acometidas del CCM a cada motor de 30 HP 460 Vac 60 Hz en cable THHN calibre AWG (3 x 8) de 1000V aislamiento, incluye tuberia conduit PVC de 1 1/2", flexiconduit, conectores, terminales bimetalicos 3M, cintas 23 y 33 3M, accesorios para fijación etc.</v>
          </cell>
          <cell r="E707" t="str">
            <v>m</v>
          </cell>
          <cell r="F707">
            <v>30</v>
          </cell>
          <cell r="G707">
            <v>19000</v>
          </cell>
          <cell r="H707">
            <v>570000</v>
          </cell>
          <cell r="I707">
            <v>4.1704102805734973</v>
          </cell>
          <cell r="J707">
            <v>30</v>
          </cell>
          <cell r="K707">
            <v>-30</v>
          </cell>
          <cell r="L707">
            <v>0</v>
          </cell>
          <cell r="M707">
            <v>570000</v>
          </cell>
          <cell r="N707">
            <v>-570000</v>
          </cell>
          <cell r="O707">
            <v>0</v>
          </cell>
          <cell r="R707">
            <v>0</v>
          </cell>
          <cell r="S707">
            <v>0</v>
          </cell>
          <cell r="T707">
            <v>0</v>
          </cell>
          <cell r="U707">
            <v>0</v>
          </cell>
          <cell r="V707">
            <v>0</v>
          </cell>
          <cell r="W707">
            <v>0</v>
          </cell>
        </row>
        <row r="708">
          <cell r="B708" t="str">
            <v>N</v>
          </cell>
          <cell r="C708" t="str">
            <v>3.25.4.2</v>
          </cell>
          <cell r="D708" t="str">
            <v>Acometidas del CCM a cada motor de 100 HP 460 Vac 60 Hz en cable THHN calibre AWG (3 x 2) de 1000V aislamiento, incluye tuberia conduit PVC de 1 1/2", flexiconduit, conectores, terminales bimetalicos 3M, cintas 23 y 33 3M, accesorios para fijación etc.</v>
          </cell>
          <cell r="E708" t="str">
            <v>m</v>
          </cell>
          <cell r="F708">
            <v>0</v>
          </cell>
          <cell r="G708">
            <v>30000</v>
          </cell>
          <cell r="J708">
            <v>0</v>
          </cell>
          <cell r="K708">
            <v>30</v>
          </cell>
          <cell r="L708">
            <v>30</v>
          </cell>
          <cell r="M708">
            <v>0</v>
          </cell>
          <cell r="N708">
            <v>900000</v>
          </cell>
          <cell r="O708">
            <v>900000</v>
          </cell>
          <cell r="R708">
            <v>0</v>
          </cell>
          <cell r="S708">
            <v>0</v>
          </cell>
          <cell r="T708">
            <v>0</v>
          </cell>
        </row>
        <row r="709">
          <cell r="C709" t="str">
            <v>3.25.4.3</v>
          </cell>
          <cell r="D709" t="str">
            <v>Acometidas del CCM a Tranformador servicios auxiliares de 5 KVA en cable THHN 4x No 10 de 600V aislamiento, incluye conectores cintas y accesorios</v>
          </cell>
          <cell r="E709" t="str">
            <v>m</v>
          </cell>
          <cell r="F709">
            <v>10</v>
          </cell>
          <cell r="G709">
            <v>10000</v>
          </cell>
          <cell r="H709">
            <v>100000</v>
          </cell>
          <cell r="I709">
            <v>0.73165092641640306</v>
          </cell>
          <cell r="J709">
            <v>10</v>
          </cell>
          <cell r="L709">
            <v>10</v>
          </cell>
          <cell r="M709">
            <v>100000</v>
          </cell>
          <cell r="N709">
            <v>0</v>
          </cell>
          <cell r="O709">
            <v>100000</v>
          </cell>
          <cell r="R709">
            <v>0</v>
          </cell>
          <cell r="S709">
            <v>0</v>
          </cell>
          <cell r="T709">
            <v>0</v>
          </cell>
          <cell r="U709">
            <v>0</v>
          </cell>
          <cell r="V709">
            <v>10</v>
          </cell>
          <cell r="W709">
            <v>100000</v>
          </cell>
        </row>
        <row r="710">
          <cell r="C710" t="str">
            <v>3.25.4.4</v>
          </cell>
          <cell r="D710" t="str">
            <v>Acometidas del transformador servicios auxiliares de 5 KVA a la bomba de sebado a 220 V en cable THHN 34 x No 12 de 600V aislamiento, incluye conectores cintas y accesorios</v>
          </cell>
          <cell r="E710" t="str">
            <v>m</v>
          </cell>
          <cell r="F710">
            <v>10</v>
          </cell>
          <cell r="G710">
            <v>10000</v>
          </cell>
          <cell r="H710">
            <v>100000</v>
          </cell>
          <cell r="I710">
            <v>0.73165092641640306</v>
          </cell>
          <cell r="J710">
            <v>10</v>
          </cell>
          <cell r="K710">
            <v>-10</v>
          </cell>
          <cell r="L710">
            <v>0</v>
          </cell>
          <cell r="M710">
            <v>100000</v>
          </cell>
          <cell r="N710">
            <v>-100000</v>
          </cell>
          <cell r="O710">
            <v>0</v>
          </cell>
          <cell r="R710">
            <v>0</v>
          </cell>
          <cell r="S710">
            <v>0</v>
          </cell>
          <cell r="T710">
            <v>0</v>
          </cell>
          <cell r="U710">
            <v>0</v>
          </cell>
          <cell r="V710">
            <v>0</v>
          </cell>
          <cell r="W710">
            <v>0</v>
          </cell>
        </row>
        <row r="711">
          <cell r="D711" t="str">
            <v>COSTO DIRECTO</v>
          </cell>
          <cell r="F711" t="str">
            <v/>
          </cell>
          <cell r="H711">
            <v>13667720</v>
          </cell>
          <cell r="J711" t="str">
            <v/>
          </cell>
          <cell r="L711" t="str">
            <v/>
          </cell>
          <cell r="M711">
            <v>13667720</v>
          </cell>
          <cell r="N711">
            <v>1300000</v>
          </cell>
          <cell r="O711">
            <v>14967720</v>
          </cell>
          <cell r="R711">
            <v>0</v>
          </cell>
          <cell r="S711">
            <v>0</v>
          </cell>
          <cell r="T711">
            <v>0</v>
          </cell>
          <cell r="U711">
            <v>0</v>
          </cell>
          <cell r="V711" t="str">
            <v/>
          </cell>
          <cell r="W711">
            <v>11067720</v>
          </cell>
        </row>
        <row r="712">
          <cell r="D712" t="str">
            <v>A,I,U, (25% )</v>
          </cell>
          <cell r="E712">
            <v>0.25</v>
          </cell>
          <cell r="F712">
            <v>0</v>
          </cell>
          <cell r="H712">
            <v>3416930</v>
          </cell>
          <cell r="J712">
            <v>0</v>
          </cell>
          <cell r="L712">
            <v>0</v>
          </cell>
          <cell r="M712">
            <v>3416930</v>
          </cell>
          <cell r="N712">
            <v>325000</v>
          </cell>
          <cell r="O712">
            <v>3741930</v>
          </cell>
          <cell r="R712">
            <v>0</v>
          </cell>
          <cell r="S712">
            <v>0</v>
          </cell>
          <cell r="T712">
            <v>0</v>
          </cell>
          <cell r="U712">
            <v>0</v>
          </cell>
          <cell r="W712">
            <v>2766930</v>
          </cell>
        </row>
        <row r="713">
          <cell r="B713" t="str">
            <v>TO12</v>
          </cell>
          <cell r="D713" t="str">
            <v>COSTO SUMINISTRO</v>
          </cell>
          <cell r="F713" t="str">
            <v/>
          </cell>
          <cell r="H713">
            <v>17084650</v>
          </cell>
          <cell r="J713" t="str">
            <v/>
          </cell>
          <cell r="L713" t="str">
            <v/>
          </cell>
          <cell r="M713">
            <v>17084650</v>
          </cell>
          <cell r="N713">
            <v>1625000</v>
          </cell>
          <cell r="O713">
            <v>18709650</v>
          </cell>
          <cell r="R713">
            <v>0</v>
          </cell>
          <cell r="S713">
            <v>0</v>
          </cell>
          <cell r="T713">
            <v>0</v>
          </cell>
          <cell r="U713">
            <v>0</v>
          </cell>
          <cell r="V713" t="str">
            <v/>
          </cell>
          <cell r="W713">
            <v>13834650</v>
          </cell>
        </row>
        <row r="714">
          <cell r="B714" t="str">
            <v>T13</v>
          </cell>
          <cell r="C714" t="str">
            <v>SUMINISTRO ELECTRICO DE LA PLANTA DE TRATAMIENTO (714)</v>
          </cell>
          <cell r="F714" t="str">
            <v/>
          </cell>
          <cell r="J714" t="str">
            <v/>
          </cell>
          <cell r="L714" t="str">
            <v/>
          </cell>
          <cell r="M714" t="str">
            <v/>
          </cell>
          <cell r="N714" t="str">
            <v/>
          </cell>
          <cell r="O714" t="str">
            <v/>
          </cell>
          <cell r="R714">
            <v>0</v>
          </cell>
          <cell r="S714" t="str">
            <v/>
          </cell>
          <cell r="T714" t="str">
            <v/>
          </cell>
          <cell r="U714" t="str">
            <v/>
          </cell>
          <cell r="V714" t="str">
            <v/>
          </cell>
          <cell r="W714" t="str">
            <v/>
          </cell>
        </row>
        <row r="715">
          <cell r="C715" t="str">
            <v xml:space="preserve">ITEM </v>
          </cell>
          <cell r="D715" t="str">
            <v xml:space="preserve">DESCRIPCION </v>
          </cell>
          <cell r="E715" t="str">
            <v xml:space="preserve">UND </v>
          </cell>
          <cell r="F715">
            <v>0</v>
          </cell>
          <cell r="G715" t="str">
            <v xml:space="preserve">V. UNITARIO </v>
          </cell>
          <cell r="H715" t="str">
            <v>V. PARCIAL</v>
          </cell>
          <cell r="J715">
            <v>0</v>
          </cell>
          <cell r="L715">
            <v>0</v>
          </cell>
          <cell r="R715">
            <v>0</v>
          </cell>
        </row>
        <row r="716">
          <cell r="C716">
            <v>3.24</v>
          </cell>
          <cell r="D716" t="str">
            <v>SUMINISTRO DE MATERIALES INSTALACIONES ELECTROMECANICAS</v>
          </cell>
          <cell r="F716" t="str">
            <v/>
          </cell>
          <cell r="J716" t="str">
            <v/>
          </cell>
          <cell r="L716" t="str">
            <v/>
          </cell>
          <cell r="M716" t="str">
            <v/>
          </cell>
          <cell r="N716" t="str">
            <v/>
          </cell>
          <cell r="O716" t="str">
            <v/>
          </cell>
          <cell r="R716">
            <v>0</v>
          </cell>
          <cell r="S716" t="str">
            <v/>
          </cell>
          <cell r="T716" t="str">
            <v/>
          </cell>
          <cell r="U716" t="str">
            <v/>
          </cell>
          <cell r="V716" t="str">
            <v/>
          </cell>
          <cell r="W716" t="str">
            <v/>
          </cell>
        </row>
        <row r="717">
          <cell r="C717" t="str">
            <v>3.24.1</v>
          </cell>
          <cell r="D717" t="str">
            <v>SUMINISTRO ACCESORIOS LINEA ELECTRICA DE 13.2 KV PARA ESTACIÓN DE CAPTACIÓN Y PLANTA DE TRATAMIENTO</v>
          </cell>
          <cell r="F717" t="str">
            <v/>
          </cell>
          <cell r="J717" t="str">
            <v/>
          </cell>
          <cell r="L717" t="str">
            <v/>
          </cell>
          <cell r="M717" t="str">
            <v/>
          </cell>
          <cell r="N717" t="str">
            <v/>
          </cell>
          <cell r="O717" t="str">
            <v/>
          </cell>
          <cell r="R717">
            <v>0</v>
          </cell>
          <cell r="S717" t="str">
            <v/>
          </cell>
          <cell r="T717" t="str">
            <v/>
          </cell>
          <cell r="U717" t="str">
            <v/>
          </cell>
          <cell r="V717" t="str">
            <v/>
          </cell>
          <cell r="W717" t="str">
            <v/>
          </cell>
        </row>
        <row r="718">
          <cell r="C718" t="str">
            <v>3.24.1.1</v>
          </cell>
          <cell r="D718" t="str">
            <v>Poste de concreto de 12 mts -1800 Kg, incluida base autosoportada</v>
          </cell>
          <cell r="E718" t="str">
            <v>un</v>
          </cell>
          <cell r="F718">
            <v>3</v>
          </cell>
          <cell r="G718">
            <v>2018400</v>
          </cell>
          <cell r="H718">
            <v>6055200</v>
          </cell>
          <cell r="I718">
            <v>0.87791672899373685</v>
          </cell>
          <cell r="J718">
            <v>3</v>
          </cell>
          <cell r="L718">
            <v>3</v>
          </cell>
          <cell r="M718">
            <v>6055200</v>
          </cell>
          <cell r="N718">
            <v>0</v>
          </cell>
          <cell r="O718">
            <v>6055200</v>
          </cell>
          <cell r="R718">
            <v>0</v>
          </cell>
          <cell r="S718">
            <v>0</v>
          </cell>
          <cell r="T718">
            <v>0</v>
          </cell>
          <cell r="U718">
            <v>0</v>
          </cell>
          <cell r="V718">
            <v>3</v>
          </cell>
          <cell r="W718">
            <v>6055200</v>
          </cell>
        </row>
        <row r="719">
          <cell r="C719" t="str">
            <v>3.24.1.2</v>
          </cell>
          <cell r="D719" t="str">
            <v>Poste de concreto de 12 mts - 750 Kg</v>
          </cell>
          <cell r="E719" t="str">
            <v>un</v>
          </cell>
          <cell r="F719">
            <v>132</v>
          </cell>
          <cell r="G719">
            <v>737388.8</v>
          </cell>
          <cell r="H719">
            <v>97335321.600000009</v>
          </cell>
          <cell r="I719">
            <v>14.112218779664657</v>
          </cell>
          <cell r="J719">
            <v>132</v>
          </cell>
          <cell r="K719">
            <v>-9</v>
          </cell>
          <cell r="L719">
            <v>123</v>
          </cell>
          <cell r="M719">
            <v>97335321.600000009</v>
          </cell>
          <cell r="N719">
            <v>-6636499.2000000002</v>
          </cell>
          <cell r="O719">
            <v>90698822.400000006</v>
          </cell>
          <cell r="R719">
            <v>0</v>
          </cell>
          <cell r="S719">
            <v>0</v>
          </cell>
          <cell r="T719">
            <v>0</v>
          </cell>
          <cell r="U719">
            <v>0</v>
          </cell>
          <cell r="V719">
            <v>123</v>
          </cell>
          <cell r="W719">
            <v>90698822.400000006</v>
          </cell>
        </row>
        <row r="720">
          <cell r="C720" t="str">
            <v>3.24.1.3</v>
          </cell>
          <cell r="D720" t="str">
            <v>Cable de aluminio con nucleo de acero ACSR desnudo 3 x 1/0 - 15 KV</v>
          </cell>
          <cell r="E720" t="str">
            <v>ml</v>
          </cell>
          <cell r="F720">
            <v>5400</v>
          </cell>
          <cell r="G720">
            <v>9689.48</v>
          </cell>
          <cell r="H720">
            <v>52323192</v>
          </cell>
          <cell r="I720">
            <v>7.5861087282255335</v>
          </cell>
          <cell r="J720">
            <v>5400</v>
          </cell>
          <cell r="K720">
            <v>-200</v>
          </cell>
          <cell r="L720">
            <v>5200</v>
          </cell>
          <cell r="M720">
            <v>52323192</v>
          </cell>
          <cell r="N720">
            <v>-1937896</v>
          </cell>
          <cell r="O720">
            <v>50385296</v>
          </cell>
          <cell r="R720">
            <v>0</v>
          </cell>
          <cell r="S720">
            <v>0</v>
          </cell>
          <cell r="T720">
            <v>0</v>
          </cell>
          <cell r="U720">
            <v>0</v>
          </cell>
          <cell r="V720">
            <v>5200</v>
          </cell>
          <cell r="W720">
            <v>50385296</v>
          </cell>
        </row>
        <row r="721">
          <cell r="C721" t="str">
            <v>3.24.1.4</v>
          </cell>
          <cell r="D721" t="str">
            <v>Cruceta de galvanizada en caliente o de madera de 7 1/2" inmunizada, de acuerdo a exigencias del operador de red local, incluye silla para soporte en poste.</v>
          </cell>
          <cell r="E721" t="str">
            <v>un</v>
          </cell>
          <cell r="F721">
            <v>146</v>
          </cell>
          <cell r="G721">
            <v>80736</v>
          </cell>
          <cell r="H721">
            <v>11787456</v>
          </cell>
          <cell r="I721">
            <v>1.7090112324411408</v>
          </cell>
          <cell r="J721">
            <v>146</v>
          </cell>
          <cell r="K721">
            <v>52</v>
          </cell>
          <cell r="L721">
            <v>198</v>
          </cell>
          <cell r="M721">
            <v>11787456</v>
          </cell>
          <cell r="N721">
            <v>4198272</v>
          </cell>
          <cell r="O721">
            <v>15985728</v>
          </cell>
          <cell r="R721">
            <v>0</v>
          </cell>
          <cell r="S721">
            <v>0</v>
          </cell>
          <cell r="T721">
            <v>0</v>
          </cell>
          <cell r="U721">
            <v>0</v>
          </cell>
          <cell r="V721">
            <v>198</v>
          </cell>
          <cell r="W721">
            <v>15985728</v>
          </cell>
        </row>
        <row r="722">
          <cell r="C722" t="str">
            <v>3.24.1.5</v>
          </cell>
          <cell r="D722" t="str">
            <v>Aislador Line Post de 6 vueltas 15 KV, homologado incluido alfiler.</v>
          </cell>
          <cell r="E722" t="str">
            <v>un</v>
          </cell>
          <cell r="F722">
            <v>360</v>
          </cell>
          <cell r="G722">
            <v>121104</v>
          </cell>
          <cell r="H722">
            <v>43597440</v>
          </cell>
          <cell r="I722">
            <v>6.3210004487549041</v>
          </cell>
          <cell r="J722">
            <v>360</v>
          </cell>
          <cell r="K722">
            <v>18</v>
          </cell>
          <cell r="L722">
            <v>378</v>
          </cell>
          <cell r="M722">
            <v>43597440</v>
          </cell>
          <cell r="N722">
            <v>2179872</v>
          </cell>
          <cell r="O722">
            <v>45777312</v>
          </cell>
          <cell r="R722">
            <v>0</v>
          </cell>
          <cell r="S722">
            <v>0</v>
          </cell>
          <cell r="T722">
            <v>0</v>
          </cell>
          <cell r="U722">
            <v>0</v>
          </cell>
          <cell r="V722">
            <v>378</v>
          </cell>
          <cell r="W722">
            <v>45777312</v>
          </cell>
        </row>
        <row r="723">
          <cell r="C723" t="str">
            <v>3.24.1.6</v>
          </cell>
          <cell r="D723" t="str">
            <v>Aislador de Suspensión Sintetico homologado completo</v>
          </cell>
          <cell r="E723" t="str">
            <v>un</v>
          </cell>
          <cell r="F723">
            <v>78</v>
          </cell>
          <cell r="G723">
            <v>52478.400000000001</v>
          </cell>
          <cell r="H723">
            <v>4093315.2</v>
          </cell>
          <cell r="I723">
            <v>0.59347170879976607</v>
          </cell>
          <cell r="J723">
            <v>78</v>
          </cell>
          <cell r="K723">
            <v>15</v>
          </cell>
          <cell r="L723">
            <v>93</v>
          </cell>
          <cell r="M723">
            <v>4093315.2</v>
          </cell>
          <cell r="N723">
            <v>787176</v>
          </cell>
          <cell r="O723">
            <v>4880491.2</v>
          </cell>
          <cell r="R723">
            <v>0</v>
          </cell>
          <cell r="S723">
            <v>0</v>
          </cell>
          <cell r="T723">
            <v>0</v>
          </cell>
          <cell r="U723">
            <v>0</v>
          </cell>
          <cell r="V723">
            <v>93</v>
          </cell>
          <cell r="W723">
            <v>4880491.2</v>
          </cell>
        </row>
        <row r="724">
          <cell r="C724" t="str">
            <v>3.24.1.7</v>
          </cell>
          <cell r="D724" t="str">
            <v>Pararrayos Tipo Polimericos de 15 KV - 10 KA aterrizados Homologados</v>
          </cell>
          <cell r="E724" t="str">
            <v>un</v>
          </cell>
          <cell r="F724">
            <v>13</v>
          </cell>
          <cell r="G724">
            <v>141288</v>
          </cell>
          <cell r="H724">
            <v>1836744</v>
          </cell>
          <cell r="I724">
            <v>0.26630140779476685</v>
          </cell>
          <cell r="J724">
            <v>13</v>
          </cell>
          <cell r="K724">
            <v>-7</v>
          </cell>
          <cell r="L724">
            <v>6</v>
          </cell>
          <cell r="M724">
            <v>1836744</v>
          </cell>
          <cell r="N724">
            <v>-989016</v>
          </cell>
          <cell r="O724">
            <v>847728</v>
          </cell>
          <cell r="R724">
            <v>0</v>
          </cell>
          <cell r="S724">
            <v>0</v>
          </cell>
          <cell r="T724">
            <v>0</v>
          </cell>
          <cell r="U724">
            <v>0</v>
          </cell>
          <cell r="V724">
            <v>6</v>
          </cell>
          <cell r="W724">
            <v>847728</v>
          </cell>
        </row>
        <row r="725">
          <cell r="C725" t="str">
            <v>3.24.1.8</v>
          </cell>
          <cell r="D725" t="str">
            <v>Cortacircuitos en acero inoxidable buje largo de 18" de fuga MAC-GRAW 15 KV - 100 A Con sus fusibles</v>
          </cell>
          <cell r="E725" t="str">
            <v>un</v>
          </cell>
          <cell r="F725">
            <v>13</v>
          </cell>
          <cell r="G725">
            <v>322944</v>
          </cell>
          <cell r="H725">
            <v>4198272</v>
          </cell>
          <cell r="I725">
            <v>0.60868893210232422</v>
          </cell>
          <cell r="J725">
            <v>13</v>
          </cell>
          <cell r="K725">
            <v>-4</v>
          </cell>
          <cell r="L725">
            <v>9</v>
          </cell>
          <cell r="M725">
            <v>4198272</v>
          </cell>
          <cell r="N725">
            <v>-1291776</v>
          </cell>
          <cell r="O725">
            <v>2906496</v>
          </cell>
          <cell r="R725">
            <v>0</v>
          </cell>
          <cell r="S725">
            <v>0</v>
          </cell>
          <cell r="T725">
            <v>0</v>
          </cell>
          <cell r="U725">
            <v>0</v>
          </cell>
          <cell r="V725">
            <v>9</v>
          </cell>
          <cell r="W725">
            <v>2906496</v>
          </cell>
        </row>
        <row r="726">
          <cell r="C726" t="str">
            <v>3.24.1.9</v>
          </cell>
          <cell r="D726" t="str">
            <v>Herrajes, Amarras y Accesorios galvanizados</v>
          </cell>
          <cell r="E726" t="str">
            <v>gl</v>
          </cell>
          <cell r="F726">
            <v>1</v>
          </cell>
          <cell r="G726">
            <v>290000</v>
          </cell>
          <cell r="H726">
            <v>290000</v>
          </cell>
          <cell r="I726">
            <v>4.2045820354106166E-2</v>
          </cell>
          <cell r="J726">
            <v>1</v>
          </cell>
          <cell r="L726">
            <v>1</v>
          </cell>
          <cell r="M726">
            <v>290000</v>
          </cell>
          <cell r="N726">
            <v>0</v>
          </cell>
          <cell r="O726">
            <v>290000</v>
          </cell>
          <cell r="R726">
            <v>0</v>
          </cell>
          <cell r="S726">
            <v>0</v>
          </cell>
          <cell r="T726">
            <v>0</v>
          </cell>
          <cell r="U726">
            <v>0</v>
          </cell>
          <cell r="V726">
            <v>1</v>
          </cell>
          <cell r="W726">
            <v>290000</v>
          </cell>
        </row>
        <row r="727">
          <cell r="C727" t="str">
            <v>3.24.1.10</v>
          </cell>
          <cell r="D727" t="str">
            <v>Puentes primarios en caliente incluido conector bimetalico de pistola.</v>
          </cell>
          <cell r="E727" t="str">
            <v>Un</v>
          </cell>
          <cell r="F727">
            <v>3</v>
          </cell>
          <cell r="G727">
            <v>23200</v>
          </cell>
          <cell r="H727">
            <v>69600</v>
          </cell>
          <cell r="I727">
            <v>1.009099688498548E-2</v>
          </cell>
          <cell r="J727">
            <v>3</v>
          </cell>
          <cell r="L727">
            <v>3</v>
          </cell>
          <cell r="M727">
            <v>69600</v>
          </cell>
          <cell r="N727">
            <v>0</v>
          </cell>
          <cell r="O727">
            <v>69600</v>
          </cell>
          <cell r="R727">
            <v>0</v>
          </cell>
          <cell r="S727">
            <v>0</v>
          </cell>
          <cell r="T727">
            <v>0</v>
          </cell>
          <cell r="U727">
            <v>0</v>
          </cell>
          <cell r="V727">
            <v>3</v>
          </cell>
          <cell r="W727">
            <v>69600</v>
          </cell>
        </row>
        <row r="728">
          <cell r="C728" t="str">
            <v>3.24.1.11</v>
          </cell>
          <cell r="D728" t="str">
            <v>Polo a Tierra en poste terminal</v>
          </cell>
          <cell r="E728" t="str">
            <v>un</v>
          </cell>
          <cell r="F728">
            <v>120</v>
          </cell>
          <cell r="G728">
            <v>290000</v>
          </cell>
          <cell r="H728">
            <v>34800000</v>
          </cell>
          <cell r="I728">
            <v>5.0454984424927396</v>
          </cell>
          <cell r="J728">
            <v>120</v>
          </cell>
          <cell r="K728">
            <v>6</v>
          </cell>
          <cell r="L728">
            <v>126</v>
          </cell>
          <cell r="M728">
            <v>34800000</v>
          </cell>
          <cell r="N728">
            <v>1740000</v>
          </cell>
          <cell r="O728">
            <v>36540000</v>
          </cell>
          <cell r="R728">
            <v>0</v>
          </cell>
          <cell r="S728">
            <v>0</v>
          </cell>
          <cell r="T728">
            <v>0</v>
          </cell>
          <cell r="U728">
            <v>0</v>
          </cell>
          <cell r="V728">
            <v>126</v>
          </cell>
          <cell r="W728">
            <v>36540000</v>
          </cell>
        </row>
        <row r="729">
          <cell r="C729" t="str">
            <v>3.24.1.12</v>
          </cell>
          <cell r="D729" t="str">
            <v>Juego de premoldeados trifasicos tipo exterior 3M 15KV para cable No 2 monopolar con pantalla de cinta</v>
          </cell>
          <cell r="E729" t="str">
            <v>Jgo</v>
          </cell>
          <cell r="F729">
            <v>2</v>
          </cell>
          <cell r="G729">
            <v>678600</v>
          </cell>
          <cell r="H729">
            <v>1357200</v>
          </cell>
          <cell r="I729">
            <v>0.19677443925721688</v>
          </cell>
          <cell r="J729">
            <v>2</v>
          </cell>
          <cell r="L729">
            <v>2</v>
          </cell>
          <cell r="M729">
            <v>1357200</v>
          </cell>
          <cell r="N729">
            <v>0</v>
          </cell>
          <cell r="O729">
            <v>1357200</v>
          </cell>
          <cell r="R729">
            <v>0</v>
          </cell>
          <cell r="S729">
            <v>0</v>
          </cell>
          <cell r="T729">
            <v>0</v>
          </cell>
          <cell r="U729">
            <v>0</v>
          </cell>
          <cell r="V729">
            <v>2</v>
          </cell>
          <cell r="W729">
            <v>1357200</v>
          </cell>
        </row>
        <row r="730">
          <cell r="C730" t="str">
            <v>3.24.1.13</v>
          </cell>
          <cell r="D730" t="str">
            <v>Bajante en tuberia conduit Galvanizada de 3", incluye capacete y accesorios</v>
          </cell>
          <cell r="E730" t="str">
            <v>ml</v>
          </cell>
          <cell r="F730">
            <v>18</v>
          </cell>
          <cell r="G730">
            <v>26680</v>
          </cell>
          <cell r="H730">
            <v>480240</v>
          </cell>
          <cell r="I730">
            <v>6.9627878506399815E-2</v>
          </cell>
          <cell r="J730">
            <v>18</v>
          </cell>
          <cell r="L730">
            <v>18</v>
          </cell>
          <cell r="M730">
            <v>480240</v>
          </cell>
          <cell r="N730">
            <v>0</v>
          </cell>
          <cell r="O730">
            <v>480240</v>
          </cell>
          <cell r="R730">
            <v>0</v>
          </cell>
          <cell r="S730">
            <v>0</v>
          </cell>
          <cell r="T730">
            <v>0</v>
          </cell>
          <cell r="U730">
            <v>0</v>
          </cell>
          <cell r="V730">
            <v>18</v>
          </cell>
          <cell r="W730">
            <v>480240</v>
          </cell>
        </row>
        <row r="731">
          <cell r="C731" t="str">
            <v>3.24.1.14</v>
          </cell>
          <cell r="D731" t="str">
            <v>Registro electrico de 1 x 1 x 1 en concreto con su tapa debidamente impermeabilizado</v>
          </cell>
          <cell r="E731" t="str">
            <v>un</v>
          </cell>
          <cell r="F731">
            <v>2</v>
          </cell>
          <cell r="G731">
            <v>87000</v>
          </cell>
          <cell r="H731">
            <v>174000</v>
          </cell>
          <cell r="I731">
            <v>2.52274922124637E-2</v>
          </cell>
          <cell r="J731">
            <v>2</v>
          </cell>
          <cell r="L731">
            <v>2</v>
          </cell>
          <cell r="M731">
            <v>174000</v>
          </cell>
          <cell r="N731">
            <v>0</v>
          </cell>
          <cell r="O731">
            <v>174000</v>
          </cell>
          <cell r="R731">
            <v>0</v>
          </cell>
          <cell r="S731">
            <v>0</v>
          </cell>
          <cell r="T731">
            <v>0</v>
          </cell>
          <cell r="U731">
            <v>0</v>
          </cell>
          <cell r="V731">
            <v>2</v>
          </cell>
          <cell r="W731">
            <v>174000</v>
          </cell>
        </row>
        <row r="732">
          <cell r="C732" t="str">
            <v>3.24.2</v>
          </cell>
          <cell r="D732" t="str">
            <v>SUMINISTRO DE EQUIPOS Y ACCESORIOS SUBESTACION ELECTRICA PLANTA DE TRATAMIENTO</v>
          </cell>
          <cell r="F732" t="str">
            <v/>
          </cell>
          <cell r="I732" t="str">
            <v/>
          </cell>
          <cell r="J732" t="str">
            <v/>
          </cell>
          <cell r="L732" t="str">
            <v/>
          </cell>
          <cell r="M732" t="str">
            <v/>
          </cell>
          <cell r="N732" t="str">
            <v/>
          </cell>
          <cell r="O732" t="str">
            <v/>
          </cell>
          <cell r="R732">
            <v>0</v>
          </cell>
          <cell r="S732" t="str">
            <v/>
          </cell>
          <cell r="T732" t="str">
            <v/>
          </cell>
          <cell r="U732" t="str">
            <v/>
          </cell>
          <cell r="V732" t="str">
            <v/>
          </cell>
          <cell r="W732" t="str">
            <v/>
          </cell>
        </row>
        <row r="733">
          <cell r="C733" t="str">
            <v>3.24.2.18</v>
          </cell>
          <cell r="D733" t="str">
            <v>Celda de medida de tres elementos ( 3 Tp y 3 TC ) Gama SM6 con remonte de barras ref GBC-A 750 mm.</v>
          </cell>
          <cell r="E733" t="str">
            <v>un</v>
          </cell>
          <cell r="F733">
            <v>1</v>
          </cell>
          <cell r="G733">
            <v>16275032.000000002</v>
          </cell>
          <cell r="H733">
            <v>16275032.000000002</v>
          </cell>
          <cell r="I733">
            <v>2.3596450749287219</v>
          </cell>
          <cell r="J733">
            <v>1</v>
          </cell>
          <cell r="L733">
            <v>1</v>
          </cell>
          <cell r="M733">
            <v>16275032.000000002</v>
          </cell>
          <cell r="N733">
            <v>0</v>
          </cell>
          <cell r="O733">
            <v>16275032.000000002</v>
          </cell>
          <cell r="R733">
            <v>0</v>
          </cell>
          <cell r="S733">
            <v>0</v>
          </cell>
          <cell r="T733">
            <v>0</v>
          </cell>
          <cell r="U733">
            <v>0</v>
          </cell>
          <cell r="V733">
            <v>1</v>
          </cell>
          <cell r="W733">
            <v>16275032.000000002</v>
          </cell>
        </row>
        <row r="734">
          <cell r="C734" t="str">
            <v>3.24.2.19</v>
          </cell>
          <cell r="D734" t="str">
            <v>Contador de Energia trifasico Tipo Fulkrum - 3 elementos incluido bloque de pruebas y modem.</v>
          </cell>
          <cell r="E734" t="str">
            <v>un</v>
          </cell>
          <cell r="F734">
            <v>1</v>
          </cell>
          <cell r="G734">
            <v>5800000</v>
          </cell>
          <cell r="H734">
            <v>5800000</v>
          </cell>
          <cell r="I734">
            <v>0.84091640708212323</v>
          </cell>
          <cell r="J734">
            <v>1</v>
          </cell>
          <cell r="L734">
            <v>1</v>
          </cell>
          <cell r="M734">
            <v>5800000</v>
          </cell>
          <cell r="N734">
            <v>0</v>
          </cell>
          <cell r="O734">
            <v>5800000</v>
          </cell>
          <cell r="R734">
            <v>0</v>
          </cell>
          <cell r="S734">
            <v>0</v>
          </cell>
          <cell r="T734">
            <v>0</v>
          </cell>
          <cell r="U734">
            <v>0</v>
          </cell>
          <cell r="V734">
            <v>1</v>
          </cell>
          <cell r="W734">
            <v>5800000</v>
          </cell>
        </row>
        <row r="735">
          <cell r="C735" t="str">
            <v>3.24.2.20</v>
          </cell>
          <cell r="D735" t="str">
            <v>Interruptor primario automatico en SF6 gama SM6 referencia DM1-A 750 mm.</v>
          </cell>
          <cell r="E735" t="str">
            <v>un</v>
          </cell>
          <cell r="F735">
            <v>1</v>
          </cell>
          <cell r="G735">
            <v>47634240.000000007</v>
          </cell>
          <cell r="H735">
            <v>47634240.000000007</v>
          </cell>
          <cell r="I735">
            <v>6.9062782680840638</v>
          </cell>
          <cell r="J735">
            <v>1</v>
          </cell>
          <cell r="L735">
            <v>1</v>
          </cell>
          <cell r="M735">
            <v>47634240.000000007</v>
          </cell>
          <cell r="N735">
            <v>0</v>
          </cell>
          <cell r="O735">
            <v>47634240.000000007</v>
          </cell>
          <cell r="R735">
            <v>0</v>
          </cell>
          <cell r="S735">
            <v>0</v>
          </cell>
          <cell r="T735">
            <v>0</v>
          </cell>
          <cell r="U735">
            <v>0</v>
          </cell>
          <cell r="V735">
            <v>1</v>
          </cell>
          <cell r="W735">
            <v>47634240.000000007</v>
          </cell>
        </row>
        <row r="736">
          <cell r="C736" t="str">
            <v>3.24.2.21</v>
          </cell>
          <cell r="D736" t="str">
            <v>Transformador Trifasico 1000 KVA. 13200/460 V SIEMENS</v>
          </cell>
          <cell r="E736" t="str">
            <v>un</v>
          </cell>
          <cell r="F736">
            <v>1</v>
          </cell>
          <cell r="G736">
            <v>75400000</v>
          </cell>
          <cell r="H736">
            <v>75400000</v>
          </cell>
          <cell r="I736">
            <v>10.931913292067604</v>
          </cell>
          <cell r="J736">
            <v>1</v>
          </cell>
          <cell r="L736">
            <v>1</v>
          </cell>
          <cell r="M736">
            <v>75400000</v>
          </cell>
          <cell r="N736">
            <v>0</v>
          </cell>
          <cell r="O736">
            <v>75400000</v>
          </cell>
          <cell r="R736">
            <v>0</v>
          </cell>
          <cell r="S736">
            <v>0</v>
          </cell>
          <cell r="T736">
            <v>0</v>
          </cell>
          <cell r="U736">
            <v>0</v>
          </cell>
          <cell r="V736">
            <v>1</v>
          </cell>
          <cell r="W736">
            <v>75400000</v>
          </cell>
        </row>
        <row r="737">
          <cell r="C737" t="str">
            <v>3.24.2.22</v>
          </cell>
          <cell r="D737" t="str">
            <v>Transformador Trifasico 112,5 KVA. 460/220 V SIEMENS</v>
          </cell>
          <cell r="E737" t="str">
            <v>un</v>
          </cell>
          <cell r="F737">
            <v>1</v>
          </cell>
          <cell r="G737">
            <v>13926785.071999999</v>
          </cell>
          <cell r="H737">
            <v>13926785.071999999</v>
          </cell>
          <cell r="I737">
            <v>2.0191831146467569</v>
          </cell>
          <cell r="J737">
            <v>1</v>
          </cell>
          <cell r="L737">
            <v>1</v>
          </cell>
          <cell r="M737">
            <v>13926785.071999999</v>
          </cell>
          <cell r="N737">
            <v>0</v>
          </cell>
          <cell r="O737">
            <v>13926785.071999999</v>
          </cell>
          <cell r="R737">
            <v>0</v>
          </cell>
          <cell r="S737">
            <v>0</v>
          </cell>
          <cell r="T737">
            <v>0</v>
          </cell>
          <cell r="U737">
            <v>0</v>
          </cell>
          <cell r="V737">
            <v>1</v>
          </cell>
          <cell r="W737">
            <v>13926785.071999999</v>
          </cell>
        </row>
        <row r="738">
          <cell r="C738" t="str">
            <v>3.24.2.23</v>
          </cell>
          <cell r="D738" t="str">
            <v>Celda para transformador de 112,5 KVA</v>
          </cell>
          <cell r="E738" t="str">
            <v>un</v>
          </cell>
          <cell r="F738">
            <v>1</v>
          </cell>
          <cell r="G738">
            <v>2610000</v>
          </cell>
          <cell r="H738">
            <v>2610000</v>
          </cell>
          <cell r="I738">
            <v>0.37841238318695547</v>
          </cell>
          <cell r="J738">
            <v>1</v>
          </cell>
          <cell r="L738">
            <v>1</v>
          </cell>
          <cell r="M738">
            <v>2610000</v>
          </cell>
          <cell r="N738">
            <v>0</v>
          </cell>
          <cell r="O738">
            <v>2610000</v>
          </cell>
          <cell r="R738">
            <v>0</v>
          </cell>
          <cell r="S738">
            <v>0</v>
          </cell>
          <cell r="T738">
            <v>0</v>
          </cell>
          <cell r="U738">
            <v>0</v>
          </cell>
          <cell r="V738">
            <v>1</v>
          </cell>
          <cell r="W738">
            <v>2610000</v>
          </cell>
        </row>
        <row r="739">
          <cell r="C739" t="str">
            <v>3.24.2.24</v>
          </cell>
          <cell r="D739" t="str">
            <v>Acometida en cable de Cu monopolar 3 x No 2 - XLPE 15 KV</v>
          </cell>
          <cell r="E739" t="str">
            <v>ml</v>
          </cell>
          <cell r="F739">
            <v>100</v>
          </cell>
          <cell r="G739">
            <v>109284.69364799996</v>
          </cell>
          <cell r="H739">
            <v>10928469.364799995</v>
          </cell>
          <cell r="I739">
            <v>1.5844705505439081</v>
          </cell>
          <cell r="J739">
            <v>100</v>
          </cell>
          <cell r="K739">
            <v>-30</v>
          </cell>
          <cell r="L739">
            <v>70</v>
          </cell>
          <cell r="M739">
            <v>10928469.364799995</v>
          </cell>
          <cell r="N739">
            <v>-3278540.8094399986</v>
          </cell>
          <cell r="O739">
            <v>7649928.5553599969</v>
          </cell>
          <cell r="R739">
            <v>0</v>
          </cell>
          <cell r="S739">
            <v>0</v>
          </cell>
          <cell r="T739">
            <v>0</v>
          </cell>
          <cell r="U739">
            <v>0</v>
          </cell>
          <cell r="V739">
            <v>70</v>
          </cell>
          <cell r="W739">
            <v>7649928.5553599969</v>
          </cell>
        </row>
        <row r="740">
          <cell r="C740" t="str">
            <v>3.24.2.25</v>
          </cell>
          <cell r="D740" t="str">
            <v>Transferencia automatica con enclavamiento mecanico a 460 V.para planta de emergencia Stand By.</v>
          </cell>
          <cell r="E740" t="str">
            <v>un</v>
          </cell>
          <cell r="F740">
            <v>1</v>
          </cell>
          <cell r="G740">
            <v>23200000</v>
          </cell>
          <cell r="H740">
            <v>23200000</v>
          </cell>
          <cell r="I740">
            <v>3.3636656283284929</v>
          </cell>
          <cell r="J740">
            <v>1</v>
          </cell>
          <cell r="L740">
            <v>1</v>
          </cell>
          <cell r="M740">
            <v>23200000</v>
          </cell>
          <cell r="N740">
            <v>0</v>
          </cell>
          <cell r="O740">
            <v>23200000</v>
          </cell>
          <cell r="R740">
            <v>0</v>
          </cell>
          <cell r="S740">
            <v>0</v>
          </cell>
          <cell r="T740">
            <v>0</v>
          </cell>
          <cell r="U740">
            <v>0</v>
          </cell>
          <cell r="V740">
            <v>1</v>
          </cell>
          <cell r="W740">
            <v>23200000</v>
          </cell>
        </row>
        <row r="741">
          <cell r="C741" t="str">
            <v>3.24.2.26</v>
          </cell>
          <cell r="D741" t="str">
            <v xml:space="preserve">Centro de Control de Motores tipo Blokset autosoportados a 460 V ac 60 Hz, incluye interruptor secundario, 3 modulos con arrancadores suaves tipo altistar para bombas de 300 Hp con su banco de condensadores automatico asociados a cada unidad de bombeo. 2 </v>
          </cell>
          <cell r="E741" t="str">
            <v>un</v>
          </cell>
          <cell r="F741">
            <v>1</v>
          </cell>
          <cell r="G741">
            <v>92800000</v>
          </cell>
          <cell r="H741">
            <v>92800000</v>
          </cell>
          <cell r="I741">
            <v>13.454662513313972</v>
          </cell>
          <cell r="J741">
            <v>1</v>
          </cell>
          <cell r="L741">
            <v>1</v>
          </cell>
          <cell r="M741">
            <v>92800000</v>
          </cell>
          <cell r="N741">
            <v>0</v>
          </cell>
          <cell r="O741">
            <v>92800000</v>
          </cell>
          <cell r="R741">
            <v>0</v>
          </cell>
          <cell r="S741">
            <v>0</v>
          </cell>
          <cell r="T741">
            <v>0</v>
          </cell>
          <cell r="U741">
            <v>0</v>
          </cell>
          <cell r="V741">
            <v>1</v>
          </cell>
          <cell r="W741">
            <v>92800000</v>
          </cell>
        </row>
        <row r="742">
          <cell r="C742" t="str">
            <v>3.24.2.27</v>
          </cell>
          <cell r="D742" t="str">
            <v>Juego de premoldeados tipo interior 3M 15 KV cable monopolar No 2 con pantalla de cinta</v>
          </cell>
          <cell r="E742" t="str">
            <v>jgo</v>
          </cell>
          <cell r="F742">
            <v>2</v>
          </cell>
          <cell r="G742">
            <v>400316</v>
          </cell>
          <cell r="H742">
            <v>800632</v>
          </cell>
          <cell r="I742">
            <v>0.11608010083361631</v>
          </cell>
          <cell r="J742">
            <v>2</v>
          </cell>
          <cell r="K742">
            <v>1</v>
          </cell>
          <cell r="L742">
            <v>3</v>
          </cell>
          <cell r="M742">
            <v>800632</v>
          </cell>
          <cell r="N742">
            <v>400316</v>
          </cell>
          <cell r="O742">
            <v>1200948</v>
          </cell>
          <cell r="R742">
            <v>0</v>
          </cell>
          <cell r="S742">
            <v>0</v>
          </cell>
          <cell r="T742">
            <v>0</v>
          </cell>
          <cell r="U742">
            <v>0</v>
          </cell>
          <cell r="V742">
            <v>3</v>
          </cell>
          <cell r="W742">
            <v>1200948</v>
          </cell>
        </row>
        <row r="743">
          <cell r="C743" t="str">
            <v>3.24.2.28</v>
          </cell>
          <cell r="D743" t="str">
            <v>Tablero de fuerza y control para motor de 30 Hp del sistema de soplado a 460 V 60 Hz, incluye arrancador suave altistar y bancos de condensadores asociados, pulsadores etc.</v>
          </cell>
          <cell r="E743" t="str">
            <v>un</v>
          </cell>
          <cell r="F743">
            <v>1</v>
          </cell>
          <cell r="G743">
            <v>4224720</v>
          </cell>
          <cell r="H743">
            <v>4224720</v>
          </cell>
          <cell r="I743">
            <v>0.61252351091861867</v>
          </cell>
          <cell r="J743">
            <v>1</v>
          </cell>
          <cell r="L743">
            <v>1</v>
          </cell>
          <cell r="M743">
            <v>4224720</v>
          </cell>
          <cell r="N743">
            <v>0</v>
          </cell>
          <cell r="O743">
            <v>4224720</v>
          </cell>
          <cell r="R743">
            <v>0</v>
          </cell>
          <cell r="S743">
            <v>0</v>
          </cell>
          <cell r="T743">
            <v>0</v>
          </cell>
          <cell r="U743">
            <v>0</v>
          </cell>
          <cell r="V743">
            <v>1</v>
          </cell>
          <cell r="W743">
            <v>4224720</v>
          </cell>
        </row>
        <row r="744">
          <cell r="C744" t="str">
            <v>3.24.2.29</v>
          </cell>
          <cell r="D744" t="str">
            <v>Tablero de distribucion para sevicios auxiliares, inluye 10 interruptores automaticos tripolares Easy Pact de Merlin Gerin, de acuerdo a especificaciones</v>
          </cell>
          <cell r="E744" t="str">
            <v>un</v>
          </cell>
          <cell r="F744">
            <v>1</v>
          </cell>
          <cell r="G744">
            <v>5220000</v>
          </cell>
          <cell r="H744">
            <v>5220000</v>
          </cell>
          <cell r="I744">
            <v>0.75682476637391094</v>
          </cell>
          <cell r="J744">
            <v>1</v>
          </cell>
          <cell r="L744">
            <v>1</v>
          </cell>
          <cell r="M744">
            <v>5220000</v>
          </cell>
          <cell r="N744">
            <v>0</v>
          </cell>
          <cell r="O744">
            <v>5220000</v>
          </cell>
          <cell r="R744">
            <v>0</v>
          </cell>
          <cell r="S744">
            <v>0</v>
          </cell>
          <cell r="T744">
            <v>0</v>
          </cell>
          <cell r="U744">
            <v>0</v>
          </cell>
          <cell r="V744">
            <v>1</v>
          </cell>
          <cell r="W744">
            <v>5220000</v>
          </cell>
        </row>
        <row r="745">
          <cell r="C745" t="str">
            <v>3.24.2.30</v>
          </cell>
          <cell r="D745" t="str">
            <v>Tablero de distribucion trifasico para empotrar de 24 ctos, con sus breakers termomagneticos.</v>
          </cell>
          <cell r="E745" t="str">
            <v>un</v>
          </cell>
          <cell r="F745">
            <v>1</v>
          </cell>
          <cell r="G745">
            <v>379359.11519999994</v>
          </cell>
          <cell r="H745">
            <v>379359.11519999994</v>
          </cell>
          <cell r="I745">
            <v>5.5001604163420224E-2</v>
          </cell>
          <cell r="J745">
            <v>1</v>
          </cell>
          <cell r="K745">
            <v>-1</v>
          </cell>
          <cell r="L745">
            <v>0</v>
          </cell>
          <cell r="M745">
            <v>379359.11519999994</v>
          </cell>
          <cell r="N745">
            <v>-379359.11519999994</v>
          </cell>
          <cell r="O745">
            <v>0</v>
          </cell>
          <cell r="R745">
            <v>0</v>
          </cell>
          <cell r="S745">
            <v>0</v>
          </cell>
          <cell r="T745">
            <v>0</v>
          </cell>
          <cell r="U745">
            <v>0</v>
          </cell>
          <cell r="V745">
            <v>0</v>
          </cell>
          <cell r="W745">
            <v>0</v>
          </cell>
        </row>
        <row r="746">
          <cell r="C746" t="str">
            <v>3.24.2.31</v>
          </cell>
          <cell r="D746" t="str">
            <v>Registro electrico de 1 x 1 x 1 en concreto con su tapa debidamente impermeabilizado</v>
          </cell>
          <cell r="E746" t="str">
            <v>un</v>
          </cell>
          <cell r="F746">
            <v>2</v>
          </cell>
          <cell r="G746">
            <v>87000</v>
          </cell>
          <cell r="H746">
            <v>174000</v>
          </cell>
          <cell r="I746">
            <v>2.52274922124637E-2</v>
          </cell>
          <cell r="J746">
            <v>2</v>
          </cell>
          <cell r="K746">
            <v>-1</v>
          </cell>
          <cell r="L746">
            <v>1</v>
          </cell>
          <cell r="M746">
            <v>174000</v>
          </cell>
          <cell r="N746">
            <v>-87000</v>
          </cell>
          <cell r="O746">
            <v>87000</v>
          </cell>
          <cell r="R746">
            <v>0</v>
          </cell>
          <cell r="S746">
            <v>0</v>
          </cell>
          <cell r="T746">
            <v>0</v>
          </cell>
          <cell r="U746">
            <v>0</v>
          </cell>
          <cell r="V746">
            <v>1</v>
          </cell>
          <cell r="W746">
            <v>87000</v>
          </cell>
        </row>
        <row r="747">
          <cell r="C747" t="str">
            <v>3.24.2.32</v>
          </cell>
          <cell r="D747" t="str">
            <v>Carcamo en concreto de acuerdo a especificaciones</v>
          </cell>
          <cell r="E747" t="str">
            <v>Ml</v>
          </cell>
          <cell r="F747">
            <v>20</v>
          </cell>
          <cell r="G747">
            <v>185600</v>
          </cell>
          <cell r="H747">
            <v>3712000</v>
          </cell>
          <cell r="I747">
            <v>0.5381865005325589</v>
          </cell>
          <cell r="J747">
            <v>20</v>
          </cell>
          <cell r="L747">
            <v>20</v>
          </cell>
          <cell r="M747">
            <v>3712000</v>
          </cell>
          <cell r="N747">
            <v>0</v>
          </cell>
          <cell r="O747">
            <v>3712000</v>
          </cell>
          <cell r="R747">
            <v>0</v>
          </cell>
          <cell r="S747">
            <v>0</v>
          </cell>
          <cell r="T747">
            <v>0</v>
          </cell>
          <cell r="U747">
            <v>0</v>
          </cell>
          <cell r="V747">
            <v>20</v>
          </cell>
          <cell r="W747">
            <v>3712000</v>
          </cell>
        </row>
        <row r="748">
          <cell r="C748" t="str">
            <v>3.24.2.33</v>
          </cell>
          <cell r="D748" t="str">
            <v>Malla de tierra conformada por siete varillas Cu copperweld de 2.4 mts inmersas en hidrosolta unidas entre con cable de Cu desnudo No 2 empleando soldadura caldweld de de acuerdo a especificaciones</v>
          </cell>
          <cell r="E748" t="str">
            <v>un</v>
          </cell>
          <cell r="F748">
            <v>1</v>
          </cell>
          <cell r="G748">
            <v>928000</v>
          </cell>
          <cell r="H748">
            <v>928000</v>
          </cell>
          <cell r="I748">
            <v>0.13454662513313972</v>
          </cell>
          <cell r="J748">
            <v>1</v>
          </cell>
          <cell r="L748">
            <v>1</v>
          </cell>
          <cell r="M748">
            <v>928000</v>
          </cell>
          <cell r="N748">
            <v>0</v>
          </cell>
          <cell r="O748">
            <v>928000</v>
          </cell>
          <cell r="R748">
            <v>0</v>
          </cell>
          <cell r="S748">
            <v>0</v>
          </cell>
          <cell r="T748">
            <v>0</v>
          </cell>
          <cell r="U748">
            <v>0</v>
          </cell>
          <cell r="V748">
            <v>1</v>
          </cell>
          <cell r="W748">
            <v>928000</v>
          </cell>
        </row>
        <row r="749">
          <cell r="C749" t="str">
            <v>3.24.2.34</v>
          </cell>
          <cell r="D749" t="str">
            <v>Luminaria Wall Pack 150 W 220 V,Vapor de mercurio</v>
          </cell>
          <cell r="E749" t="str">
            <v>un</v>
          </cell>
          <cell r="F749">
            <v>4</v>
          </cell>
          <cell r="G749">
            <v>261000</v>
          </cell>
          <cell r="H749">
            <v>1044000</v>
          </cell>
          <cell r="I749">
            <v>0.15136495327478219</v>
          </cell>
          <cell r="J749">
            <v>4</v>
          </cell>
          <cell r="L749">
            <v>4</v>
          </cell>
          <cell r="M749">
            <v>1044000</v>
          </cell>
          <cell r="N749">
            <v>0</v>
          </cell>
          <cell r="O749">
            <v>1044000</v>
          </cell>
          <cell r="R749">
            <v>0</v>
          </cell>
          <cell r="S749">
            <v>0</v>
          </cell>
          <cell r="T749">
            <v>0</v>
          </cell>
          <cell r="U749">
            <v>0</v>
          </cell>
          <cell r="V749">
            <v>4</v>
          </cell>
          <cell r="W749">
            <v>1044000</v>
          </cell>
        </row>
        <row r="750">
          <cell r="C750" t="str">
            <v>3.24.2.35</v>
          </cell>
          <cell r="D750" t="str">
            <v>Toma trifasica de tres elementos 50A</v>
          </cell>
          <cell r="E750" t="str">
            <v>un</v>
          </cell>
          <cell r="F750">
            <v>1</v>
          </cell>
          <cell r="G750">
            <v>29000</v>
          </cell>
          <cell r="H750">
            <v>29000</v>
          </cell>
          <cell r="I750">
            <v>4.2045820354106164E-3</v>
          </cell>
          <cell r="J750">
            <v>1</v>
          </cell>
          <cell r="K750">
            <v>-1</v>
          </cell>
          <cell r="L750">
            <v>0</v>
          </cell>
          <cell r="M750">
            <v>29000</v>
          </cell>
          <cell r="N750">
            <v>-29000</v>
          </cell>
          <cell r="O750">
            <v>0</v>
          </cell>
          <cell r="R750">
            <v>0</v>
          </cell>
          <cell r="S750">
            <v>0</v>
          </cell>
          <cell r="T750">
            <v>0</v>
          </cell>
          <cell r="U750">
            <v>0</v>
          </cell>
          <cell r="V750">
            <v>0</v>
          </cell>
          <cell r="W750">
            <v>0</v>
          </cell>
        </row>
        <row r="751">
          <cell r="C751" t="str">
            <v>3.24.2.36</v>
          </cell>
          <cell r="D751" t="str">
            <v>Toma bifasica de tres elementos 30A</v>
          </cell>
          <cell r="E751" t="str">
            <v>un</v>
          </cell>
          <cell r="F751">
            <v>1</v>
          </cell>
          <cell r="G751">
            <v>17400</v>
          </cell>
          <cell r="H751">
            <v>17400</v>
          </cell>
          <cell r="I751">
            <v>2.5227492212463701E-3</v>
          </cell>
          <cell r="J751">
            <v>1</v>
          </cell>
          <cell r="K751">
            <v>-1</v>
          </cell>
          <cell r="L751">
            <v>0</v>
          </cell>
          <cell r="M751">
            <v>17400</v>
          </cell>
          <cell r="N751">
            <v>-17400</v>
          </cell>
          <cell r="O751">
            <v>0</v>
          </cell>
          <cell r="R751">
            <v>0</v>
          </cell>
          <cell r="S751">
            <v>0</v>
          </cell>
          <cell r="T751">
            <v>0</v>
          </cell>
          <cell r="U751">
            <v>0</v>
          </cell>
          <cell r="V751">
            <v>0</v>
          </cell>
          <cell r="W751">
            <v>0</v>
          </cell>
        </row>
        <row r="752">
          <cell r="C752" t="str">
            <v>3.24.2.37</v>
          </cell>
          <cell r="D752" t="str">
            <v>Toma monofasica de tres elementos</v>
          </cell>
          <cell r="E752" t="str">
            <v>un</v>
          </cell>
          <cell r="F752">
            <v>4</v>
          </cell>
          <cell r="G752">
            <v>3364</v>
          </cell>
          <cell r="H752">
            <v>13456</v>
          </cell>
          <cell r="I752">
            <v>1.9509260644305262E-3</v>
          </cell>
          <cell r="J752">
            <v>4</v>
          </cell>
          <cell r="K752">
            <v>-2</v>
          </cell>
          <cell r="L752">
            <v>2</v>
          </cell>
          <cell r="M752">
            <v>13456</v>
          </cell>
          <cell r="N752">
            <v>-6728</v>
          </cell>
          <cell r="O752">
            <v>6728</v>
          </cell>
          <cell r="R752">
            <v>0</v>
          </cell>
          <cell r="S752">
            <v>0</v>
          </cell>
          <cell r="T752">
            <v>0</v>
          </cell>
          <cell r="U752">
            <v>0</v>
          </cell>
          <cell r="V752">
            <v>2</v>
          </cell>
          <cell r="W752">
            <v>6728</v>
          </cell>
        </row>
        <row r="753">
          <cell r="C753" t="str">
            <v>3.24.2.38</v>
          </cell>
          <cell r="D753" t="str">
            <v>Salida electrica monofasica para toma o iluminacion, incluye linea neutro y tierra en cable THHN no 12, tuberia coduit de 1"</v>
          </cell>
          <cell r="E753" t="str">
            <v>un</v>
          </cell>
          <cell r="F753">
            <v>4</v>
          </cell>
          <cell r="G753">
            <v>40600</v>
          </cell>
          <cell r="H753">
            <v>162400</v>
          </cell>
          <cell r="I753">
            <v>2.3545659398299452E-2</v>
          </cell>
          <cell r="J753">
            <v>4</v>
          </cell>
          <cell r="K753">
            <v>-2</v>
          </cell>
          <cell r="L753">
            <v>2</v>
          </cell>
          <cell r="M753">
            <v>162400</v>
          </cell>
          <cell r="N753">
            <v>-81200</v>
          </cell>
          <cell r="O753">
            <v>81200</v>
          </cell>
          <cell r="R753">
            <v>0</v>
          </cell>
          <cell r="S753">
            <v>0</v>
          </cell>
          <cell r="T753">
            <v>0</v>
          </cell>
          <cell r="U753">
            <v>0</v>
          </cell>
          <cell r="V753">
            <v>2</v>
          </cell>
          <cell r="W753">
            <v>81200</v>
          </cell>
        </row>
        <row r="754">
          <cell r="C754" t="str">
            <v>3.24.2.39</v>
          </cell>
          <cell r="D754" t="str">
            <v>Salida electrica bifasica para iluminacion, incluye lineas neutro y tierra en cable THHN no 12, tuberia coduit de 1"</v>
          </cell>
          <cell r="E754" t="str">
            <v>un</v>
          </cell>
          <cell r="F754">
            <v>4</v>
          </cell>
          <cell r="G754">
            <v>46400</v>
          </cell>
          <cell r="H754">
            <v>185600</v>
          </cell>
          <cell r="I754">
            <v>2.6909325026627948E-2</v>
          </cell>
          <cell r="J754">
            <v>4</v>
          </cell>
          <cell r="L754">
            <v>4</v>
          </cell>
          <cell r="M754">
            <v>185600</v>
          </cell>
          <cell r="N754">
            <v>0</v>
          </cell>
          <cell r="O754">
            <v>185600</v>
          </cell>
          <cell r="R754">
            <v>0</v>
          </cell>
          <cell r="S754">
            <v>0</v>
          </cell>
          <cell r="T754">
            <v>0</v>
          </cell>
          <cell r="U754">
            <v>0</v>
          </cell>
          <cell r="V754">
            <v>4</v>
          </cell>
          <cell r="W754">
            <v>185600</v>
          </cell>
        </row>
        <row r="755">
          <cell r="C755" t="str">
            <v>3.24.2.40</v>
          </cell>
          <cell r="D755" t="str">
            <v>Salida electrica bifasica o trifasica para toma, incluye lineas neutro y tierra en cable THHN no 10, tuberia coduit de 1"</v>
          </cell>
          <cell r="E755" t="str">
            <v>un</v>
          </cell>
          <cell r="F755">
            <v>2</v>
          </cell>
          <cell r="G755">
            <v>77720</v>
          </cell>
          <cell r="H755">
            <v>155440</v>
          </cell>
          <cell r="I755">
            <v>2.2536559709800907E-2</v>
          </cell>
          <cell r="J755">
            <v>2</v>
          </cell>
          <cell r="K755">
            <v>-2</v>
          </cell>
          <cell r="L755">
            <v>0</v>
          </cell>
          <cell r="M755">
            <v>155440</v>
          </cell>
          <cell r="N755">
            <v>-155440</v>
          </cell>
          <cell r="O755">
            <v>0</v>
          </cell>
          <cell r="R755">
            <v>0</v>
          </cell>
          <cell r="S755">
            <v>0</v>
          </cell>
          <cell r="T755">
            <v>0</v>
          </cell>
          <cell r="U755">
            <v>0</v>
          </cell>
          <cell r="V755">
            <v>0</v>
          </cell>
          <cell r="W755">
            <v>0</v>
          </cell>
        </row>
        <row r="756">
          <cell r="C756" t="str">
            <v>3.24.3</v>
          </cell>
          <cell r="D756" t="str">
            <v>SUMINISTRO DE EQUIPOS AUXILIARES</v>
          </cell>
          <cell r="F756" t="str">
            <v/>
          </cell>
          <cell r="G756">
            <v>0</v>
          </cell>
          <cell r="I756" t="str">
            <v/>
          </cell>
          <cell r="J756" t="str">
            <v/>
          </cell>
          <cell r="L756" t="str">
            <v/>
          </cell>
          <cell r="M756" t="str">
            <v/>
          </cell>
          <cell r="N756" t="str">
            <v/>
          </cell>
          <cell r="O756" t="str">
            <v/>
          </cell>
          <cell r="R756">
            <v>0</v>
          </cell>
          <cell r="S756" t="str">
            <v/>
          </cell>
          <cell r="T756" t="str">
            <v/>
          </cell>
          <cell r="U756" t="str">
            <v/>
          </cell>
          <cell r="V756" t="str">
            <v/>
          </cell>
          <cell r="W756" t="str">
            <v/>
          </cell>
        </row>
        <row r="757">
          <cell r="C757" t="str">
            <v>3.24.3.1</v>
          </cell>
          <cell r="D757" t="str">
            <v>Bandeja portacables tipo Semipesada de 40 cm incluido tapa y accesorios para fijacion en piso o pared, Mecano.</v>
          </cell>
          <cell r="E757" t="str">
            <v>ml</v>
          </cell>
          <cell r="F757">
            <v>40</v>
          </cell>
          <cell r="G757">
            <v>139200</v>
          </cell>
          <cell r="H757">
            <v>5568000</v>
          </cell>
          <cell r="I757">
            <v>0.8072797507988384</v>
          </cell>
          <cell r="J757">
            <v>40</v>
          </cell>
          <cell r="K757">
            <v>-10</v>
          </cell>
          <cell r="L757">
            <v>30</v>
          </cell>
          <cell r="M757">
            <v>5568000</v>
          </cell>
          <cell r="N757">
            <v>-1392000</v>
          </cell>
          <cell r="O757">
            <v>4176000</v>
          </cell>
          <cell r="R757">
            <v>0</v>
          </cell>
          <cell r="S757">
            <v>0</v>
          </cell>
          <cell r="T757">
            <v>0</v>
          </cell>
          <cell r="U757">
            <v>0</v>
          </cell>
          <cell r="V757">
            <v>30</v>
          </cell>
          <cell r="W757">
            <v>4176000</v>
          </cell>
        </row>
        <row r="758">
          <cell r="C758" t="str">
            <v>3.24.3.2</v>
          </cell>
          <cell r="D758" t="str">
            <v>Bandeja portacables tipo Semipesada de 30 cm incluido tapa y accesorios para fijacion en piso o pared, Mecano.</v>
          </cell>
          <cell r="E758" t="str">
            <v>ml</v>
          </cell>
          <cell r="F758">
            <v>30</v>
          </cell>
          <cell r="G758">
            <v>133400</v>
          </cell>
          <cell r="H758">
            <v>4002000</v>
          </cell>
          <cell r="I758">
            <v>0.5802323208866651</v>
          </cell>
          <cell r="J758">
            <v>30</v>
          </cell>
          <cell r="K758">
            <v>-20</v>
          </cell>
          <cell r="L758">
            <v>10</v>
          </cell>
          <cell r="M758">
            <v>4002000</v>
          </cell>
          <cell r="N758">
            <v>-2668000</v>
          </cell>
          <cell r="O758">
            <v>1334000</v>
          </cell>
          <cell r="R758">
            <v>0</v>
          </cell>
          <cell r="S758">
            <v>0</v>
          </cell>
          <cell r="T758">
            <v>0</v>
          </cell>
          <cell r="U758">
            <v>0</v>
          </cell>
          <cell r="V758">
            <v>10</v>
          </cell>
          <cell r="W758">
            <v>1334000</v>
          </cell>
        </row>
        <row r="759">
          <cell r="C759" t="str">
            <v>3.24.4</v>
          </cell>
          <cell r="D759" t="str">
            <v>SUMINISTRO ACOMETIDAS ELECTRICAS a 440 V ac</v>
          </cell>
          <cell r="F759" t="str">
            <v/>
          </cell>
          <cell r="I759" t="str">
            <v/>
          </cell>
          <cell r="J759" t="str">
            <v/>
          </cell>
          <cell r="L759" t="str">
            <v/>
          </cell>
          <cell r="M759" t="str">
            <v/>
          </cell>
          <cell r="N759" t="str">
            <v/>
          </cell>
          <cell r="O759" t="str">
            <v/>
          </cell>
          <cell r="R759">
            <v>0</v>
          </cell>
          <cell r="S759" t="str">
            <v/>
          </cell>
          <cell r="T759" t="str">
            <v/>
          </cell>
          <cell r="U759" t="str">
            <v/>
          </cell>
          <cell r="V759" t="str">
            <v/>
          </cell>
          <cell r="W759" t="str">
            <v/>
          </cell>
        </row>
        <row r="760">
          <cell r="C760" t="str">
            <v>3.24.4.5</v>
          </cell>
          <cell r="D760" t="str">
            <v>Acometidas desde transformador de alimentación a barraje de entrada de la transferencia automatica en cable monopolar THHN de Cu AWG ( 3(4x500) + (3x500) ) a 1000 V - 90° aislamiento, incluye conectores terminal bimetalicos 3M, cintas 23 y 33 3M, accesori</v>
          </cell>
          <cell r="E760" t="str">
            <v>ml</v>
          </cell>
          <cell r="F760">
            <v>20</v>
          </cell>
          <cell r="G760">
            <v>1746960</v>
          </cell>
          <cell r="H760">
            <v>34939200</v>
          </cell>
          <cell r="I760">
            <v>5.0656804362627108</v>
          </cell>
          <cell r="J760">
            <v>20</v>
          </cell>
          <cell r="L760">
            <v>20</v>
          </cell>
          <cell r="M760">
            <v>34939200</v>
          </cell>
          <cell r="N760">
            <v>0</v>
          </cell>
          <cell r="O760">
            <v>34939200</v>
          </cell>
          <cell r="R760">
            <v>0</v>
          </cell>
          <cell r="S760">
            <v>0</v>
          </cell>
          <cell r="T760">
            <v>0</v>
          </cell>
          <cell r="U760">
            <v>0</v>
          </cell>
          <cell r="V760">
            <v>20</v>
          </cell>
          <cell r="W760">
            <v>34939200</v>
          </cell>
        </row>
        <row r="761">
          <cell r="C761" t="str">
            <v>3.24.4.6</v>
          </cell>
          <cell r="D761" t="str">
            <v>Acometidas del CCM a cada unidad de bombeo de la linea de impulsión de 300 HP 460 Vac 60 Hz en cable THHN calibre AWG (6 x 4/0) + (1x 4/0) de 1000V aislamiento, incluye tuberia conduit PVC de 3", flexiconduit, conectores, terminales bimetalicos 3M, cintas</v>
          </cell>
          <cell r="E761" t="str">
            <v>ml</v>
          </cell>
          <cell r="F761">
            <v>80</v>
          </cell>
          <cell r="G761">
            <v>328750.96000000002</v>
          </cell>
          <cell r="H761">
            <v>26300076.800000001</v>
          </cell>
          <cell r="I761">
            <v>3.8131320842482599</v>
          </cell>
          <cell r="J761">
            <v>80</v>
          </cell>
          <cell r="K761">
            <v>10</v>
          </cell>
          <cell r="L761">
            <v>90</v>
          </cell>
          <cell r="M761">
            <v>26300076.800000001</v>
          </cell>
          <cell r="N761">
            <v>3287509.6</v>
          </cell>
          <cell r="O761">
            <v>29587586.400000002</v>
          </cell>
          <cell r="R761">
            <v>0</v>
          </cell>
          <cell r="S761">
            <v>0</v>
          </cell>
          <cell r="T761">
            <v>0</v>
          </cell>
          <cell r="U761">
            <v>0</v>
          </cell>
          <cell r="V761">
            <v>90</v>
          </cell>
          <cell r="W761">
            <v>29587586.400000002</v>
          </cell>
        </row>
        <row r="762">
          <cell r="C762" t="str">
            <v>3.24.4.7</v>
          </cell>
          <cell r="D762" t="str">
            <v>Acometidas del CCM a cada unidad de bombeo de lavado de filtros de 25 HP 460 Vac 60 Hz en cable THHN calibre AWG (3 x 8) de 1000V aislamiento, incluye tuberia conduit PVC de 1 1/2", flexiconduit, conectores, terminales bimetalicos 3M, cintas 23 y 33 3M, a</v>
          </cell>
          <cell r="E762" t="str">
            <v>ml</v>
          </cell>
          <cell r="F762">
            <v>50</v>
          </cell>
          <cell r="G762">
            <v>30562.52</v>
          </cell>
          <cell r="H762">
            <v>1528126</v>
          </cell>
          <cell r="I762">
            <v>0.22155624577392705</v>
          </cell>
          <cell r="J762">
            <v>50</v>
          </cell>
          <cell r="L762">
            <v>50</v>
          </cell>
          <cell r="M762">
            <v>1528126</v>
          </cell>
          <cell r="N762">
            <v>0</v>
          </cell>
          <cell r="O762">
            <v>1528126</v>
          </cell>
          <cell r="R762">
            <v>0</v>
          </cell>
          <cell r="S762">
            <v>0</v>
          </cell>
          <cell r="T762">
            <v>0</v>
          </cell>
          <cell r="U762">
            <v>0</v>
          </cell>
          <cell r="V762">
            <v>50</v>
          </cell>
          <cell r="W762">
            <v>1528126</v>
          </cell>
        </row>
        <row r="763">
          <cell r="C763" t="str">
            <v>3.24.4.8</v>
          </cell>
          <cell r="D763" t="str">
            <v>Acometidas del CCM al tablero del motor del soplador de 30 HP 460 Vac 60 Hz en cable THHN calibre AWG (3 x 8) de 1000V aislamiento, incluye tuberia conduit PVC de 1 1/2", flexiconduit, conectores, terminales bimetalicos 3M, cintas 23 y 33 3M, accesorios p</v>
          </cell>
          <cell r="E763" t="str">
            <v>ml</v>
          </cell>
          <cell r="F763">
            <v>45</v>
          </cell>
          <cell r="G763">
            <v>30562.52</v>
          </cell>
          <cell r="H763">
            <v>1375313.4</v>
          </cell>
          <cell r="I763">
            <v>0.19940062119653432</v>
          </cell>
          <cell r="J763">
            <v>45</v>
          </cell>
          <cell r="K763">
            <v>-45</v>
          </cell>
          <cell r="L763">
            <v>0</v>
          </cell>
          <cell r="M763">
            <v>1375313.4</v>
          </cell>
          <cell r="N763">
            <v>-1375313.4</v>
          </cell>
          <cell r="O763">
            <v>0</v>
          </cell>
          <cell r="R763">
            <v>0</v>
          </cell>
          <cell r="S763">
            <v>0</v>
          </cell>
          <cell r="T763">
            <v>0</v>
          </cell>
          <cell r="U763">
            <v>0</v>
          </cell>
          <cell r="V763">
            <v>0</v>
          </cell>
          <cell r="W763">
            <v>0</v>
          </cell>
        </row>
        <row r="764">
          <cell r="C764" t="str">
            <v>3.24.4.9</v>
          </cell>
          <cell r="D764" t="str">
            <v xml:space="preserve">Acometidas del CCM a Tranformador servicios auxiliares en cable THHN 4 x No 1 de 600V aislamiento, incluye conectores cintas y accesorios </v>
          </cell>
          <cell r="E764" t="str">
            <v>ml</v>
          </cell>
          <cell r="F764">
            <v>10</v>
          </cell>
          <cell r="G764">
            <v>22040</v>
          </cell>
          <cell r="H764">
            <v>220400</v>
          </cell>
          <cell r="I764">
            <v>3.1954823469120687E-2</v>
          </cell>
          <cell r="J764">
            <v>10</v>
          </cell>
          <cell r="L764">
            <v>10</v>
          </cell>
          <cell r="M764">
            <v>220400</v>
          </cell>
          <cell r="N764">
            <v>0</v>
          </cell>
          <cell r="O764">
            <v>220400</v>
          </cell>
          <cell r="R764">
            <v>0</v>
          </cell>
          <cell r="S764">
            <v>0</v>
          </cell>
          <cell r="T764">
            <v>0</v>
          </cell>
          <cell r="U764">
            <v>0</v>
          </cell>
          <cell r="V764">
            <v>10</v>
          </cell>
          <cell r="W764">
            <v>220400</v>
          </cell>
        </row>
        <row r="765">
          <cell r="C765" t="str">
            <v>3.24.5</v>
          </cell>
          <cell r="D765" t="str">
            <v>SUMINISTRO ACOMETIDAS ELECTRICAS a 220 V ac</v>
          </cell>
          <cell r="F765" t="str">
            <v/>
          </cell>
          <cell r="G765">
            <v>0</v>
          </cell>
          <cell r="I765" t="str">
            <v/>
          </cell>
          <cell r="J765" t="str">
            <v/>
          </cell>
          <cell r="L765" t="str">
            <v/>
          </cell>
          <cell r="M765" t="str">
            <v/>
          </cell>
          <cell r="N765" t="str">
            <v/>
          </cell>
          <cell r="O765" t="str">
            <v/>
          </cell>
          <cell r="R765">
            <v>0</v>
          </cell>
          <cell r="S765" t="str">
            <v/>
          </cell>
          <cell r="T765" t="str">
            <v/>
          </cell>
          <cell r="U765" t="str">
            <v/>
          </cell>
          <cell r="V765" t="str">
            <v/>
          </cell>
          <cell r="W765" t="str">
            <v/>
          </cell>
        </row>
        <row r="766">
          <cell r="C766" t="str">
            <v>3.24.5.1</v>
          </cell>
          <cell r="D766" t="str">
            <v>Acometidas del Tranformador servicios auxiliares al tablero de distribución general en cable THHN 4 x No 1 de 600V aislamiento, incluye conectores cintas y accesorios</v>
          </cell>
          <cell r="E766" t="str">
            <v>ml</v>
          </cell>
          <cell r="F766">
            <v>10</v>
          </cell>
          <cell r="G766">
            <v>22040</v>
          </cell>
          <cell r="H766">
            <v>220400</v>
          </cell>
          <cell r="I766">
            <v>3.1954823469120687E-2</v>
          </cell>
          <cell r="J766">
            <v>10</v>
          </cell>
          <cell r="K766">
            <v>-10</v>
          </cell>
          <cell r="L766">
            <v>0</v>
          </cell>
          <cell r="M766">
            <v>220400</v>
          </cell>
          <cell r="N766">
            <v>-220400</v>
          </cell>
          <cell r="O766">
            <v>0</v>
          </cell>
          <cell r="R766">
            <v>0</v>
          </cell>
          <cell r="S766">
            <v>0</v>
          </cell>
          <cell r="T766">
            <v>0</v>
          </cell>
          <cell r="U766">
            <v>0</v>
          </cell>
          <cell r="V766">
            <v>0</v>
          </cell>
          <cell r="W766">
            <v>0</v>
          </cell>
        </row>
        <row r="767">
          <cell r="C767" t="str">
            <v>3.24.5.2</v>
          </cell>
          <cell r="D767" t="str">
            <v>Acometidas desde el tablero de servicios auxiliares al edificio de cloración cable THHN No 10 incluye 3 fases neutro y tierra instalado ido tuberias conduit de 11/2", conectores y accesorios</v>
          </cell>
          <cell r="E767" t="str">
            <v>ml</v>
          </cell>
          <cell r="F767">
            <v>120</v>
          </cell>
          <cell r="G767">
            <v>27234.48</v>
          </cell>
          <cell r="H767">
            <v>3268137.6</v>
          </cell>
          <cell r="I767">
            <v>0.47383284973137824</v>
          </cell>
          <cell r="J767">
            <v>120</v>
          </cell>
          <cell r="K767">
            <v>-120</v>
          </cell>
          <cell r="L767">
            <v>0</v>
          </cell>
          <cell r="M767">
            <v>3268137.6</v>
          </cell>
          <cell r="N767">
            <v>-3268137.6</v>
          </cell>
          <cell r="O767">
            <v>0</v>
          </cell>
          <cell r="R767">
            <v>0</v>
          </cell>
          <cell r="S767">
            <v>0</v>
          </cell>
          <cell r="T767">
            <v>0</v>
          </cell>
          <cell r="U767">
            <v>0</v>
          </cell>
          <cell r="V767">
            <v>0</v>
          </cell>
          <cell r="W767">
            <v>0</v>
          </cell>
        </row>
        <row r="768">
          <cell r="C768" t="str">
            <v>3.24.5.3</v>
          </cell>
          <cell r="D768" t="str">
            <v>Acometidas para bomba sentina en cable THHN No 12 incluido tuberia conduit Galvanizada de 1/2"conectores y accesorios</v>
          </cell>
          <cell r="E768" t="str">
            <v>ml</v>
          </cell>
          <cell r="F768">
            <v>10</v>
          </cell>
          <cell r="G768">
            <v>18560</v>
          </cell>
          <cell r="H768">
            <v>185600</v>
          </cell>
          <cell r="I768">
            <v>2.6909325026627948E-2</v>
          </cell>
          <cell r="J768">
            <v>10</v>
          </cell>
          <cell r="L768">
            <v>10</v>
          </cell>
          <cell r="M768">
            <v>185600</v>
          </cell>
          <cell r="N768">
            <v>0</v>
          </cell>
          <cell r="O768">
            <v>185600</v>
          </cell>
          <cell r="R768">
            <v>0</v>
          </cell>
          <cell r="S768">
            <v>0</v>
          </cell>
          <cell r="T768">
            <v>0</v>
          </cell>
          <cell r="U768">
            <v>0</v>
          </cell>
          <cell r="V768">
            <v>10</v>
          </cell>
          <cell r="W768">
            <v>185600</v>
          </cell>
        </row>
        <row r="769">
          <cell r="C769" t="str">
            <v>3.24.5.4</v>
          </cell>
          <cell r="D769" t="str">
            <v>Acometidas para actuadores electricos valvulas en cable THHN No 12 incluido tuberia conduit galvanizad 1", conectores y accesorios</v>
          </cell>
          <cell r="E769" t="str">
            <v>ml</v>
          </cell>
          <cell r="F769">
            <v>150</v>
          </cell>
          <cell r="G769">
            <v>23200</v>
          </cell>
          <cell r="H769">
            <v>3480000</v>
          </cell>
          <cell r="I769">
            <v>0.50454984424927407</v>
          </cell>
          <cell r="J769">
            <v>150</v>
          </cell>
          <cell r="L769">
            <v>150</v>
          </cell>
          <cell r="M769">
            <v>3480000</v>
          </cell>
          <cell r="N769">
            <v>0</v>
          </cell>
          <cell r="O769">
            <v>3480000</v>
          </cell>
          <cell r="R769">
            <v>0</v>
          </cell>
          <cell r="S769">
            <v>0</v>
          </cell>
          <cell r="T769">
            <v>0</v>
          </cell>
          <cell r="U769">
            <v>0</v>
          </cell>
          <cell r="V769">
            <v>150</v>
          </cell>
          <cell r="W769">
            <v>3480000</v>
          </cell>
        </row>
        <row r="770">
          <cell r="C770" t="str">
            <v>3.24.5.5</v>
          </cell>
          <cell r="D770" t="str">
            <v>Acometidas desde el tablero de servicios auxiliares al Cuarto del equipo Soplador en cable THHN No 10 incluye 3 fases neutro y tierra instalado ido tuberias conduit de 11/2", conectores y accesorios.</v>
          </cell>
          <cell r="E770" t="str">
            <v>ml</v>
          </cell>
          <cell r="F770">
            <v>30</v>
          </cell>
          <cell r="G770">
            <v>27234.48</v>
          </cell>
          <cell r="H770">
            <v>817034.4</v>
          </cell>
          <cell r="I770">
            <v>0.11845821243284456</v>
          </cell>
          <cell r="J770">
            <v>30</v>
          </cell>
          <cell r="K770">
            <v>-30</v>
          </cell>
          <cell r="L770">
            <v>0</v>
          </cell>
          <cell r="M770">
            <v>817034.4</v>
          </cell>
          <cell r="N770">
            <v>-817034.4</v>
          </cell>
          <cell r="O770">
            <v>0</v>
          </cell>
          <cell r="R770">
            <v>0</v>
          </cell>
          <cell r="S770">
            <v>0</v>
          </cell>
          <cell r="T770">
            <v>0</v>
          </cell>
          <cell r="U770">
            <v>0</v>
          </cell>
          <cell r="V770">
            <v>0</v>
          </cell>
          <cell r="W770">
            <v>0</v>
          </cell>
        </row>
        <row r="771">
          <cell r="C771" t="str">
            <v>3.24.5.6</v>
          </cell>
          <cell r="D771" t="str">
            <v>Acometidas desde el tablero de servicios auxiliares al Cuarto Dosificación o coagulación de quimicos en cable THHN No 10 incluye 3 fases neutro y tierra instalado ido tuberias conduit de 11/2", conectores y accesorios.</v>
          </cell>
          <cell r="E771" t="str">
            <v>ml</v>
          </cell>
          <cell r="F771">
            <v>90</v>
          </cell>
          <cell r="G771">
            <v>27234.48</v>
          </cell>
          <cell r="H771">
            <v>2451103.2000000002</v>
          </cell>
          <cell r="I771">
            <v>0.35537463729853369</v>
          </cell>
          <cell r="J771">
            <v>90</v>
          </cell>
          <cell r="K771">
            <v>-90</v>
          </cell>
          <cell r="L771">
            <v>0</v>
          </cell>
          <cell r="M771">
            <v>2451103.2000000002</v>
          </cell>
          <cell r="N771">
            <v>-2451103.2000000002</v>
          </cell>
          <cell r="O771">
            <v>0</v>
          </cell>
          <cell r="R771">
            <v>0</v>
          </cell>
          <cell r="S771">
            <v>0</v>
          </cell>
          <cell r="T771">
            <v>0</v>
          </cell>
          <cell r="U771">
            <v>0</v>
          </cell>
          <cell r="V771">
            <v>0</v>
          </cell>
          <cell r="W771">
            <v>0</v>
          </cell>
        </row>
        <row r="772">
          <cell r="C772" t="str">
            <v>3.24.5.7</v>
          </cell>
          <cell r="D772" t="str">
            <v>Acometidas desde el tablero de servicios auxiliares al tablero del sistema de Floculación y sedimentación en cable THHN No 10 incluye 3 fases neutro y tierra instalado ido tuberias conduit de 11/2", conectores y accesorios.</v>
          </cell>
          <cell r="E772" t="str">
            <v>ml</v>
          </cell>
          <cell r="F772">
            <v>70</v>
          </cell>
          <cell r="G772">
            <v>27234.48</v>
          </cell>
          <cell r="H772">
            <v>1906413.5999999999</v>
          </cell>
          <cell r="I772">
            <v>0.27640249567663727</v>
          </cell>
          <cell r="J772">
            <v>70</v>
          </cell>
          <cell r="K772">
            <v>-70</v>
          </cell>
          <cell r="L772">
            <v>0</v>
          </cell>
          <cell r="M772">
            <v>1906413.5999999999</v>
          </cell>
          <cell r="N772">
            <v>-1906413.5999999999</v>
          </cell>
          <cell r="O772">
            <v>0</v>
          </cell>
          <cell r="R772">
            <v>0</v>
          </cell>
          <cell r="S772">
            <v>0</v>
          </cell>
          <cell r="T772">
            <v>0</v>
          </cell>
          <cell r="U772">
            <v>0</v>
          </cell>
          <cell r="V772">
            <v>0</v>
          </cell>
          <cell r="W772">
            <v>0</v>
          </cell>
        </row>
        <row r="773">
          <cell r="C773" t="str">
            <v>3.24.5.8</v>
          </cell>
          <cell r="D773" t="str">
            <v>Acometidas desde el tablero de servicios auxiliares al edificio de laboratorio, casino y oficina en cable THHN No 6 incluye 3 fases neutro y tierra instalado ido tuberias conduit de 11/2", conectores y accesorios.</v>
          </cell>
          <cell r="E773" t="str">
            <v>ml</v>
          </cell>
          <cell r="F773">
            <v>85</v>
          </cell>
          <cell r="G773">
            <v>36378.76</v>
          </cell>
          <cell r="H773">
            <v>3092194.6</v>
          </cell>
          <cell r="I773">
            <v>0.44832365052254203</v>
          </cell>
          <cell r="J773">
            <v>85</v>
          </cell>
          <cell r="K773">
            <v>200</v>
          </cell>
          <cell r="L773">
            <v>285</v>
          </cell>
          <cell r="M773">
            <v>3092194.6</v>
          </cell>
          <cell r="N773">
            <v>7275752</v>
          </cell>
          <cell r="O773">
            <v>10367946.600000001</v>
          </cell>
          <cell r="R773">
            <v>0</v>
          </cell>
          <cell r="S773">
            <v>0</v>
          </cell>
          <cell r="T773">
            <v>0</v>
          </cell>
          <cell r="U773">
            <v>0</v>
          </cell>
          <cell r="V773">
            <v>285</v>
          </cell>
          <cell r="W773">
            <v>10367946.600000001</v>
          </cell>
        </row>
        <row r="774">
          <cell r="C774" t="str">
            <v>3.24.5.9</v>
          </cell>
          <cell r="D774" t="str">
            <v>Acometidas desde el tablero de servicios auxiliares al tablero de 24 ctos en la subestación electrica en cable THHN No 10 incluye 3 fases neutro y tierra instalado ido tuberias conduit de 11/2", conectores y accesorios.</v>
          </cell>
          <cell r="E774" t="str">
            <v>ml</v>
          </cell>
          <cell r="F774">
            <v>10</v>
          </cell>
          <cell r="G774">
            <v>27234.48</v>
          </cell>
          <cell r="H774">
            <v>272344.8</v>
          </cell>
          <cell r="I774">
            <v>3.9486070810948182E-2</v>
          </cell>
          <cell r="J774">
            <v>10</v>
          </cell>
          <cell r="K774">
            <v>-10</v>
          </cell>
          <cell r="L774">
            <v>0</v>
          </cell>
          <cell r="M774">
            <v>272344.8</v>
          </cell>
          <cell r="N774">
            <v>-272344.8</v>
          </cell>
          <cell r="O774">
            <v>0</v>
          </cell>
          <cell r="R774">
            <v>0</v>
          </cell>
          <cell r="S774">
            <v>0</v>
          </cell>
          <cell r="T774">
            <v>0</v>
          </cell>
          <cell r="U774">
            <v>0</v>
          </cell>
          <cell r="V774">
            <v>0</v>
          </cell>
          <cell r="W774">
            <v>0</v>
          </cell>
        </row>
        <row r="775">
          <cell r="C775" t="str">
            <v>3.24.5.10</v>
          </cell>
          <cell r="D775" t="str">
            <v>Registro electrico de .6 x .6 x .6 mt en concreto con su tapa debidamente impermeabilizado</v>
          </cell>
          <cell r="E775" t="str">
            <v>un</v>
          </cell>
          <cell r="F775">
            <v>20</v>
          </cell>
          <cell r="G775">
            <v>87000</v>
          </cell>
          <cell r="H775">
            <v>1740000</v>
          </cell>
          <cell r="I775">
            <v>0.25227492212463704</v>
          </cell>
          <cell r="J775">
            <v>20</v>
          </cell>
          <cell r="K775">
            <v>-12</v>
          </cell>
          <cell r="L775">
            <v>8</v>
          </cell>
          <cell r="M775">
            <v>1740000</v>
          </cell>
          <cell r="N775">
            <v>-1044000</v>
          </cell>
          <cell r="O775">
            <v>696000</v>
          </cell>
          <cell r="R775">
            <v>0</v>
          </cell>
          <cell r="S775">
            <v>0</v>
          </cell>
          <cell r="T775">
            <v>0</v>
          </cell>
          <cell r="U775">
            <v>0</v>
          </cell>
          <cell r="V775">
            <v>8</v>
          </cell>
          <cell r="W775">
            <v>696000</v>
          </cell>
        </row>
        <row r="776">
          <cell r="C776" t="str">
            <v>3.24.6</v>
          </cell>
          <cell r="D776" t="str">
            <v>SUMINISTRO ACCESORIOS PARA ILUMINACION EXTERIOR</v>
          </cell>
          <cell r="F776" t="str">
            <v/>
          </cell>
          <cell r="I776" t="str">
            <v/>
          </cell>
          <cell r="J776" t="str">
            <v/>
          </cell>
          <cell r="L776" t="str">
            <v/>
          </cell>
          <cell r="M776" t="str">
            <v/>
          </cell>
          <cell r="N776" t="str">
            <v/>
          </cell>
          <cell r="O776" t="str">
            <v/>
          </cell>
          <cell r="R776">
            <v>0</v>
          </cell>
          <cell r="S776" t="str">
            <v/>
          </cell>
          <cell r="T776" t="str">
            <v/>
          </cell>
          <cell r="U776" t="str">
            <v/>
          </cell>
          <cell r="V776" t="str">
            <v/>
          </cell>
          <cell r="W776" t="str">
            <v/>
          </cell>
        </row>
        <row r="777">
          <cell r="C777" t="str">
            <v>3.24.6.1</v>
          </cell>
          <cell r="D777" t="str">
            <v>Poste de concreto de 9 mts - 510 Kg para iluminacion</v>
          </cell>
          <cell r="E777" t="str">
            <v>un</v>
          </cell>
          <cell r="F777">
            <v>8</v>
          </cell>
          <cell r="G777">
            <v>353800</v>
          </cell>
          <cell r="H777">
            <v>2830400</v>
          </cell>
          <cell r="I777">
            <v>0.41036720665607623</v>
          </cell>
          <cell r="J777">
            <v>8</v>
          </cell>
          <cell r="K777">
            <v>6</v>
          </cell>
          <cell r="L777">
            <v>14</v>
          </cell>
          <cell r="M777">
            <v>2830400</v>
          </cell>
          <cell r="N777">
            <v>2122800</v>
          </cell>
          <cell r="O777">
            <v>4953200</v>
          </cell>
          <cell r="R777">
            <v>0</v>
          </cell>
          <cell r="S777">
            <v>0</v>
          </cell>
          <cell r="T777">
            <v>0</v>
          </cell>
          <cell r="U777">
            <v>0</v>
          </cell>
          <cell r="V777">
            <v>14</v>
          </cell>
          <cell r="W777">
            <v>4953200</v>
          </cell>
        </row>
        <row r="778">
          <cell r="C778" t="str">
            <v>3.24.6.2</v>
          </cell>
          <cell r="D778" t="str">
            <v>Luminaria horizontal cerrada de Vapor de MercurioTipo LTP 250 W , 220 V, incluye fotocelda</v>
          </cell>
          <cell r="E778" t="str">
            <v>un</v>
          </cell>
          <cell r="F778">
            <v>12</v>
          </cell>
          <cell r="G778">
            <v>261000</v>
          </cell>
          <cell r="H778">
            <v>3132000</v>
          </cell>
          <cell r="I778">
            <v>0.45409485982434666</v>
          </cell>
          <cell r="J778">
            <v>12</v>
          </cell>
          <cell r="K778">
            <v>16</v>
          </cell>
          <cell r="L778">
            <v>28</v>
          </cell>
          <cell r="M778">
            <v>3132000</v>
          </cell>
          <cell r="N778">
            <v>4176000</v>
          </cell>
          <cell r="O778">
            <v>7308000</v>
          </cell>
          <cell r="R778">
            <v>0</v>
          </cell>
          <cell r="S778">
            <v>0</v>
          </cell>
          <cell r="T778">
            <v>0</v>
          </cell>
          <cell r="U778">
            <v>0</v>
          </cell>
          <cell r="V778">
            <v>28</v>
          </cell>
          <cell r="W778">
            <v>7308000</v>
          </cell>
        </row>
        <row r="779">
          <cell r="C779" t="str">
            <v>3.24.6.3</v>
          </cell>
          <cell r="D779" t="str">
            <v>Poste para luminaria en tuberia galvanizada de 2" de 3 mts de altura incluye base en concretode.</v>
          </cell>
          <cell r="E779" t="str">
            <v>un</v>
          </cell>
          <cell r="F779">
            <v>4</v>
          </cell>
          <cell r="G779">
            <v>410408</v>
          </cell>
          <cell r="H779">
            <v>1641632</v>
          </cell>
          <cell r="I779">
            <v>0.23801297986052417</v>
          </cell>
          <cell r="J779">
            <v>4</v>
          </cell>
          <cell r="K779">
            <v>8</v>
          </cell>
          <cell r="L779">
            <v>12</v>
          </cell>
          <cell r="M779">
            <v>1641632</v>
          </cell>
          <cell r="N779">
            <v>3283264</v>
          </cell>
          <cell r="O779">
            <v>4924896</v>
          </cell>
          <cell r="R779">
            <v>0</v>
          </cell>
          <cell r="S779">
            <v>0</v>
          </cell>
          <cell r="T779">
            <v>0</v>
          </cell>
          <cell r="U779">
            <v>0</v>
          </cell>
          <cell r="V779">
            <v>12</v>
          </cell>
          <cell r="W779">
            <v>4924896</v>
          </cell>
        </row>
        <row r="780">
          <cell r="C780" t="str">
            <v>3.24.6.4</v>
          </cell>
          <cell r="D780" t="str">
            <v>Salida electrica monofasica para toma o iluminacion, incluye linea neutro y tierra en cable THHN no 12, tuberia coduit de 1"</v>
          </cell>
          <cell r="E780" t="str">
            <v>un</v>
          </cell>
          <cell r="F780">
            <v>12</v>
          </cell>
          <cell r="G780">
            <v>40600</v>
          </cell>
          <cell r="H780">
            <v>487200</v>
          </cell>
          <cell r="I780">
            <v>7.0636978194898364E-2</v>
          </cell>
          <cell r="J780">
            <v>12</v>
          </cell>
          <cell r="K780">
            <v>16</v>
          </cell>
          <cell r="L780">
            <v>28</v>
          </cell>
          <cell r="M780">
            <v>487200</v>
          </cell>
          <cell r="N780">
            <v>649600</v>
          </cell>
          <cell r="O780">
            <v>1136800</v>
          </cell>
          <cell r="R780">
            <v>0</v>
          </cell>
          <cell r="S780">
            <v>0</v>
          </cell>
          <cell r="T780">
            <v>0</v>
          </cell>
          <cell r="U780">
            <v>0</v>
          </cell>
          <cell r="V780">
            <v>28</v>
          </cell>
          <cell r="W780">
            <v>1136800</v>
          </cell>
        </row>
        <row r="781">
          <cell r="C781" t="str">
            <v>3.24.6.5</v>
          </cell>
          <cell r="D781" t="str">
            <v>Registro electrico de .6 x .6 x .6 mt en concreto con su tapa debidamente impermeabilizado</v>
          </cell>
          <cell r="E781" t="str">
            <v>un</v>
          </cell>
          <cell r="F781">
            <v>8</v>
          </cell>
          <cell r="G781">
            <v>87000</v>
          </cell>
          <cell r="H781">
            <v>696000</v>
          </cell>
          <cell r="I781">
            <v>0.1009099688498548</v>
          </cell>
          <cell r="J781">
            <v>8</v>
          </cell>
          <cell r="L781">
            <v>8</v>
          </cell>
          <cell r="M781">
            <v>696000</v>
          </cell>
          <cell r="N781">
            <v>0</v>
          </cell>
          <cell r="O781">
            <v>696000</v>
          </cell>
          <cell r="R781">
            <v>0</v>
          </cell>
          <cell r="S781">
            <v>0</v>
          </cell>
          <cell r="T781">
            <v>0</v>
          </cell>
          <cell r="U781">
            <v>0</v>
          </cell>
          <cell r="V781">
            <v>8</v>
          </cell>
          <cell r="W781">
            <v>696000</v>
          </cell>
        </row>
        <row r="782">
          <cell r="C782" t="str">
            <v>3.24.5.2</v>
          </cell>
          <cell r="D782" t="str">
            <v>Acometidas desde el tablero de servicios auxiliares al edificio de cloracion cable THHN No 10 incluye 3 fases neutro y tierra instalado ido tuberias conduit de 11/2", conectores y accesorios OJO para conexión entre posteria.</v>
          </cell>
          <cell r="E782" t="str">
            <v>ml</v>
          </cell>
          <cell r="G782">
            <v>27234.48</v>
          </cell>
          <cell r="H782">
            <v>0</v>
          </cell>
          <cell r="I782">
            <v>0</v>
          </cell>
          <cell r="J782">
            <v>0</v>
          </cell>
          <cell r="K782">
            <v>100</v>
          </cell>
          <cell r="L782">
            <v>100</v>
          </cell>
          <cell r="M782">
            <v>0</v>
          </cell>
          <cell r="N782">
            <v>2723448</v>
          </cell>
          <cell r="O782">
            <v>2723448</v>
          </cell>
          <cell r="R782">
            <v>0</v>
          </cell>
          <cell r="S782">
            <v>0</v>
          </cell>
          <cell r="T782">
            <v>0</v>
          </cell>
          <cell r="U782">
            <v>0</v>
          </cell>
          <cell r="V782">
            <v>100</v>
          </cell>
          <cell r="W782">
            <v>2723448</v>
          </cell>
        </row>
        <row r="783">
          <cell r="C783" t="str">
            <v>3.24.7</v>
          </cell>
          <cell r="D783" t="str">
            <v>SUMINISTRO DE OFICINAS, LABORATORIO Y CASINO.</v>
          </cell>
          <cell r="F783" t="str">
            <v/>
          </cell>
          <cell r="G783">
            <v>0</v>
          </cell>
          <cell r="I783" t="str">
            <v/>
          </cell>
          <cell r="J783" t="str">
            <v/>
          </cell>
          <cell r="L783" t="str">
            <v/>
          </cell>
          <cell r="M783" t="str">
            <v/>
          </cell>
          <cell r="N783" t="str">
            <v/>
          </cell>
          <cell r="O783" t="str">
            <v/>
          </cell>
          <cell r="R783">
            <v>0</v>
          </cell>
          <cell r="S783" t="str">
            <v/>
          </cell>
          <cell r="T783" t="str">
            <v/>
          </cell>
          <cell r="U783" t="str">
            <v/>
          </cell>
          <cell r="V783" t="str">
            <v/>
          </cell>
          <cell r="W783" t="str">
            <v/>
          </cell>
        </row>
        <row r="784">
          <cell r="C784" t="str">
            <v>3.24.7.1</v>
          </cell>
          <cell r="D784" t="str">
            <v>Tablero de distribucion trifasico para empotrar de 24 ctos, con sus breakers termomagneticos.</v>
          </cell>
          <cell r="E784" t="str">
            <v>un</v>
          </cell>
          <cell r="F784">
            <v>1</v>
          </cell>
          <cell r="G784">
            <v>379359.11519999994</v>
          </cell>
          <cell r="H784">
            <v>379359.11519999994</v>
          </cell>
          <cell r="I784">
            <v>5.5001604163420224E-2</v>
          </cell>
          <cell r="J784">
            <v>1</v>
          </cell>
          <cell r="L784">
            <v>1</v>
          </cell>
          <cell r="M784">
            <v>379359.11519999994</v>
          </cell>
          <cell r="N784">
            <v>0</v>
          </cell>
          <cell r="O784">
            <v>379359.11519999994</v>
          </cell>
          <cell r="R784">
            <v>0</v>
          </cell>
          <cell r="S784">
            <v>0</v>
          </cell>
          <cell r="T784">
            <v>0</v>
          </cell>
          <cell r="U784">
            <v>0</v>
          </cell>
          <cell r="V784">
            <v>1</v>
          </cell>
          <cell r="W784">
            <v>379359.11519999994</v>
          </cell>
        </row>
        <row r="785">
          <cell r="C785" t="str">
            <v>3.24.7.2</v>
          </cell>
          <cell r="D785" t="str">
            <v>Luminaria Fluorescente 4 x 32 para sobreponer reticulada 110 V, incluye tubo T 8 e interruptor.</v>
          </cell>
          <cell r="E785" t="str">
            <v>un</v>
          </cell>
          <cell r="F785">
            <v>20</v>
          </cell>
          <cell r="G785">
            <v>290000</v>
          </cell>
          <cell r="H785">
            <v>5800000</v>
          </cell>
          <cell r="I785">
            <v>0.84091640708212323</v>
          </cell>
          <cell r="J785">
            <v>20</v>
          </cell>
          <cell r="K785">
            <v>-6</v>
          </cell>
          <cell r="L785">
            <v>14</v>
          </cell>
          <cell r="M785">
            <v>5800000</v>
          </cell>
          <cell r="N785">
            <v>-1740000</v>
          </cell>
          <cell r="O785">
            <v>4060000</v>
          </cell>
          <cell r="R785">
            <v>0</v>
          </cell>
          <cell r="S785">
            <v>0</v>
          </cell>
          <cell r="T785">
            <v>0</v>
          </cell>
          <cell r="U785">
            <v>0</v>
          </cell>
          <cell r="V785">
            <v>14</v>
          </cell>
          <cell r="W785">
            <v>4060000</v>
          </cell>
        </row>
        <row r="786">
          <cell r="C786" t="str">
            <v>3.24.7.3</v>
          </cell>
          <cell r="D786" t="str">
            <v>Toma trifasica de tres elementos 50A</v>
          </cell>
          <cell r="E786" t="str">
            <v>un</v>
          </cell>
          <cell r="F786">
            <v>4</v>
          </cell>
          <cell r="G786">
            <v>29000</v>
          </cell>
          <cell r="H786">
            <v>116000</v>
          </cell>
          <cell r="I786">
            <v>1.6818328141642466E-2</v>
          </cell>
          <cell r="J786">
            <v>4</v>
          </cell>
          <cell r="K786">
            <v>-4</v>
          </cell>
          <cell r="L786">
            <v>0</v>
          </cell>
          <cell r="M786">
            <v>116000</v>
          </cell>
          <cell r="N786">
            <v>-116000</v>
          </cell>
          <cell r="O786">
            <v>0</v>
          </cell>
          <cell r="R786">
            <v>0</v>
          </cell>
          <cell r="S786">
            <v>0</v>
          </cell>
          <cell r="T786">
            <v>0</v>
          </cell>
          <cell r="U786">
            <v>0</v>
          </cell>
          <cell r="V786">
            <v>0</v>
          </cell>
          <cell r="W786">
            <v>0</v>
          </cell>
        </row>
        <row r="787">
          <cell r="C787" t="str">
            <v>3.24.7.4</v>
          </cell>
          <cell r="D787" t="str">
            <v>Toma bifasica de tres elementos 30A</v>
          </cell>
          <cell r="E787" t="str">
            <v>un</v>
          </cell>
          <cell r="F787">
            <v>4</v>
          </cell>
          <cell r="G787">
            <v>17400</v>
          </cell>
          <cell r="H787">
            <v>69600</v>
          </cell>
          <cell r="I787">
            <v>1.009099688498548E-2</v>
          </cell>
          <cell r="J787">
            <v>4</v>
          </cell>
          <cell r="K787">
            <v>2</v>
          </cell>
          <cell r="L787">
            <v>6</v>
          </cell>
          <cell r="M787">
            <v>69600</v>
          </cell>
          <cell r="N787">
            <v>34800</v>
          </cell>
          <cell r="O787">
            <v>104400</v>
          </cell>
          <cell r="R787">
            <v>0</v>
          </cell>
          <cell r="S787">
            <v>0</v>
          </cell>
          <cell r="T787">
            <v>0</v>
          </cell>
          <cell r="U787">
            <v>0</v>
          </cell>
          <cell r="V787">
            <v>6</v>
          </cell>
          <cell r="W787">
            <v>104400</v>
          </cell>
        </row>
        <row r="788">
          <cell r="C788" t="str">
            <v>3.24.7.5</v>
          </cell>
          <cell r="D788" t="str">
            <v>Toma monofasica de tres elementos</v>
          </cell>
          <cell r="E788" t="str">
            <v>un</v>
          </cell>
          <cell r="F788">
            <v>14</v>
          </cell>
          <cell r="G788">
            <v>3364</v>
          </cell>
          <cell r="H788">
            <v>47096</v>
          </cell>
          <cell r="I788">
            <v>6.8282412255068411E-3</v>
          </cell>
          <cell r="J788">
            <v>14</v>
          </cell>
          <cell r="K788">
            <v>2</v>
          </cell>
          <cell r="L788">
            <v>16</v>
          </cell>
          <cell r="M788">
            <v>47096</v>
          </cell>
          <cell r="N788">
            <v>6728</v>
          </cell>
          <cell r="O788">
            <v>53824</v>
          </cell>
          <cell r="R788">
            <v>0</v>
          </cell>
          <cell r="S788">
            <v>0</v>
          </cell>
          <cell r="T788">
            <v>0</v>
          </cell>
          <cell r="U788">
            <v>0</v>
          </cell>
          <cell r="V788">
            <v>16</v>
          </cell>
          <cell r="W788">
            <v>53824</v>
          </cell>
        </row>
        <row r="789">
          <cell r="C789" t="str">
            <v>3.24.7.6</v>
          </cell>
          <cell r="D789" t="str">
            <v>Salida electrica monofasica para toma o iluminacion, incluye linea neutro y tierra en cable THHN no 12, tuberia coduit de 1"</v>
          </cell>
          <cell r="E789" t="str">
            <v>un</v>
          </cell>
          <cell r="F789">
            <v>34</v>
          </cell>
          <cell r="G789">
            <v>40600</v>
          </cell>
          <cell r="H789">
            <v>1380400</v>
          </cell>
          <cell r="I789">
            <v>0.20013810488554534</v>
          </cell>
          <cell r="J789">
            <v>34</v>
          </cell>
          <cell r="K789">
            <v>13</v>
          </cell>
          <cell r="L789">
            <v>47</v>
          </cell>
          <cell r="M789">
            <v>1380400</v>
          </cell>
          <cell r="N789">
            <v>527800</v>
          </cell>
          <cell r="O789">
            <v>1908200</v>
          </cell>
          <cell r="R789">
            <v>0</v>
          </cell>
          <cell r="S789">
            <v>0</v>
          </cell>
          <cell r="T789">
            <v>0</v>
          </cell>
          <cell r="U789">
            <v>0</v>
          </cell>
          <cell r="V789">
            <v>47</v>
          </cell>
          <cell r="W789">
            <v>1908200</v>
          </cell>
        </row>
        <row r="790">
          <cell r="C790" t="str">
            <v>3.24.7.7</v>
          </cell>
          <cell r="D790" t="str">
            <v>Salida electrica bifasica o trifasica para toma, incluye lineas neutro y tierra en cable THHN no 10, tuberia coduit de 1"</v>
          </cell>
          <cell r="E790" t="str">
            <v>un</v>
          </cell>
          <cell r="F790">
            <v>8</v>
          </cell>
          <cell r="G790">
            <v>46400</v>
          </cell>
          <cell r="H790">
            <v>371200</v>
          </cell>
          <cell r="I790">
            <v>5.3818650053255895E-2</v>
          </cell>
          <cell r="J790">
            <v>8</v>
          </cell>
          <cell r="K790">
            <v>2</v>
          </cell>
          <cell r="L790">
            <v>10</v>
          </cell>
          <cell r="M790">
            <v>371200</v>
          </cell>
          <cell r="N790">
            <v>92800</v>
          </cell>
          <cell r="O790">
            <v>464000</v>
          </cell>
          <cell r="R790">
            <v>0</v>
          </cell>
          <cell r="S790">
            <v>0</v>
          </cell>
          <cell r="T790">
            <v>0</v>
          </cell>
          <cell r="U790">
            <v>0</v>
          </cell>
          <cell r="V790">
            <v>10</v>
          </cell>
          <cell r="W790">
            <v>464000</v>
          </cell>
        </row>
        <row r="791">
          <cell r="C791" t="str">
            <v>3.24.7.8</v>
          </cell>
          <cell r="D791" t="str">
            <v>Salida telefonica, para voz y datos</v>
          </cell>
          <cell r="E791" t="str">
            <v>un</v>
          </cell>
          <cell r="F791">
            <v>1</v>
          </cell>
          <cell r="G791">
            <v>52200</v>
          </cell>
          <cell r="H791">
            <v>52200</v>
          </cell>
          <cell r="I791">
            <v>7.5682476637391107E-3</v>
          </cell>
          <cell r="J791">
            <v>1</v>
          </cell>
          <cell r="K791">
            <v>1</v>
          </cell>
          <cell r="L791">
            <v>2</v>
          </cell>
          <cell r="M791">
            <v>52200</v>
          </cell>
          <cell r="N791">
            <v>52200</v>
          </cell>
          <cell r="O791">
            <v>104400</v>
          </cell>
          <cell r="R791">
            <v>0</v>
          </cell>
          <cell r="S791">
            <v>0</v>
          </cell>
          <cell r="T791">
            <v>0</v>
          </cell>
          <cell r="U791">
            <v>0</v>
          </cell>
          <cell r="V791">
            <v>2</v>
          </cell>
          <cell r="W791">
            <v>104400</v>
          </cell>
        </row>
        <row r="792">
          <cell r="C792" t="str">
            <v>3.24.2.34</v>
          </cell>
          <cell r="D792" t="str">
            <v>Luminaria Wall Pack 150 W 220 V,Vapor de mercurio</v>
          </cell>
          <cell r="E792" t="str">
            <v>un</v>
          </cell>
          <cell r="G792">
            <v>261000</v>
          </cell>
          <cell r="H792">
            <v>0</v>
          </cell>
          <cell r="I792">
            <v>0</v>
          </cell>
          <cell r="J792">
            <v>0</v>
          </cell>
          <cell r="K792">
            <v>4</v>
          </cell>
          <cell r="L792">
            <v>4</v>
          </cell>
          <cell r="M792">
            <v>0</v>
          </cell>
          <cell r="N792">
            <v>1044000</v>
          </cell>
          <cell r="O792">
            <v>1044000</v>
          </cell>
          <cell r="R792">
            <v>0</v>
          </cell>
          <cell r="S792">
            <v>0</v>
          </cell>
          <cell r="T792">
            <v>0</v>
          </cell>
          <cell r="U792">
            <v>0</v>
          </cell>
          <cell r="V792">
            <v>4</v>
          </cell>
          <cell r="W792">
            <v>1044000</v>
          </cell>
        </row>
        <row r="793">
          <cell r="C793" t="str">
            <v>3.24.8</v>
          </cell>
          <cell r="D793" t="str">
            <v>SUMINISTRO SISTEMA DE DOSIFICACIÖN DE QUIMICOS</v>
          </cell>
          <cell r="F793" t="str">
            <v/>
          </cell>
          <cell r="G793">
            <v>0</v>
          </cell>
          <cell r="I793" t="str">
            <v/>
          </cell>
          <cell r="J793" t="str">
            <v/>
          </cell>
          <cell r="L793" t="str">
            <v/>
          </cell>
          <cell r="M793" t="str">
            <v/>
          </cell>
          <cell r="N793" t="str">
            <v/>
          </cell>
          <cell r="O793" t="str">
            <v/>
          </cell>
          <cell r="R793">
            <v>0</v>
          </cell>
          <cell r="S793" t="str">
            <v/>
          </cell>
          <cell r="T793" t="str">
            <v/>
          </cell>
          <cell r="U793" t="str">
            <v/>
          </cell>
          <cell r="V793" t="str">
            <v/>
          </cell>
          <cell r="W793" t="str">
            <v/>
          </cell>
        </row>
        <row r="794">
          <cell r="C794" t="str">
            <v>3.24.8.1</v>
          </cell>
          <cell r="D794" t="str">
            <v>Tablero de distribucion trifasico para empotrar de 12 ctos, con sus breakers termomagneticos.</v>
          </cell>
          <cell r="E794" t="str">
            <v>un</v>
          </cell>
          <cell r="F794">
            <v>1</v>
          </cell>
          <cell r="G794">
            <v>227846.82879999999</v>
          </cell>
          <cell r="H794">
            <v>227846.82879999999</v>
          </cell>
          <cell r="I794">
            <v>3.3034506317164078E-2</v>
          </cell>
          <cell r="J794">
            <v>1</v>
          </cell>
          <cell r="K794">
            <v>-1</v>
          </cell>
          <cell r="L794">
            <v>0</v>
          </cell>
          <cell r="M794">
            <v>227846.82879999999</v>
          </cell>
          <cell r="N794">
            <v>-227846.82879999999</v>
          </cell>
          <cell r="O794">
            <v>0</v>
          </cell>
          <cell r="R794">
            <v>0</v>
          </cell>
          <cell r="S794">
            <v>0</v>
          </cell>
          <cell r="T794">
            <v>0</v>
          </cell>
          <cell r="U794">
            <v>0</v>
          </cell>
          <cell r="V794">
            <v>0</v>
          </cell>
          <cell r="W794">
            <v>0</v>
          </cell>
        </row>
        <row r="795">
          <cell r="C795" t="str">
            <v>3.24.8.2</v>
          </cell>
          <cell r="D795" t="str">
            <v>Luminaria Fluorescente 4 x 32 para sobreponer reticulada 110 V, incluye tubo T 8 e interruptor.</v>
          </cell>
          <cell r="E795" t="str">
            <v>un</v>
          </cell>
          <cell r="F795">
            <v>6</v>
          </cell>
          <cell r="G795">
            <v>290000</v>
          </cell>
          <cell r="H795">
            <v>1740000</v>
          </cell>
          <cell r="I795">
            <v>0.25227492212463704</v>
          </cell>
          <cell r="J795">
            <v>6</v>
          </cell>
          <cell r="K795">
            <v>-6</v>
          </cell>
          <cell r="L795">
            <v>0</v>
          </cell>
          <cell r="M795">
            <v>1740000</v>
          </cell>
          <cell r="N795">
            <v>-1740000</v>
          </cell>
          <cell r="O795">
            <v>0</v>
          </cell>
          <cell r="R795">
            <v>0</v>
          </cell>
          <cell r="S795">
            <v>0</v>
          </cell>
          <cell r="T795">
            <v>0</v>
          </cell>
          <cell r="U795">
            <v>0</v>
          </cell>
          <cell r="V795">
            <v>0</v>
          </cell>
          <cell r="W795">
            <v>0</v>
          </cell>
        </row>
        <row r="796">
          <cell r="C796" t="str">
            <v>3.24.8.3</v>
          </cell>
          <cell r="D796" t="str">
            <v>Toma trifasica de tres elementos 50A</v>
          </cell>
          <cell r="E796" t="str">
            <v>un</v>
          </cell>
          <cell r="F796">
            <v>1</v>
          </cell>
          <cell r="G796">
            <v>29000</v>
          </cell>
          <cell r="H796">
            <v>29000</v>
          </cell>
          <cell r="I796">
            <v>4.2045820354106164E-3</v>
          </cell>
          <cell r="J796">
            <v>1</v>
          </cell>
          <cell r="L796">
            <v>1</v>
          </cell>
          <cell r="M796">
            <v>29000</v>
          </cell>
          <cell r="N796">
            <v>0</v>
          </cell>
          <cell r="O796">
            <v>29000</v>
          </cell>
          <cell r="R796">
            <v>0</v>
          </cell>
          <cell r="S796">
            <v>0</v>
          </cell>
          <cell r="T796">
            <v>0</v>
          </cell>
          <cell r="U796">
            <v>0</v>
          </cell>
          <cell r="V796">
            <v>1</v>
          </cell>
          <cell r="W796">
            <v>29000</v>
          </cell>
        </row>
        <row r="797">
          <cell r="C797" t="str">
            <v>3.24.8.4</v>
          </cell>
          <cell r="D797" t="str">
            <v>Toma bifasica de tres elementos 30A</v>
          </cell>
          <cell r="E797" t="str">
            <v>un</v>
          </cell>
          <cell r="F797">
            <v>1</v>
          </cell>
          <cell r="G797">
            <v>17400</v>
          </cell>
          <cell r="H797">
            <v>17400</v>
          </cell>
          <cell r="I797">
            <v>2.5227492212463701E-3</v>
          </cell>
          <cell r="J797">
            <v>1</v>
          </cell>
          <cell r="L797">
            <v>1</v>
          </cell>
          <cell r="M797">
            <v>17400</v>
          </cell>
          <cell r="N797">
            <v>0</v>
          </cell>
          <cell r="O797">
            <v>17400</v>
          </cell>
          <cell r="R797">
            <v>0</v>
          </cell>
          <cell r="S797">
            <v>0</v>
          </cell>
          <cell r="T797">
            <v>0</v>
          </cell>
          <cell r="U797">
            <v>0</v>
          </cell>
          <cell r="V797">
            <v>1</v>
          </cell>
          <cell r="W797">
            <v>17400</v>
          </cell>
        </row>
        <row r="798">
          <cell r="C798" t="str">
            <v>3.24.8.5</v>
          </cell>
          <cell r="D798" t="str">
            <v>Toma monofasica de tres elementos</v>
          </cell>
          <cell r="E798" t="str">
            <v>un</v>
          </cell>
          <cell r="F798">
            <v>4</v>
          </cell>
          <cell r="G798">
            <v>3364</v>
          </cell>
          <cell r="H798">
            <v>13456</v>
          </cell>
          <cell r="I798">
            <v>1.9509260644305262E-3</v>
          </cell>
          <cell r="J798">
            <v>4</v>
          </cell>
          <cell r="L798">
            <v>4</v>
          </cell>
          <cell r="M798">
            <v>13456</v>
          </cell>
          <cell r="N798">
            <v>0</v>
          </cell>
          <cell r="O798">
            <v>13456</v>
          </cell>
          <cell r="R798">
            <v>0</v>
          </cell>
          <cell r="S798">
            <v>0</v>
          </cell>
          <cell r="T798">
            <v>0</v>
          </cell>
          <cell r="U798">
            <v>0</v>
          </cell>
          <cell r="V798">
            <v>4</v>
          </cell>
          <cell r="W798">
            <v>13456</v>
          </cell>
        </row>
        <row r="799">
          <cell r="C799" t="str">
            <v>3.24.8.6</v>
          </cell>
          <cell r="D799" t="str">
            <v>Salida electrica monofasica para toma o iluminacion, incluye linea neutro y tierra en cable THHN no 12, tuberia coduit de 1"</v>
          </cell>
          <cell r="E799" t="str">
            <v>un</v>
          </cell>
          <cell r="F799">
            <v>10</v>
          </cell>
          <cell r="G799">
            <v>40600</v>
          </cell>
          <cell r="H799">
            <v>406000</v>
          </cell>
          <cell r="I799">
            <v>5.8864148495748635E-2</v>
          </cell>
          <cell r="J799">
            <v>10</v>
          </cell>
          <cell r="K799">
            <v>-6</v>
          </cell>
          <cell r="L799">
            <v>4</v>
          </cell>
          <cell r="M799">
            <v>406000</v>
          </cell>
          <cell r="N799">
            <v>-243600</v>
          </cell>
          <cell r="O799">
            <v>162400</v>
          </cell>
          <cell r="R799">
            <v>0</v>
          </cell>
          <cell r="S799">
            <v>0</v>
          </cell>
          <cell r="T799">
            <v>0</v>
          </cell>
          <cell r="U799">
            <v>0</v>
          </cell>
          <cell r="V799">
            <v>4</v>
          </cell>
          <cell r="W799">
            <v>162400</v>
          </cell>
        </row>
        <row r="800">
          <cell r="C800" t="str">
            <v>3.24.8.7</v>
          </cell>
          <cell r="D800" t="str">
            <v>Salida electrica bifasica o trifasica para toma, incluye lineas neutro y tierra en cable THHN no 10, tuberia coduit de 1"</v>
          </cell>
          <cell r="E800" t="str">
            <v>un</v>
          </cell>
          <cell r="F800">
            <v>2</v>
          </cell>
          <cell r="G800">
            <v>46400</v>
          </cell>
          <cell r="H800">
            <v>92800</v>
          </cell>
          <cell r="I800">
            <v>1.3454662513313974E-2</v>
          </cell>
          <cell r="J800">
            <v>2</v>
          </cell>
          <cell r="K800">
            <v>8</v>
          </cell>
          <cell r="L800">
            <v>10</v>
          </cell>
          <cell r="M800">
            <v>92800</v>
          </cell>
          <cell r="N800">
            <v>371200</v>
          </cell>
          <cell r="O800">
            <v>464000</v>
          </cell>
          <cell r="R800">
            <v>0</v>
          </cell>
          <cell r="S800">
            <v>0</v>
          </cell>
          <cell r="T800">
            <v>0</v>
          </cell>
          <cell r="U800">
            <v>0</v>
          </cell>
          <cell r="V800">
            <v>10</v>
          </cell>
          <cell r="W800">
            <v>464000</v>
          </cell>
        </row>
        <row r="801">
          <cell r="C801" t="str">
            <v>3.24.8.8</v>
          </cell>
          <cell r="D801" t="str">
            <v>Tablero en fibra de vidrio con 4 Arrancadores para bombas de dosificación de quimicos 220 V ac, potencia de 2 a 3 Hp.</v>
          </cell>
          <cell r="E801" t="str">
            <v>un</v>
          </cell>
          <cell r="F801">
            <v>1</v>
          </cell>
          <cell r="G801">
            <v>2320000</v>
          </cell>
          <cell r="H801">
            <v>2320000</v>
          </cell>
          <cell r="I801">
            <v>0.33636656283284933</v>
          </cell>
          <cell r="J801">
            <v>1</v>
          </cell>
          <cell r="L801">
            <v>1</v>
          </cell>
          <cell r="M801">
            <v>2320000</v>
          </cell>
          <cell r="N801">
            <v>0</v>
          </cell>
          <cell r="O801">
            <v>2320000</v>
          </cell>
          <cell r="R801">
            <v>0</v>
          </cell>
          <cell r="S801">
            <v>0</v>
          </cell>
          <cell r="T801">
            <v>0</v>
          </cell>
          <cell r="U801">
            <v>0</v>
          </cell>
          <cell r="V801">
            <v>1</v>
          </cell>
          <cell r="W801">
            <v>2320000</v>
          </cell>
        </row>
        <row r="802">
          <cell r="C802" t="str">
            <v>3.24.8.9</v>
          </cell>
          <cell r="D802" t="str">
            <v>Acometidas para bombas de dosificación en cable THHN No 12 incluido tuberia conduit galvanizad 3/4", flexiconduit, conectores, accesorios etc</v>
          </cell>
          <cell r="E802" t="str">
            <v>ml</v>
          </cell>
          <cell r="F802">
            <v>40</v>
          </cell>
          <cell r="G802">
            <v>23200</v>
          </cell>
          <cell r="H802">
            <v>928000</v>
          </cell>
          <cell r="I802">
            <v>0.13454662513313972</v>
          </cell>
          <cell r="J802">
            <v>40</v>
          </cell>
          <cell r="L802">
            <v>40</v>
          </cell>
          <cell r="M802">
            <v>928000</v>
          </cell>
          <cell r="N802">
            <v>0</v>
          </cell>
          <cell r="O802">
            <v>928000</v>
          </cell>
          <cell r="R802">
            <v>0</v>
          </cell>
          <cell r="S802">
            <v>0</v>
          </cell>
          <cell r="T802">
            <v>0</v>
          </cell>
          <cell r="U802">
            <v>0</v>
          </cell>
          <cell r="V802">
            <v>40</v>
          </cell>
          <cell r="W802">
            <v>928000</v>
          </cell>
        </row>
        <row r="803">
          <cell r="C803" t="str">
            <v>3.24.8.1</v>
          </cell>
          <cell r="D803" t="str">
            <v>Tablero de distribucion trifasico para empotrar de 24 ctos, con sus breakers termomagneticos.</v>
          </cell>
          <cell r="E803" t="str">
            <v>un</v>
          </cell>
          <cell r="G803">
            <v>227846.82879999999</v>
          </cell>
          <cell r="H803">
            <v>0</v>
          </cell>
          <cell r="I803">
            <v>0</v>
          </cell>
          <cell r="J803">
            <v>0</v>
          </cell>
          <cell r="K803">
            <v>1</v>
          </cell>
          <cell r="L803">
            <v>1</v>
          </cell>
          <cell r="M803">
            <v>0</v>
          </cell>
          <cell r="N803">
            <v>227846.82879999999</v>
          </cell>
          <cell r="O803">
            <v>227846.82879999999</v>
          </cell>
          <cell r="R803">
            <v>0</v>
          </cell>
          <cell r="S803">
            <v>0</v>
          </cell>
          <cell r="T803">
            <v>0</v>
          </cell>
          <cell r="U803">
            <v>0</v>
          </cell>
          <cell r="V803">
            <v>1</v>
          </cell>
          <cell r="W803">
            <v>227846.82879999999</v>
          </cell>
        </row>
        <row r="804">
          <cell r="C804" t="str">
            <v>3.24.2.34</v>
          </cell>
          <cell r="D804" t="str">
            <v>Luminaria Wall Pack 150 W 220 V,Vapor de mercurio</v>
          </cell>
          <cell r="E804" t="str">
            <v>un</v>
          </cell>
          <cell r="G804">
            <v>261000</v>
          </cell>
          <cell r="H804">
            <v>0</v>
          </cell>
          <cell r="I804">
            <v>0</v>
          </cell>
          <cell r="J804">
            <v>0</v>
          </cell>
          <cell r="K804">
            <v>10</v>
          </cell>
          <cell r="L804">
            <v>10</v>
          </cell>
          <cell r="M804">
            <v>0</v>
          </cell>
          <cell r="N804">
            <v>2610000</v>
          </cell>
          <cell r="O804">
            <v>2610000</v>
          </cell>
          <cell r="R804">
            <v>0</v>
          </cell>
          <cell r="S804">
            <v>0</v>
          </cell>
          <cell r="T804">
            <v>0</v>
          </cell>
          <cell r="U804">
            <v>0</v>
          </cell>
          <cell r="V804">
            <v>10</v>
          </cell>
          <cell r="W804">
            <v>2610000</v>
          </cell>
        </row>
        <row r="805">
          <cell r="C805" t="str">
            <v>3.24.9</v>
          </cell>
          <cell r="D805" t="str">
            <v>SUMINISTRO CUARTO DE CLORACIÖN</v>
          </cell>
          <cell r="F805" t="str">
            <v/>
          </cell>
          <cell r="G805">
            <v>0</v>
          </cell>
          <cell r="I805" t="str">
            <v/>
          </cell>
          <cell r="J805" t="str">
            <v/>
          </cell>
          <cell r="L805" t="str">
            <v/>
          </cell>
          <cell r="M805" t="str">
            <v/>
          </cell>
          <cell r="N805" t="str">
            <v/>
          </cell>
          <cell r="O805" t="str">
            <v/>
          </cell>
          <cell r="R805">
            <v>0</v>
          </cell>
          <cell r="S805" t="str">
            <v/>
          </cell>
          <cell r="T805" t="str">
            <v/>
          </cell>
          <cell r="U805" t="str">
            <v/>
          </cell>
          <cell r="V805" t="str">
            <v/>
          </cell>
          <cell r="W805" t="str">
            <v/>
          </cell>
        </row>
        <row r="806">
          <cell r="C806" t="str">
            <v>3.24.9.1</v>
          </cell>
          <cell r="D806" t="str">
            <v>Tablero de distribucion trifasico para empotrar de 6 ctos, con sus breakers termomagneticos.</v>
          </cell>
          <cell r="E806" t="str">
            <v>un</v>
          </cell>
          <cell r="F806">
            <v>1</v>
          </cell>
          <cell r="G806">
            <v>131631.51039999997</v>
          </cell>
          <cell r="H806">
            <v>131631.51039999997</v>
          </cell>
          <cell r="I806">
            <v>1.9084671859372609E-2</v>
          </cell>
          <cell r="J806">
            <v>1</v>
          </cell>
          <cell r="K806">
            <v>-1</v>
          </cell>
          <cell r="L806">
            <v>0</v>
          </cell>
          <cell r="M806">
            <v>131631.51039999997</v>
          </cell>
          <cell r="N806">
            <v>-131631.51039999997</v>
          </cell>
          <cell r="O806">
            <v>0</v>
          </cell>
          <cell r="R806">
            <v>0</v>
          </cell>
          <cell r="S806">
            <v>0</v>
          </cell>
          <cell r="T806">
            <v>0</v>
          </cell>
          <cell r="U806">
            <v>0</v>
          </cell>
          <cell r="V806">
            <v>0</v>
          </cell>
          <cell r="W806">
            <v>0</v>
          </cell>
        </row>
        <row r="807">
          <cell r="C807" t="str">
            <v>3.24.9.2</v>
          </cell>
          <cell r="D807" t="str">
            <v>Luminaria Wall Pack 150 W 220 V,Vapor de mercurio</v>
          </cell>
          <cell r="E807" t="str">
            <v>un</v>
          </cell>
          <cell r="F807">
            <v>4</v>
          </cell>
          <cell r="G807">
            <v>261000</v>
          </cell>
          <cell r="H807">
            <v>1044000</v>
          </cell>
          <cell r="I807">
            <v>0.15136495327478219</v>
          </cell>
          <cell r="J807">
            <v>4</v>
          </cell>
          <cell r="K807">
            <v>4</v>
          </cell>
          <cell r="L807">
            <v>8</v>
          </cell>
          <cell r="M807">
            <v>1044000</v>
          </cell>
          <cell r="N807">
            <v>1044000</v>
          </cell>
          <cell r="O807">
            <v>2088000</v>
          </cell>
          <cell r="R807">
            <v>0</v>
          </cell>
          <cell r="S807">
            <v>0</v>
          </cell>
          <cell r="T807">
            <v>0</v>
          </cell>
          <cell r="U807">
            <v>0</v>
          </cell>
          <cell r="V807">
            <v>8</v>
          </cell>
          <cell r="W807">
            <v>2088000</v>
          </cell>
        </row>
        <row r="808">
          <cell r="C808" t="str">
            <v>3.24.9.3</v>
          </cell>
          <cell r="D808" t="str">
            <v>Toma trifasica de tres elementos 50A</v>
          </cell>
          <cell r="E808" t="str">
            <v>un</v>
          </cell>
          <cell r="F808">
            <v>1</v>
          </cell>
          <cell r="G808">
            <v>29000</v>
          </cell>
          <cell r="H808">
            <v>29000</v>
          </cell>
          <cell r="I808">
            <v>4.2045820354106164E-3</v>
          </cell>
          <cell r="J808">
            <v>1</v>
          </cell>
          <cell r="K808">
            <v>2</v>
          </cell>
          <cell r="L808">
            <v>3</v>
          </cell>
          <cell r="M808">
            <v>29000</v>
          </cell>
          <cell r="N808">
            <v>58000</v>
          </cell>
          <cell r="O808">
            <v>87000</v>
          </cell>
          <cell r="R808">
            <v>0</v>
          </cell>
          <cell r="S808">
            <v>0</v>
          </cell>
          <cell r="T808">
            <v>0</v>
          </cell>
          <cell r="U808">
            <v>0</v>
          </cell>
          <cell r="V808">
            <v>3</v>
          </cell>
          <cell r="W808">
            <v>87000</v>
          </cell>
        </row>
        <row r="809">
          <cell r="C809" t="str">
            <v>3.24.9.4</v>
          </cell>
          <cell r="D809" t="str">
            <v>Toma bifasica de tres elementos 30A</v>
          </cell>
          <cell r="E809" t="str">
            <v>un</v>
          </cell>
          <cell r="F809">
            <v>1</v>
          </cell>
          <cell r="G809">
            <v>17400</v>
          </cell>
          <cell r="H809">
            <v>17400</v>
          </cell>
          <cell r="I809">
            <v>2.5227492212463701E-3</v>
          </cell>
          <cell r="J809">
            <v>1</v>
          </cell>
          <cell r="K809">
            <v>2</v>
          </cell>
          <cell r="L809">
            <v>3</v>
          </cell>
          <cell r="M809">
            <v>17400</v>
          </cell>
          <cell r="N809">
            <v>34800</v>
          </cell>
          <cell r="O809">
            <v>52200</v>
          </cell>
          <cell r="R809">
            <v>0</v>
          </cell>
          <cell r="S809">
            <v>0</v>
          </cell>
          <cell r="T809">
            <v>0</v>
          </cell>
          <cell r="U809">
            <v>0</v>
          </cell>
          <cell r="V809">
            <v>3</v>
          </cell>
          <cell r="W809">
            <v>52200</v>
          </cell>
        </row>
        <row r="810">
          <cell r="C810" t="str">
            <v>3.24.9.5</v>
          </cell>
          <cell r="D810" t="str">
            <v>Toma monofasica de tres elementos</v>
          </cell>
          <cell r="E810" t="str">
            <v>un</v>
          </cell>
          <cell r="F810">
            <v>4</v>
          </cell>
          <cell r="G810">
            <v>3364</v>
          </cell>
          <cell r="H810">
            <v>13456</v>
          </cell>
          <cell r="I810">
            <v>1.9509260644305262E-3</v>
          </cell>
          <cell r="J810">
            <v>4</v>
          </cell>
          <cell r="K810">
            <v>3</v>
          </cell>
          <cell r="L810">
            <v>7</v>
          </cell>
          <cell r="M810">
            <v>13456</v>
          </cell>
          <cell r="N810">
            <v>10092</v>
          </cell>
          <cell r="O810">
            <v>23548</v>
          </cell>
          <cell r="R810">
            <v>0</v>
          </cell>
          <cell r="S810">
            <v>0</v>
          </cell>
          <cell r="T810">
            <v>0</v>
          </cell>
          <cell r="U810">
            <v>0</v>
          </cell>
          <cell r="V810">
            <v>7</v>
          </cell>
          <cell r="W810">
            <v>23548</v>
          </cell>
        </row>
        <row r="811">
          <cell r="C811" t="str">
            <v>3.24.9.6</v>
          </cell>
          <cell r="D811" t="str">
            <v>Salida electrica bifasica para iluminacion, incluye lineas neutro y tierra en cable THHN no 12, tuberia coduit de 1"</v>
          </cell>
          <cell r="E811" t="str">
            <v>un</v>
          </cell>
          <cell r="F811">
            <v>4</v>
          </cell>
          <cell r="G811">
            <v>46400</v>
          </cell>
          <cell r="H811">
            <v>185600</v>
          </cell>
          <cell r="I811">
            <v>2.6909325026627948E-2</v>
          </cell>
          <cell r="J811">
            <v>4</v>
          </cell>
          <cell r="K811">
            <v>4</v>
          </cell>
          <cell r="L811">
            <v>8</v>
          </cell>
          <cell r="M811">
            <v>185600</v>
          </cell>
          <cell r="N811">
            <v>185600</v>
          </cell>
          <cell r="O811">
            <v>371200</v>
          </cell>
          <cell r="R811">
            <v>0</v>
          </cell>
          <cell r="S811">
            <v>0</v>
          </cell>
          <cell r="T811">
            <v>0</v>
          </cell>
          <cell r="U811">
            <v>0</v>
          </cell>
          <cell r="V811">
            <v>8</v>
          </cell>
          <cell r="W811">
            <v>371200</v>
          </cell>
        </row>
        <row r="812">
          <cell r="C812" t="str">
            <v>3.24.9.7</v>
          </cell>
          <cell r="D812" t="str">
            <v>Salida electrica monofasica para toma o iluminacion, incluye linea neutro y tierra en cable THHN no 12, tuberia coduit de 1"</v>
          </cell>
          <cell r="E812" t="str">
            <v>un</v>
          </cell>
          <cell r="F812">
            <v>4</v>
          </cell>
          <cell r="G812">
            <v>40600</v>
          </cell>
          <cell r="H812">
            <v>162400</v>
          </cell>
          <cell r="I812">
            <v>2.3545659398299452E-2</v>
          </cell>
          <cell r="J812">
            <v>4</v>
          </cell>
          <cell r="K812">
            <v>3</v>
          </cell>
          <cell r="L812">
            <v>7</v>
          </cell>
          <cell r="M812">
            <v>162400</v>
          </cell>
          <cell r="N812">
            <v>121800</v>
          </cell>
          <cell r="O812">
            <v>284200</v>
          </cell>
          <cell r="R812">
            <v>0</v>
          </cell>
          <cell r="S812">
            <v>0</v>
          </cell>
          <cell r="T812">
            <v>0</v>
          </cell>
          <cell r="U812">
            <v>0</v>
          </cell>
          <cell r="V812">
            <v>7</v>
          </cell>
          <cell r="W812">
            <v>284200</v>
          </cell>
        </row>
        <row r="813">
          <cell r="C813" t="str">
            <v>3.24.9.8</v>
          </cell>
          <cell r="D813" t="str">
            <v>Salida electrica bifasica o trifasica para toma, incluye lineas neutro y tierra en cable THHN no 10, tuberia coduit de 1"</v>
          </cell>
          <cell r="E813" t="str">
            <v>un</v>
          </cell>
          <cell r="F813">
            <v>2</v>
          </cell>
          <cell r="G813">
            <v>77720</v>
          </cell>
          <cell r="H813">
            <v>155440</v>
          </cell>
          <cell r="I813">
            <v>2.2536559709800907E-2</v>
          </cell>
          <cell r="J813">
            <v>2</v>
          </cell>
          <cell r="K813">
            <v>4</v>
          </cell>
          <cell r="L813">
            <v>6</v>
          </cell>
          <cell r="M813">
            <v>155440</v>
          </cell>
          <cell r="N813">
            <v>310880</v>
          </cell>
          <cell r="O813">
            <v>466320</v>
          </cell>
          <cell r="R813">
            <v>0</v>
          </cell>
          <cell r="S813">
            <v>0</v>
          </cell>
          <cell r="T813">
            <v>0</v>
          </cell>
          <cell r="U813">
            <v>0</v>
          </cell>
          <cell r="V813">
            <v>6</v>
          </cell>
          <cell r="W813">
            <v>466320</v>
          </cell>
        </row>
        <row r="814">
          <cell r="C814" t="str">
            <v>3.24.9.9</v>
          </cell>
          <cell r="D814" t="str">
            <v>Acometidas para Puente Grua en cable THHN No 12 incluido tuberia conduit galvanizado 3/4", flexiconduit, conectores, accesorios etc</v>
          </cell>
          <cell r="E814" t="str">
            <v>ml</v>
          </cell>
          <cell r="F814">
            <v>20</v>
          </cell>
          <cell r="G814">
            <v>23200</v>
          </cell>
          <cell r="H814">
            <v>464000</v>
          </cell>
          <cell r="I814">
            <v>6.7273312566569862E-2</v>
          </cell>
          <cell r="J814">
            <v>20</v>
          </cell>
          <cell r="L814">
            <v>20</v>
          </cell>
          <cell r="M814">
            <v>464000</v>
          </cell>
          <cell r="N814">
            <v>0</v>
          </cell>
          <cell r="O814">
            <v>464000</v>
          </cell>
          <cell r="R814">
            <v>0</v>
          </cell>
          <cell r="S814">
            <v>0</v>
          </cell>
          <cell r="T814">
            <v>0</v>
          </cell>
          <cell r="U814">
            <v>0</v>
          </cell>
          <cell r="V814">
            <v>20</v>
          </cell>
          <cell r="W814">
            <v>464000</v>
          </cell>
        </row>
        <row r="815">
          <cell r="C815" t="str">
            <v>3.24.8.1</v>
          </cell>
          <cell r="D815" t="str">
            <v>Tablero de distribucion trifasico para empotrar de 24 ctos, con sus breakers termomagneticos.</v>
          </cell>
          <cell r="E815" t="str">
            <v>un</v>
          </cell>
          <cell r="G815">
            <v>227846.82879999999</v>
          </cell>
          <cell r="H815">
            <v>0</v>
          </cell>
          <cell r="I815">
            <v>0</v>
          </cell>
          <cell r="J815">
            <v>0</v>
          </cell>
          <cell r="K815">
            <v>1</v>
          </cell>
          <cell r="L815">
            <v>1</v>
          </cell>
          <cell r="M815">
            <v>0</v>
          </cell>
          <cell r="N815">
            <v>227846.82879999999</v>
          </cell>
          <cell r="O815">
            <v>227846.82879999999</v>
          </cell>
          <cell r="R815">
            <v>0</v>
          </cell>
          <cell r="S815">
            <v>0</v>
          </cell>
          <cell r="T815">
            <v>0</v>
          </cell>
          <cell r="U815">
            <v>0</v>
          </cell>
          <cell r="V815">
            <v>1</v>
          </cell>
          <cell r="W815">
            <v>227846.82879999999</v>
          </cell>
        </row>
        <row r="816">
          <cell r="C816" t="str">
            <v>3.24.10</v>
          </cell>
          <cell r="D816" t="str">
            <v>SUMINISTRO SISTEMA DE FLOCULACIÖN Y SEDIMENTACIÖN</v>
          </cell>
          <cell r="F816" t="str">
            <v/>
          </cell>
          <cell r="G816">
            <v>0</v>
          </cell>
          <cell r="I816" t="str">
            <v/>
          </cell>
          <cell r="J816" t="str">
            <v/>
          </cell>
          <cell r="L816" t="str">
            <v/>
          </cell>
          <cell r="M816" t="str">
            <v/>
          </cell>
          <cell r="N816" t="str">
            <v/>
          </cell>
          <cell r="O816" t="str">
            <v/>
          </cell>
          <cell r="R816">
            <v>0</v>
          </cell>
          <cell r="S816" t="str">
            <v/>
          </cell>
          <cell r="T816" t="str">
            <v/>
          </cell>
          <cell r="U816" t="str">
            <v/>
          </cell>
          <cell r="V816" t="str">
            <v/>
          </cell>
          <cell r="W816" t="str">
            <v/>
          </cell>
        </row>
        <row r="817">
          <cell r="C817" t="str">
            <v>3.24.10.1</v>
          </cell>
          <cell r="D817" t="str">
            <v>Tablero general a 220 V ac trifasico , incluye barraje general, totalizador easy pact, arrancadores directos par dos motores de 3 HP, pulsadores ON-OFF, selectores de 3 posiciones Manual-Off-Automatico, amperimetro y voltimetro con su respectivos selector</v>
          </cell>
          <cell r="E817" t="str">
            <v>un</v>
          </cell>
          <cell r="F817">
            <v>1</v>
          </cell>
          <cell r="G817">
            <v>1160000</v>
          </cell>
          <cell r="H817">
            <v>1160000</v>
          </cell>
          <cell r="I817">
            <v>0.16818328141642466</v>
          </cell>
          <cell r="J817">
            <v>1</v>
          </cell>
          <cell r="L817">
            <v>1</v>
          </cell>
          <cell r="M817">
            <v>1160000</v>
          </cell>
          <cell r="N817">
            <v>0</v>
          </cell>
          <cell r="O817">
            <v>1160000</v>
          </cell>
          <cell r="R817">
            <v>0</v>
          </cell>
          <cell r="S817">
            <v>0</v>
          </cell>
          <cell r="T817">
            <v>0</v>
          </cell>
          <cell r="U817">
            <v>0</v>
          </cell>
          <cell r="V817">
            <v>1</v>
          </cell>
          <cell r="W817">
            <v>1160000</v>
          </cell>
        </row>
        <row r="818">
          <cell r="C818" t="str">
            <v>3.24.10.2</v>
          </cell>
          <cell r="D818" t="str">
            <v>Toma monofasica de tres elementos</v>
          </cell>
          <cell r="E818" t="str">
            <v>un</v>
          </cell>
          <cell r="F818">
            <v>1</v>
          </cell>
          <cell r="G818">
            <v>3364</v>
          </cell>
          <cell r="H818">
            <v>3364</v>
          </cell>
          <cell r="I818">
            <v>4.8773151610763155E-4</v>
          </cell>
          <cell r="J818">
            <v>1</v>
          </cell>
          <cell r="K818">
            <v>5</v>
          </cell>
          <cell r="L818">
            <v>6</v>
          </cell>
          <cell r="M818">
            <v>3364</v>
          </cell>
          <cell r="N818">
            <v>16820</v>
          </cell>
          <cell r="O818">
            <v>20184</v>
          </cell>
          <cell r="R818">
            <v>0</v>
          </cell>
          <cell r="S818">
            <v>0</v>
          </cell>
          <cell r="T818">
            <v>0</v>
          </cell>
          <cell r="U818">
            <v>0</v>
          </cell>
          <cell r="V818">
            <v>6</v>
          </cell>
          <cell r="W818">
            <v>20184</v>
          </cell>
        </row>
        <row r="819">
          <cell r="C819" t="str">
            <v>3.24.10.3</v>
          </cell>
          <cell r="D819" t="str">
            <v>Salida electrica monofasica para toma o iluminacion, incluye linea neutro y tierra en cable THHN no 12, tuberia coduit de 1"</v>
          </cell>
          <cell r="E819" t="str">
            <v>un</v>
          </cell>
          <cell r="F819">
            <v>2</v>
          </cell>
          <cell r="G819">
            <v>40600</v>
          </cell>
          <cell r="H819">
            <v>81200</v>
          </cell>
          <cell r="I819">
            <v>1.1772829699149726E-2</v>
          </cell>
          <cell r="J819">
            <v>2</v>
          </cell>
          <cell r="K819">
            <v>4</v>
          </cell>
          <cell r="L819">
            <v>6</v>
          </cell>
          <cell r="M819">
            <v>81200</v>
          </cell>
          <cell r="N819">
            <v>162400</v>
          </cell>
          <cell r="O819">
            <v>243600</v>
          </cell>
          <cell r="R819">
            <v>0</v>
          </cell>
          <cell r="S819">
            <v>0</v>
          </cell>
          <cell r="T819">
            <v>0</v>
          </cell>
          <cell r="U819">
            <v>0</v>
          </cell>
          <cell r="V819">
            <v>6</v>
          </cell>
          <cell r="W819">
            <v>243600</v>
          </cell>
        </row>
        <row r="820">
          <cell r="C820" t="str">
            <v>3.24.10.4</v>
          </cell>
          <cell r="D820" t="str">
            <v>Acometidas para Cada motor de 3 HP en cable THHN No 12 incluido tuberia conduit galvanizad 3/4", flexiconduit, conectores, accesorios etc</v>
          </cell>
          <cell r="E820" t="str">
            <v>ml</v>
          </cell>
          <cell r="F820">
            <v>40</v>
          </cell>
          <cell r="G820">
            <v>23200</v>
          </cell>
          <cell r="H820">
            <v>928000</v>
          </cell>
          <cell r="I820">
            <v>0.13454662513313972</v>
          </cell>
          <cell r="J820">
            <v>40</v>
          </cell>
          <cell r="L820">
            <v>40</v>
          </cell>
          <cell r="M820">
            <v>928000</v>
          </cell>
          <cell r="N820">
            <v>0</v>
          </cell>
          <cell r="O820">
            <v>928000</v>
          </cell>
          <cell r="R820">
            <v>0</v>
          </cell>
          <cell r="S820">
            <v>0</v>
          </cell>
          <cell r="T820">
            <v>0</v>
          </cell>
          <cell r="U820">
            <v>0</v>
          </cell>
          <cell r="V820">
            <v>40</v>
          </cell>
          <cell r="W820">
            <v>928000</v>
          </cell>
        </row>
        <row r="821">
          <cell r="C821" t="str">
            <v>3.24.11.2</v>
          </cell>
          <cell r="D821" t="str">
            <v>Luminaria Wall Pack 150 W 220 V,Vapor de mercurio</v>
          </cell>
          <cell r="E821" t="str">
            <v>un</v>
          </cell>
          <cell r="G821">
            <v>261000</v>
          </cell>
          <cell r="H821">
            <v>0</v>
          </cell>
          <cell r="I821">
            <v>0</v>
          </cell>
          <cell r="J821">
            <v>0</v>
          </cell>
          <cell r="K821">
            <v>14</v>
          </cell>
          <cell r="L821">
            <v>14</v>
          </cell>
          <cell r="M821">
            <v>0</v>
          </cell>
          <cell r="N821">
            <v>3654000</v>
          </cell>
          <cell r="O821">
            <v>3654000</v>
          </cell>
          <cell r="R821">
            <v>0</v>
          </cell>
          <cell r="S821">
            <v>0</v>
          </cell>
          <cell r="T821">
            <v>0</v>
          </cell>
          <cell r="U821">
            <v>0</v>
          </cell>
          <cell r="V821">
            <v>14</v>
          </cell>
          <cell r="W821">
            <v>3654000</v>
          </cell>
        </row>
        <row r="822">
          <cell r="C822" t="str">
            <v>3.24.11.6</v>
          </cell>
          <cell r="D822" t="str">
            <v>Salida electrica bifasica para iluminacion, incluye lineas neutro y tierra en cable THHN no 12, tuberia coduit de 1"</v>
          </cell>
          <cell r="E822" t="str">
            <v>un</v>
          </cell>
          <cell r="G822">
            <v>46400</v>
          </cell>
          <cell r="H822">
            <v>0</v>
          </cell>
          <cell r="I822">
            <v>0</v>
          </cell>
          <cell r="J822">
            <v>0</v>
          </cell>
          <cell r="K822">
            <v>14</v>
          </cell>
          <cell r="L822">
            <v>14</v>
          </cell>
          <cell r="M822">
            <v>0</v>
          </cell>
          <cell r="N822">
            <v>649600</v>
          </cell>
          <cell r="O822">
            <v>649600</v>
          </cell>
          <cell r="R822">
            <v>0</v>
          </cell>
          <cell r="S822">
            <v>0</v>
          </cell>
          <cell r="T822">
            <v>0</v>
          </cell>
          <cell r="U822">
            <v>0</v>
          </cell>
          <cell r="V822">
            <v>14</v>
          </cell>
          <cell r="W822">
            <v>649600</v>
          </cell>
        </row>
        <row r="823">
          <cell r="C823" t="str">
            <v>3.24.11</v>
          </cell>
          <cell r="D823" t="str">
            <v>SUMINISTRO CUARTO SOPLADOR.</v>
          </cell>
          <cell r="F823" t="str">
            <v/>
          </cell>
          <cell r="G823">
            <v>0</v>
          </cell>
          <cell r="I823" t="str">
            <v/>
          </cell>
          <cell r="J823" t="str">
            <v/>
          </cell>
          <cell r="L823" t="str">
            <v/>
          </cell>
          <cell r="M823" t="str">
            <v/>
          </cell>
          <cell r="N823" t="str">
            <v/>
          </cell>
          <cell r="O823" t="str">
            <v/>
          </cell>
          <cell r="R823">
            <v>0</v>
          </cell>
          <cell r="S823" t="str">
            <v/>
          </cell>
          <cell r="T823" t="str">
            <v/>
          </cell>
          <cell r="U823" t="str">
            <v/>
          </cell>
          <cell r="V823" t="str">
            <v/>
          </cell>
          <cell r="W823" t="str">
            <v/>
          </cell>
        </row>
        <row r="824">
          <cell r="C824" t="str">
            <v>3.24.11.1</v>
          </cell>
          <cell r="D824" t="str">
            <v>Tablero de distribucion trifasico para empotrar de 6 ctos, con sus breakers termomagneticos.</v>
          </cell>
          <cell r="E824" t="str">
            <v>un</v>
          </cell>
          <cell r="F824">
            <v>1</v>
          </cell>
          <cell r="G824">
            <v>131631.51039999997</v>
          </cell>
          <cell r="H824">
            <v>131631.51039999997</v>
          </cell>
          <cell r="I824">
            <v>1.9084671859372609E-2</v>
          </cell>
          <cell r="J824">
            <v>1</v>
          </cell>
          <cell r="K824">
            <v>-1</v>
          </cell>
          <cell r="L824">
            <v>0</v>
          </cell>
          <cell r="M824">
            <v>131631.51039999997</v>
          </cell>
          <cell r="N824">
            <v>-131631.51039999997</v>
          </cell>
          <cell r="O824">
            <v>0</v>
          </cell>
          <cell r="R824">
            <v>0</v>
          </cell>
          <cell r="S824">
            <v>0</v>
          </cell>
          <cell r="T824">
            <v>0</v>
          </cell>
          <cell r="U824">
            <v>0</v>
          </cell>
          <cell r="V824">
            <v>0</v>
          </cell>
          <cell r="W824">
            <v>0</v>
          </cell>
        </row>
        <row r="825">
          <cell r="C825" t="str">
            <v>3.24.11.2</v>
          </cell>
          <cell r="D825" t="str">
            <v>Luminaria Wall Pack 150 W 220 V,Vapor de mercurio</v>
          </cell>
          <cell r="E825" t="str">
            <v>un</v>
          </cell>
          <cell r="F825">
            <v>2</v>
          </cell>
          <cell r="G825">
            <v>261000</v>
          </cell>
          <cell r="H825">
            <v>522000</v>
          </cell>
          <cell r="I825">
            <v>7.5682476637391097E-2</v>
          </cell>
          <cell r="J825">
            <v>2</v>
          </cell>
          <cell r="L825">
            <v>2</v>
          </cell>
          <cell r="M825">
            <v>522000</v>
          </cell>
          <cell r="N825">
            <v>0</v>
          </cell>
          <cell r="O825">
            <v>522000</v>
          </cell>
          <cell r="R825">
            <v>0</v>
          </cell>
          <cell r="S825">
            <v>0</v>
          </cell>
          <cell r="T825">
            <v>0</v>
          </cell>
          <cell r="U825">
            <v>0</v>
          </cell>
          <cell r="V825">
            <v>2</v>
          </cell>
          <cell r="W825">
            <v>522000</v>
          </cell>
        </row>
        <row r="826">
          <cell r="C826" t="str">
            <v>3.24.11.3</v>
          </cell>
          <cell r="D826" t="str">
            <v>Toma trifasica de tres elementos 50A</v>
          </cell>
          <cell r="E826" t="str">
            <v>un</v>
          </cell>
          <cell r="F826">
            <v>1</v>
          </cell>
          <cell r="G826">
            <v>29000</v>
          </cell>
          <cell r="H826">
            <v>29000</v>
          </cell>
          <cell r="I826">
            <v>4.2045820354106164E-3</v>
          </cell>
          <cell r="J826">
            <v>1</v>
          </cell>
          <cell r="L826">
            <v>1</v>
          </cell>
          <cell r="M826">
            <v>29000</v>
          </cell>
          <cell r="N826">
            <v>0</v>
          </cell>
          <cell r="O826">
            <v>29000</v>
          </cell>
          <cell r="R826">
            <v>0</v>
          </cell>
          <cell r="S826">
            <v>0</v>
          </cell>
          <cell r="T826">
            <v>0</v>
          </cell>
          <cell r="U826">
            <v>0</v>
          </cell>
          <cell r="V826">
            <v>1</v>
          </cell>
          <cell r="W826">
            <v>29000</v>
          </cell>
        </row>
        <row r="827">
          <cell r="C827" t="str">
            <v>3.24.11.4</v>
          </cell>
          <cell r="D827" t="str">
            <v>Toma bifasica de tres elementos 30A</v>
          </cell>
          <cell r="E827" t="str">
            <v>un</v>
          </cell>
          <cell r="F827">
            <v>1</v>
          </cell>
          <cell r="G827">
            <v>17400</v>
          </cell>
          <cell r="H827">
            <v>17400</v>
          </cell>
          <cell r="I827">
            <v>2.5227492212463701E-3</v>
          </cell>
          <cell r="J827">
            <v>1</v>
          </cell>
          <cell r="K827">
            <v>1</v>
          </cell>
          <cell r="L827">
            <v>2</v>
          </cell>
          <cell r="M827">
            <v>17400</v>
          </cell>
          <cell r="N827">
            <v>17400</v>
          </cell>
          <cell r="O827">
            <v>34800</v>
          </cell>
          <cell r="R827">
            <v>0</v>
          </cell>
          <cell r="S827">
            <v>0</v>
          </cell>
          <cell r="T827">
            <v>0</v>
          </cell>
          <cell r="U827">
            <v>0</v>
          </cell>
          <cell r="V827">
            <v>2</v>
          </cell>
          <cell r="W827">
            <v>34800</v>
          </cell>
        </row>
        <row r="828">
          <cell r="C828" t="str">
            <v>3.24.11.5</v>
          </cell>
          <cell r="D828" t="str">
            <v>Toma monofasica de tres elementos</v>
          </cell>
          <cell r="E828" t="str">
            <v>un</v>
          </cell>
          <cell r="F828">
            <v>3</v>
          </cell>
          <cell r="G828">
            <v>3364</v>
          </cell>
          <cell r="H828">
            <v>10092</v>
          </cell>
          <cell r="I828">
            <v>1.4631945483228946E-3</v>
          </cell>
          <cell r="J828">
            <v>3</v>
          </cell>
          <cell r="L828">
            <v>3</v>
          </cell>
          <cell r="M828">
            <v>10092</v>
          </cell>
          <cell r="N828">
            <v>0</v>
          </cell>
          <cell r="O828">
            <v>10092</v>
          </cell>
          <cell r="R828">
            <v>0</v>
          </cell>
          <cell r="S828">
            <v>0</v>
          </cell>
          <cell r="T828">
            <v>0</v>
          </cell>
          <cell r="U828">
            <v>0</v>
          </cell>
          <cell r="V828">
            <v>3</v>
          </cell>
          <cell r="W828">
            <v>10092</v>
          </cell>
        </row>
        <row r="829">
          <cell r="C829" t="str">
            <v>3.24.11.6</v>
          </cell>
          <cell r="D829" t="str">
            <v>Salida electrica bifasica para iluminacion, incluye lineas neutro y tierra en cable THHN no 12, tuberia coduit de 1"</v>
          </cell>
          <cell r="E829" t="str">
            <v>un</v>
          </cell>
          <cell r="F829">
            <v>2</v>
          </cell>
          <cell r="G829">
            <v>46400</v>
          </cell>
          <cell r="H829">
            <v>92800</v>
          </cell>
          <cell r="I829">
            <v>1.3454662513313974E-2</v>
          </cell>
          <cell r="J829">
            <v>2</v>
          </cell>
          <cell r="K829">
            <v>1</v>
          </cell>
          <cell r="L829">
            <v>3</v>
          </cell>
          <cell r="M829">
            <v>92800</v>
          </cell>
          <cell r="N829">
            <v>46400</v>
          </cell>
          <cell r="O829">
            <v>139200</v>
          </cell>
          <cell r="R829">
            <v>0</v>
          </cell>
          <cell r="S829">
            <v>0</v>
          </cell>
          <cell r="T829">
            <v>0</v>
          </cell>
          <cell r="U829">
            <v>0</v>
          </cell>
          <cell r="V829">
            <v>3</v>
          </cell>
          <cell r="W829">
            <v>139200</v>
          </cell>
        </row>
        <row r="830">
          <cell r="C830" t="str">
            <v>3.24.11.7</v>
          </cell>
          <cell r="D830" t="str">
            <v>Salida electrica monofasica para toma o iluminacion, incluye linea neutro y tierra en cable THHN no 12, tuberia coduit de 1"</v>
          </cell>
          <cell r="E830" t="str">
            <v>un</v>
          </cell>
          <cell r="F830">
            <v>3</v>
          </cell>
          <cell r="G830">
            <v>40600</v>
          </cell>
          <cell r="H830">
            <v>121800</v>
          </cell>
          <cell r="I830">
            <v>1.7659244548724591E-2</v>
          </cell>
          <cell r="J830">
            <v>3</v>
          </cell>
          <cell r="L830">
            <v>3</v>
          </cell>
          <cell r="M830">
            <v>121800</v>
          </cell>
          <cell r="N830">
            <v>0</v>
          </cell>
          <cell r="O830">
            <v>121800</v>
          </cell>
          <cell r="R830">
            <v>0</v>
          </cell>
          <cell r="S830">
            <v>0</v>
          </cell>
          <cell r="T830">
            <v>0</v>
          </cell>
          <cell r="U830">
            <v>0</v>
          </cell>
          <cell r="V830">
            <v>3</v>
          </cell>
          <cell r="W830">
            <v>121800</v>
          </cell>
        </row>
        <row r="831">
          <cell r="C831" t="str">
            <v>3.24.11.8</v>
          </cell>
          <cell r="D831" t="str">
            <v>Salida electrica bifasica o trifasica para toma, incluye lineas neutro y tierra en cable THHN no 10, tuberia coduit de 1"</v>
          </cell>
          <cell r="E831" t="str">
            <v>un</v>
          </cell>
          <cell r="F831">
            <v>2</v>
          </cell>
          <cell r="G831">
            <v>77720</v>
          </cell>
          <cell r="H831">
            <v>155440</v>
          </cell>
          <cell r="I831">
            <v>2.2536559709800907E-2</v>
          </cell>
          <cell r="J831">
            <v>2</v>
          </cell>
          <cell r="L831">
            <v>2</v>
          </cell>
          <cell r="M831">
            <v>155440</v>
          </cell>
          <cell r="N831">
            <v>0</v>
          </cell>
          <cell r="O831">
            <v>155440</v>
          </cell>
          <cell r="R831">
            <v>0</v>
          </cell>
          <cell r="S831">
            <v>0</v>
          </cell>
          <cell r="T831">
            <v>0</v>
          </cell>
          <cell r="U831">
            <v>0</v>
          </cell>
          <cell r="V831">
            <v>2</v>
          </cell>
          <cell r="W831">
            <v>155440</v>
          </cell>
        </row>
        <row r="832">
          <cell r="C832" t="str">
            <v>3.24.11.9</v>
          </cell>
          <cell r="D832" t="str">
            <v>Acometidas desde el tablero del soplador al motor de 30 HP 460 Vac 60 Hz en cable THHN calibre AWG (3 x 8) de 1000V aislamiento, incluye tuberia conduit PVC de 1 1/2", flexiconduit, conectores, terminales bimetalicos 3M, cintas 23 y 33 3M, accesorios para</v>
          </cell>
          <cell r="E832" t="str">
            <v>ml</v>
          </cell>
          <cell r="F832">
            <v>10</v>
          </cell>
          <cell r="G832">
            <v>30562.52</v>
          </cell>
          <cell r="H832">
            <v>305625.2</v>
          </cell>
          <cell r="I832">
            <v>4.4311249154785411E-2</v>
          </cell>
          <cell r="J832">
            <v>10</v>
          </cell>
          <cell r="K832">
            <v>-10</v>
          </cell>
          <cell r="L832">
            <v>0</v>
          </cell>
          <cell r="M832">
            <v>305625.2</v>
          </cell>
          <cell r="N832">
            <v>-305625.2</v>
          </cell>
          <cell r="O832">
            <v>0</v>
          </cell>
          <cell r="R832">
            <v>0</v>
          </cell>
          <cell r="S832">
            <v>0</v>
          </cell>
          <cell r="T832">
            <v>0</v>
          </cell>
          <cell r="U832">
            <v>0</v>
          </cell>
          <cell r="V832">
            <v>0</v>
          </cell>
          <cell r="W832">
            <v>0</v>
          </cell>
        </row>
        <row r="833">
          <cell r="C833" t="str">
            <v>3.24.11.1</v>
          </cell>
          <cell r="D833" t="str">
            <v>Tablero de distribucion trifasico para empotrar de 24 ctos, con sus breakers termomagneticos.</v>
          </cell>
          <cell r="E833" t="str">
            <v>un</v>
          </cell>
          <cell r="G833">
            <v>379359.12</v>
          </cell>
          <cell r="H833">
            <v>0</v>
          </cell>
          <cell r="I833">
            <v>0</v>
          </cell>
          <cell r="J833">
            <v>0</v>
          </cell>
          <cell r="K833">
            <v>1</v>
          </cell>
          <cell r="L833">
            <v>1</v>
          </cell>
          <cell r="M833">
            <v>0</v>
          </cell>
          <cell r="N833">
            <v>379359.12</v>
          </cell>
          <cell r="O833">
            <v>379359.12</v>
          </cell>
          <cell r="R833">
            <v>0</v>
          </cell>
          <cell r="S833">
            <v>0</v>
          </cell>
          <cell r="T833">
            <v>0</v>
          </cell>
          <cell r="U833">
            <v>0</v>
          </cell>
          <cell r="V833">
            <v>1</v>
          </cell>
          <cell r="W833">
            <v>379359.12</v>
          </cell>
        </row>
        <row r="834">
          <cell r="D834" t="str">
            <v>SUMINISTRO CUARTO CENTRO CONTROL MOTORES</v>
          </cell>
        </row>
        <row r="835">
          <cell r="C835" t="str">
            <v>3.24.11.1</v>
          </cell>
          <cell r="D835" t="str">
            <v>Tablero de distribucion trifasico para empotrar de 24 ctos, con sus breakers termomagneticos.</v>
          </cell>
          <cell r="E835" t="str">
            <v>un</v>
          </cell>
          <cell r="G835">
            <v>379359.12</v>
          </cell>
          <cell r="H835">
            <v>0</v>
          </cell>
          <cell r="I835">
            <v>0</v>
          </cell>
          <cell r="J835">
            <v>0</v>
          </cell>
          <cell r="K835">
            <v>1</v>
          </cell>
          <cell r="L835">
            <v>1</v>
          </cell>
          <cell r="M835">
            <v>0</v>
          </cell>
          <cell r="N835">
            <v>379359.12</v>
          </cell>
          <cell r="O835">
            <v>379359.12</v>
          </cell>
          <cell r="R835">
            <v>0</v>
          </cell>
          <cell r="S835">
            <v>0</v>
          </cell>
          <cell r="T835">
            <v>0</v>
          </cell>
          <cell r="U835">
            <v>0</v>
          </cell>
          <cell r="V835">
            <v>1</v>
          </cell>
          <cell r="W835">
            <v>379359.12</v>
          </cell>
        </row>
        <row r="836">
          <cell r="C836" t="str">
            <v>3.24.11.2</v>
          </cell>
          <cell r="D836" t="str">
            <v>Luminaria Wall Pack 150 W 220 V,Vapor de mercurio</v>
          </cell>
          <cell r="E836" t="str">
            <v>un</v>
          </cell>
          <cell r="G836">
            <v>261000</v>
          </cell>
          <cell r="H836">
            <v>0</v>
          </cell>
          <cell r="I836">
            <v>0</v>
          </cell>
          <cell r="J836">
            <v>0</v>
          </cell>
          <cell r="K836">
            <v>6</v>
          </cell>
          <cell r="L836">
            <v>6</v>
          </cell>
          <cell r="M836">
            <v>0</v>
          </cell>
          <cell r="N836">
            <v>1566000</v>
          </cell>
          <cell r="O836">
            <v>1566000</v>
          </cell>
          <cell r="R836">
            <v>0</v>
          </cell>
          <cell r="S836">
            <v>0</v>
          </cell>
          <cell r="T836">
            <v>0</v>
          </cell>
          <cell r="U836">
            <v>0</v>
          </cell>
          <cell r="V836">
            <v>6</v>
          </cell>
          <cell r="W836">
            <v>1566000</v>
          </cell>
        </row>
        <row r="837">
          <cell r="C837" t="str">
            <v>3.24.11.5</v>
          </cell>
          <cell r="D837" t="str">
            <v>Toma monofasica de tres elementos</v>
          </cell>
          <cell r="E837" t="str">
            <v>un</v>
          </cell>
          <cell r="G837">
            <v>3364</v>
          </cell>
          <cell r="H837">
            <v>0</v>
          </cell>
          <cell r="I837">
            <v>0</v>
          </cell>
          <cell r="J837">
            <v>0</v>
          </cell>
          <cell r="K837">
            <v>2</v>
          </cell>
          <cell r="L837">
            <v>2</v>
          </cell>
          <cell r="M837">
            <v>0</v>
          </cell>
          <cell r="N837">
            <v>6728</v>
          </cell>
          <cell r="O837">
            <v>6728</v>
          </cell>
          <cell r="R837">
            <v>0</v>
          </cell>
          <cell r="S837">
            <v>0</v>
          </cell>
          <cell r="T837">
            <v>0</v>
          </cell>
          <cell r="U837">
            <v>0</v>
          </cell>
          <cell r="V837">
            <v>2</v>
          </cell>
          <cell r="W837">
            <v>6728</v>
          </cell>
        </row>
        <row r="838">
          <cell r="C838" t="str">
            <v>3.24.11.4</v>
          </cell>
          <cell r="D838" t="str">
            <v>Toma bifasica de tres elementos 30A</v>
          </cell>
          <cell r="E838" t="str">
            <v>un</v>
          </cell>
          <cell r="G838">
            <v>17400</v>
          </cell>
          <cell r="H838">
            <v>0</v>
          </cell>
          <cell r="I838">
            <v>0</v>
          </cell>
          <cell r="J838">
            <v>0</v>
          </cell>
          <cell r="K838">
            <v>1</v>
          </cell>
          <cell r="L838">
            <v>1</v>
          </cell>
          <cell r="M838">
            <v>0</v>
          </cell>
          <cell r="N838">
            <v>17400</v>
          </cell>
          <cell r="O838">
            <v>17400</v>
          </cell>
          <cell r="R838">
            <v>0</v>
          </cell>
          <cell r="S838">
            <v>0</v>
          </cell>
          <cell r="T838">
            <v>0</v>
          </cell>
          <cell r="U838">
            <v>0</v>
          </cell>
          <cell r="V838">
            <v>1</v>
          </cell>
          <cell r="W838">
            <v>17400</v>
          </cell>
        </row>
        <row r="839">
          <cell r="C839" t="str">
            <v>3.24.11.6</v>
          </cell>
          <cell r="D839" t="str">
            <v>Salida electrica bifasica para iluminacion, incluye lineas neutro y tierra en cable THHN no 12, tuberia coduit de 1"</v>
          </cell>
          <cell r="E839" t="str">
            <v>un</v>
          </cell>
          <cell r="G839">
            <v>46400</v>
          </cell>
          <cell r="H839">
            <v>0</v>
          </cell>
          <cell r="I839">
            <v>0</v>
          </cell>
          <cell r="J839">
            <v>0</v>
          </cell>
          <cell r="K839">
            <v>7</v>
          </cell>
          <cell r="L839">
            <v>7</v>
          </cell>
          <cell r="M839">
            <v>0</v>
          </cell>
          <cell r="N839">
            <v>324800</v>
          </cell>
          <cell r="O839">
            <v>324800</v>
          </cell>
          <cell r="R839">
            <v>0</v>
          </cell>
          <cell r="S839">
            <v>0</v>
          </cell>
          <cell r="T839">
            <v>0</v>
          </cell>
          <cell r="U839">
            <v>0</v>
          </cell>
          <cell r="V839">
            <v>7</v>
          </cell>
          <cell r="W839">
            <v>324800</v>
          </cell>
        </row>
        <row r="840">
          <cell r="C840" t="str">
            <v>3.24.11.7</v>
          </cell>
          <cell r="D840" t="str">
            <v>Salida electrica monofasica para toma o iluminacion, incluye linea neutro y tierra en cable THHN no 12, tuberia coduit de 1"</v>
          </cell>
          <cell r="E840" t="str">
            <v>un</v>
          </cell>
          <cell r="G840">
            <v>40600</v>
          </cell>
          <cell r="H840">
            <v>0</v>
          </cell>
          <cell r="I840">
            <v>0</v>
          </cell>
          <cell r="J840">
            <v>0</v>
          </cell>
          <cell r="K840">
            <v>2</v>
          </cell>
          <cell r="L840">
            <v>2</v>
          </cell>
          <cell r="M840">
            <v>0</v>
          </cell>
          <cell r="N840">
            <v>81200</v>
          </cell>
          <cell r="O840">
            <v>81200</v>
          </cell>
          <cell r="R840">
            <v>0</v>
          </cell>
          <cell r="S840">
            <v>0</v>
          </cell>
          <cell r="T840">
            <v>0</v>
          </cell>
          <cell r="U840">
            <v>0</v>
          </cell>
          <cell r="V840">
            <v>2</v>
          </cell>
          <cell r="W840">
            <v>81200</v>
          </cell>
        </row>
        <row r="841">
          <cell r="C841" t="str">
            <v>3.24.12</v>
          </cell>
          <cell r="D841" t="str">
            <v>DERECHOS DE CONEXION</v>
          </cell>
          <cell r="F841" t="str">
            <v/>
          </cell>
          <cell r="I841" t="str">
            <v/>
          </cell>
          <cell r="J841" t="str">
            <v/>
          </cell>
          <cell r="L841" t="str">
            <v/>
          </cell>
          <cell r="M841" t="str">
            <v/>
          </cell>
          <cell r="N841" t="str">
            <v/>
          </cell>
          <cell r="O841" t="str">
            <v/>
          </cell>
          <cell r="R841">
            <v>0</v>
          </cell>
          <cell r="S841" t="str">
            <v/>
          </cell>
          <cell r="T841" t="str">
            <v/>
          </cell>
          <cell r="U841" t="str">
            <v/>
          </cell>
          <cell r="V841" t="str">
            <v/>
          </cell>
          <cell r="W841" t="str">
            <v/>
          </cell>
        </row>
        <row r="842">
          <cell r="C842" t="str">
            <v>3.24.12.1</v>
          </cell>
          <cell r="D842" t="str">
            <v>Pagos derechos conexión y tramites ante operador de red electrica local, incluye elaboración y o actualización de planos, descripción de calculos y memorias, legalizacion del proyecto.</v>
          </cell>
          <cell r="E842" t="str">
            <v>Gl</v>
          </cell>
          <cell r="F842">
            <v>1</v>
          </cell>
          <cell r="G842">
            <v>5800000</v>
          </cell>
          <cell r="H842">
            <v>5800000</v>
          </cell>
          <cell r="I842">
            <v>0.84091640708212323</v>
          </cell>
          <cell r="J842">
            <v>1</v>
          </cell>
          <cell r="L842">
            <v>1</v>
          </cell>
          <cell r="M842">
            <v>5800000</v>
          </cell>
          <cell r="N842">
            <v>0</v>
          </cell>
          <cell r="O842">
            <v>5800000</v>
          </cell>
          <cell r="R842">
            <v>0</v>
          </cell>
          <cell r="S842">
            <v>0</v>
          </cell>
          <cell r="T842">
            <v>0</v>
          </cell>
          <cell r="U842">
            <v>0</v>
          </cell>
          <cell r="V842">
            <v>1</v>
          </cell>
          <cell r="W842">
            <v>5800000</v>
          </cell>
        </row>
        <row r="843">
          <cell r="D843" t="str">
            <v>COSTO DIRECTO</v>
          </cell>
          <cell r="F843" t="str">
            <v/>
          </cell>
          <cell r="H843">
            <v>689723728.91680014</v>
          </cell>
          <cell r="J843" t="str">
            <v/>
          </cell>
          <cell r="L843" t="str">
            <v/>
          </cell>
          <cell r="M843">
            <v>689723728.91680014</v>
          </cell>
          <cell r="N843">
            <v>12144932.323360002</v>
          </cell>
          <cell r="O843">
            <v>701868661.24015999</v>
          </cell>
          <cell r="R843">
            <v>0</v>
          </cell>
          <cell r="S843">
            <v>0</v>
          </cell>
          <cell r="T843">
            <v>0</v>
          </cell>
          <cell r="U843">
            <v>0</v>
          </cell>
          <cell r="V843" t="str">
            <v/>
          </cell>
          <cell r="W843">
            <v>701868661.24015999</v>
          </cell>
        </row>
        <row r="844">
          <cell r="D844" t="str">
            <v>A.I.U. 12%</v>
          </cell>
          <cell r="E844">
            <v>0.12</v>
          </cell>
          <cell r="F844">
            <v>0</v>
          </cell>
          <cell r="H844">
            <v>82766847.470016018</v>
          </cell>
          <cell r="J844">
            <v>0</v>
          </cell>
          <cell r="L844">
            <v>0</v>
          </cell>
          <cell r="M844">
            <v>82766847.470016018</v>
          </cell>
          <cell r="N844">
            <v>1457391.8788032001</v>
          </cell>
          <cell r="O844">
            <v>84224239.348819196</v>
          </cell>
          <cell r="R844">
            <v>0</v>
          </cell>
          <cell r="S844">
            <v>0</v>
          </cell>
          <cell r="T844">
            <v>0</v>
          </cell>
          <cell r="U844">
            <v>0</v>
          </cell>
          <cell r="W844">
            <v>84224239.348819196</v>
          </cell>
        </row>
        <row r="845">
          <cell r="B845" t="str">
            <v>TO13</v>
          </cell>
          <cell r="D845" t="str">
            <v>COSTO SUMINISTRO</v>
          </cell>
          <cell r="F845" t="str">
            <v/>
          </cell>
          <cell r="H845">
            <v>772490576</v>
          </cell>
          <cell r="J845" t="str">
            <v/>
          </cell>
          <cell r="L845" t="str">
            <v/>
          </cell>
          <cell r="M845">
            <v>772490576</v>
          </cell>
          <cell r="N845">
            <v>13602324</v>
          </cell>
          <cell r="O845">
            <v>786092901</v>
          </cell>
          <cell r="R845">
            <v>0</v>
          </cell>
          <cell r="S845">
            <v>0</v>
          </cell>
          <cell r="T845">
            <v>0</v>
          </cell>
          <cell r="U845">
            <v>0</v>
          </cell>
          <cell r="V845" t="str">
            <v/>
          </cell>
          <cell r="W845">
            <v>786092901</v>
          </cell>
        </row>
        <row r="846">
          <cell r="B846" t="str">
            <v>T14</v>
          </cell>
          <cell r="C846" t="str">
            <v>INSTALACIONES ELECTRICAS DE LA PLANTA DE TRATAMIENTO (846)</v>
          </cell>
          <cell r="F846" t="str">
            <v/>
          </cell>
          <cell r="J846" t="str">
            <v/>
          </cell>
          <cell r="L846" t="str">
            <v/>
          </cell>
          <cell r="M846" t="str">
            <v/>
          </cell>
          <cell r="N846" t="str">
            <v/>
          </cell>
          <cell r="O846" t="str">
            <v/>
          </cell>
          <cell r="R846">
            <v>0</v>
          </cell>
          <cell r="S846" t="str">
            <v/>
          </cell>
          <cell r="T846" t="str">
            <v/>
          </cell>
          <cell r="U846" t="str">
            <v/>
          </cell>
          <cell r="V846" t="str">
            <v/>
          </cell>
          <cell r="W846" t="str">
            <v/>
          </cell>
        </row>
        <row r="847">
          <cell r="C847" t="str">
            <v xml:space="preserve">ITEM </v>
          </cell>
          <cell r="D847" t="str">
            <v xml:space="preserve">DESCRIPCION </v>
          </cell>
          <cell r="E847" t="str">
            <v xml:space="preserve">UNIDAD </v>
          </cell>
          <cell r="F847">
            <v>0</v>
          </cell>
          <cell r="G847" t="str">
            <v xml:space="preserve">V. UNITARIO </v>
          </cell>
          <cell r="H847" t="str">
            <v>V. PARCIAL</v>
          </cell>
          <cell r="J847">
            <v>0</v>
          </cell>
          <cell r="L847">
            <v>0</v>
          </cell>
          <cell r="R847">
            <v>0</v>
          </cell>
        </row>
        <row r="848">
          <cell r="C848" t="str">
            <v>3,25</v>
          </cell>
          <cell r="D848" t="str">
            <v>MANO DE OBRA INSTALACIONES ELECTROMECANICAS</v>
          </cell>
          <cell r="F848" t="str">
            <v/>
          </cell>
          <cell r="J848" t="str">
            <v/>
          </cell>
          <cell r="L848" t="str">
            <v/>
          </cell>
          <cell r="M848" t="str">
            <v/>
          </cell>
          <cell r="N848" t="str">
            <v/>
          </cell>
          <cell r="O848" t="str">
            <v/>
          </cell>
          <cell r="R848">
            <v>0</v>
          </cell>
          <cell r="S848" t="str">
            <v/>
          </cell>
          <cell r="T848" t="str">
            <v/>
          </cell>
          <cell r="U848" t="str">
            <v/>
          </cell>
          <cell r="V848" t="str">
            <v/>
          </cell>
          <cell r="W848" t="str">
            <v/>
          </cell>
        </row>
        <row r="849">
          <cell r="C849" t="str">
            <v>3.25.1</v>
          </cell>
          <cell r="D849" t="str">
            <v>INSTALACION ACCESORIOS LINEA ELECTRICA DE 13.2 KV PARA ESTACIÓN DE CAPTACIÓN Y PLANTA DE TRATAMIENTO</v>
          </cell>
          <cell r="F849" t="str">
            <v/>
          </cell>
          <cell r="J849" t="str">
            <v/>
          </cell>
          <cell r="L849" t="str">
            <v/>
          </cell>
          <cell r="M849" t="str">
            <v/>
          </cell>
          <cell r="N849" t="str">
            <v/>
          </cell>
          <cell r="O849" t="str">
            <v/>
          </cell>
          <cell r="R849">
            <v>0</v>
          </cell>
          <cell r="S849" t="str">
            <v/>
          </cell>
          <cell r="T849" t="str">
            <v/>
          </cell>
          <cell r="U849" t="str">
            <v/>
          </cell>
          <cell r="V849" t="str">
            <v/>
          </cell>
          <cell r="W849" t="str">
            <v/>
          </cell>
        </row>
        <row r="850">
          <cell r="C850" t="str">
            <v>3.25.1.1</v>
          </cell>
          <cell r="D850" t="str">
            <v>Desmontaje de red primaria de 13200 completa, incluye aisladores, crucetas, cortacircuitos, pararrayos, herrajes etc.</v>
          </cell>
          <cell r="E850" t="str">
            <v>gl</v>
          </cell>
          <cell r="F850">
            <v>1</v>
          </cell>
          <cell r="G850">
            <v>2000000</v>
          </cell>
          <cell r="H850">
            <v>2000000</v>
          </cell>
          <cell r="I850">
            <v>1.0892829696816602</v>
          </cell>
          <cell r="J850">
            <v>1</v>
          </cell>
          <cell r="L850">
            <v>1</v>
          </cell>
          <cell r="M850">
            <v>2000000</v>
          </cell>
          <cell r="N850">
            <v>0</v>
          </cell>
          <cell r="O850">
            <v>2000000</v>
          </cell>
          <cell r="R850">
            <v>0</v>
          </cell>
          <cell r="S850">
            <v>0</v>
          </cell>
          <cell r="T850">
            <v>0</v>
          </cell>
          <cell r="U850">
            <v>0</v>
          </cell>
          <cell r="V850">
            <v>1</v>
          </cell>
          <cell r="W850">
            <v>2000000</v>
          </cell>
        </row>
        <row r="851">
          <cell r="C851" t="str">
            <v>3.25.1.2</v>
          </cell>
          <cell r="D851" t="str">
            <v>Desmontaje y reinstalación de redes secundarias de acuerdo a lo encontrado</v>
          </cell>
          <cell r="E851" t="str">
            <v>gl</v>
          </cell>
          <cell r="F851">
            <v>1</v>
          </cell>
          <cell r="G851">
            <v>3250000</v>
          </cell>
          <cell r="H851">
            <v>3250000</v>
          </cell>
          <cell r="I851">
            <v>1.770084825732698</v>
          </cell>
          <cell r="J851">
            <v>1</v>
          </cell>
          <cell r="L851">
            <v>1</v>
          </cell>
          <cell r="M851">
            <v>3250000</v>
          </cell>
          <cell r="N851">
            <v>0</v>
          </cell>
          <cell r="O851">
            <v>3250000</v>
          </cell>
          <cell r="R851">
            <v>0</v>
          </cell>
          <cell r="S851">
            <v>0</v>
          </cell>
          <cell r="T851">
            <v>0</v>
          </cell>
          <cell r="U851">
            <v>0</v>
          </cell>
          <cell r="V851">
            <v>1</v>
          </cell>
          <cell r="W851">
            <v>3250000</v>
          </cell>
        </row>
        <row r="852">
          <cell r="C852" t="str">
            <v>3.25.1.3</v>
          </cell>
          <cell r="D852" t="str">
            <v>Desmontaje y reinstalación de trasformador monofasico o trifasico en poste de 30 a 75 KVA</v>
          </cell>
          <cell r="E852" t="str">
            <v>un</v>
          </cell>
          <cell r="F852">
            <v>3</v>
          </cell>
          <cell r="G852">
            <v>700000</v>
          </cell>
          <cell r="H852">
            <v>2100000</v>
          </cell>
          <cell r="I852">
            <v>1.1437471181657433</v>
          </cell>
          <cell r="J852">
            <v>3</v>
          </cell>
          <cell r="L852">
            <v>3</v>
          </cell>
          <cell r="M852">
            <v>2100000</v>
          </cell>
          <cell r="N852">
            <v>0</v>
          </cell>
          <cell r="O852">
            <v>2100000</v>
          </cell>
          <cell r="R852">
            <v>0</v>
          </cell>
          <cell r="S852">
            <v>0</v>
          </cell>
          <cell r="T852">
            <v>0</v>
          </cell>
          <cell r="U852">
            <v>0</v>
          </cell>
          <cell r="V852">
            <v>3</v>
          </cell>
          <cell r="W852">
            <v>2100000</v>
          </cell>
        </row>
        <row r="853">
          <cell r="C853" t="str">
            <v>3.25.1.4</v>
          </cell>
          <cell r="D853" t="str">
            <v>Deshicada de postes primarios</v>
          </cell>
          <cell r="E853" t="str">
            <v>un</v>
          </cell>
          <cell r="F853">
            <v>7</v>
          </cell>
          <cell r="G853">
            <v>100000</v>
          </cell>
          <cell r="H853">
            <v>700000</v>
          </cell>
          <cell r="I853">
            <v>0.38124903938858112</v>
          </cell>
          <cell r="J853">
            <v>7</v>
          </cell>
          <cell r="L853">
            <v>7</v>
          </cell>
          <cell r="M853">
            <v>700000</v>
          </cell>
          <cell r="N853">
            <v>0</v>
          </cell>
          <cell r="O853">
            <v>700000</v>
          </cell>
          <cell r="R853">
            <v>0</v>
          </cell>
          <cell r="S853">
            <v>0</v>
          </cell>
          <cell r="T853">
            <v>0</v>
          </cell>
          <cell r="U853">
            <v>0</v>
          </cell>
          <cell r="V853">
            <v>7</v>
          </cell>
          <cell r="W853">
            <v>700000</v>
          </cell>
        </row>
        <row r="854">
          <cell r="C854" t="str">
            <v>3.25.1.5</v>
          </cell>
          <cell r="D854" t="str">
            <v>Deshincada de poste secundario</v>
          </cell>
          <cell r="E854" t="str">
            <v>u</v>
          </cell>
          <cell r="F854">
            <v>8</v>
          </cell>
          <cell r="G854">
            <v>80000</v>
          </cell>
          <cell r="H854">
            <v>640000</v>
          </cell>
          <cell r="I854">
            <v>0.34857055029813128</v>
          </cell>
          <cell r="J854">
            <v>8</v>
          </cell>
          <cell r="L854">
            <v>8</v>
          </cell>
          <cell r="M854">
            <v>640000</v>
          </cell>
          <cell r="N854">
            <v>0</v>
          </cell>
          <cell r="O854">
            <v>640000</v>
          </cell>
          <cell r="R854">
            <v>0</v>
          </cell>
          <cell r="S854">
            <v>0</v>
          </cell>
          <cell r="T854">
            <v>0</v>
          </cell>
          <cell r="U854">
            <v>0</v>
          </cell>
          <cell r="V854">
            <v>8</v>
          </cell>
          <cell r="W854">
            <v>640000</v>
          </cell>
        </row>
        <row r="855">
          <cell r="C855" t="str">
            <v>3.25.1.6</v>
          </cell>
          <cell r="D855" t="str">
            <v>Poste de concreto de 12 mts -1800 Kg, incluida base autosoportada</v>
          </cell>
          <cell r="E855" t="str">
            <v>un</v>
          </cell>
          <cell r="F855">
            <v>3</v>
          </cell>
          <cell r="G855">
            <v>190000</v>
          </cell>
          <cell r="H855">
            <v>570000</v>
          </cell>
          <cell r="I855">
            <v>0.31044564635927319</v>
          </cell>
          <cell r="J855">
            <v>3</v>
          </cell>
          <cell r="L855">
            <v>3</v>
          </cell>
          <cell r="M855">
            <v>570000</v>
          </cell>
          <cell r="N855">
            <v>0</v>
          </cell>
          <cell r="O855">
            <v>570000</v>
          </cell>
          <cell r="R855">
            <v>0</v>
          </cell>
          <cell r="S855">
            <v>0</v>
          </cell>
          <cell r="T855">
            <v>0</v>
          </cell>
          <cell r="U855">
            <v>0</v>
          </cell>
          <cell r="V855">
            <v>3</v>
          </cell>
          <cell r="W855">
            <v>570000</v>
          </cell>
        </row>
        <row r="856">
          <cell r="C856" t="str">
            <v>3.25.1.7</v>
          </cell>
          <cell r="D856" t="str">
            <v>Poste de concreto de 12 mts - 750 Kg</v>
          </cell>
          <cell r="E856" t="str">
            <v>un</v>
          </cell>
          <cell r="F856">
            <v>132</v>
          </cell>
          <cell r="G856">
            <v>100000</v>
          </cell>
          <cell r="H856">
            <v>13200000</v>
          </cell>
          <cell r="I856">
            <v>7.1892675998989573</v>
          </cell>
          <cell r="J856">
            <v>132</v>
          </cell>
          <cell r="K856">
            <v>-9</v>
          </cell>
          <cell r="L856">
            <v>123</v>
          </cell>
          <cell r="M856">
            <v>13200000</v>
          </cell>
          <cell r="N856">
            <v>-900000</v>
          </cell>
          <cell r="O856">
            <v>12300000</v>
          </cell>
          <cell r="R856">
            <v>0</v>
          </cell>
          <cell r="S856">
            <v>0</v>
          </cell>
          <cell r="T856">
            <v>0</v>
          </cell>
          <cell r="U856">
            <v>0</v>
          </cell>
          <cell r="V856">
            <v>123</v>
          </cell>
          <cell r="W856">
            <v>12300000</v>
          </cell>
        </row>
        <row r="857">
          <cell r="C857" t="str">
            <v>3.25.1.8</v>
          </cell>
          <cell r="D857" t="str">
            <v>Cable de aluminio con nucleo de acero ACSR desnudo 3 x 1/0 - 15 KV</v>
          </cell>
          <cell r="E857" t="str">
            <v>ml</v>
          </cell>
          <cell r="F857">
            <v>5400</v>
          </cell>
          <cell r="G857">
            <v>13500</v>
          </cell>
          <cell r="H857">
            <v>72900000</v>
          </cell>
          <cell r="I857">
            <v>39.704364244896517</v>
          </cell>
          <cell r="J857">
            <v>5400</v>
          </cell>
          <cell r="K857">
            <v>-200</v>
          </cell>
          <cell r="L857">
            <v>5200</v>
          </cell>
          <cell r="M857">
            <v>72900000</v>
          </cell>
          <cell r="N857">
            <v>-2700000</v>
          </cell>
          <cell r="O857">
            <v>70200000</v>
          </cell>
          <cell r="R857">
            <v>0</v>
          </cell>
          <cell r="S857">
            <v>0</v>
          </cell>
          <cell r="T857">
            <v>0</v>
          </cell>
          <cell r="U857">
            <v>0</v>
          </cell>
          <cell r="V857">
            <v>5200</v>
          </cell>
          <cell r="W857">
            <v>70200000</v>
          </cell>
        </row>
        <row r="858">
          <cell r="C858" t="str">
            <v>3.25.1.9</v>
          </cell>
          <cell r="D858" t="str">
            <v>Cruceta de galvanizada en caliente o de madera de 7 1/2" inmunizada, de acuerdo a exigencias del operador de red local, incluye silla para soporte en poste.</v>
          </cell>
          <cell r="E858" t="str">
            <v>un</v>
          </cell>
          <cell r="F858">
            <v>146</v>
          </cell>
          <cell r="G858">
            <v>30000</v>
          </cell>
          <cell r="H858">
            <v>4380000</v>
          </cell>
          <cell r="I858">
            <v>2.385529703602836</v>
          </cell>
          <cell r="J858">
            <v>146</v>
          </cell>
          <cell r="K858">
            <v>52</v>
          </cell>
          <cell r="L858">
            <v>198</v>
          </cell>
          <cell r="M858">
            <v>4380000</v>
          </cell>
          <cell r="N858">
            <v>1560000</v>
          </cell>
          <cell r="O858">
            <v>5940000</v>
          </cell>
          <cell r="R858">
            <v>0</v>
          </cell>
          <cell r="S858">
            <v>0</v>
          </cell>
          <cell r="T858">
            <v>0</v>
          </cell>
          <cell r="U858">
            <v>0</v>
          </cell>
          <cell r="V858">
            <v>198</v>
          </cell>
          <cell r="W858">
            <v>5940000</v>
          </cell>
        </row>
        <row r="859">
          <cell r="C859" t="str">
            <v>3.25.1.10</v>
          </cell>
          <cell r="D859" t="str">
            <v>Aislador Line Post de 6 vueltas 15 KV, homologado incluido alfiler.</v>
          </cell>
          <cell r="E859" t="str">
            <v>un</v>
          </cell>
          <cell r="F859">
            <v>360</v>
          </cell>
          <cell r="G859">
            <v>20000</v>
          </cell>
          <cell r="H859">
            <v>7200000</v>
          </cell>
          <cell r="I859">
            <v>3.9214186908539768</v>
          </cell>
          <cell r="J859">
            <v>360</v>
          </cell>
          <cell r="K859">
            <v>18</v>
          </cell>
          <cell r="L859">
            <v>378</v>
          </cell>
          <cell r="M859">
            <v>7200000</v>
          </cell>
          <cell r="N859">
            <v>360000</v>
          </cell>
          <cell r="O859">
            <v>7560000</v>
          </cell>
          <cell r="R859">
            <v>0</v>
          </cell>
          <cell r="S859">
            <v>0</v>
          </cell>
          <cell r="T859">
            <v>0</v>
          </cell>
          <cell r="U859">
            <v>0</v>
          </cell>
          <cell r="V859">
            <v>378</v>
          </cell>
          <cell r="W859">
            <v>7560000</v>
          </cell>
        </row>
        <row r="860">
          <cell r="C860" t="str">
            <v>3.25.1.11</v>
          </cell>
          <cell r="D860" t="str">
            <v>Aislador de Suspensión Sintetico homologado completo</v>
          </cell>
          <cell r="E860" t="str">
            <v>un</v>
          </cell>
          <cell r="F860">
            <v>78</v>
          </cell>
          <cell r="G860">
            <v>30000</v>
          </cell>
          <cell r="H860">
            <v>2340000</v>
          </cell>
          <cell r="I860">
            <v>1.2744610745275426</v>
          </cell>
          <cell r="J860">
            <v>78</v>
          </cell>
          <cell r="K860">
            <v>15</v>
          </cell>
          <cell r="L860">
            <v>93</v>
          </cell>
          <cell r="M860">
            <v>2340000</v>
          </cell>
          <cell r="N860">
            <v>450000</v>
          </cell>
          <cell r="O860">
            <v>2790000</v>
          </cell>
          <cell r="R860">
            <v>0</v>
          </cell>
          <cell r="S860">
            <v>0</v>
          </cell>
          <cell r="T860">
            <v>0</v>
          </cell>
          <cell r="U860">
            <v>0</v>
          </cell>
          <cell r="V860">
            <v>93</v>
          </cell>
          <cell r="W860">
            <v>2790000</v>
          </cell>
        </row>
        <row r="861">
          <cell r="C861" t="str">
            <v>3.25.1.12</v>
          </cell>
          <cell r="D861" t="str">
            <v>Pararrayos Tipo Polimericos de 15 KV - 10 KA aterrizados Homologados</v>
          </cell>
          <cell r="E861" t="str">
            <v>un</v>
          </cell>
          <cell r="F861">
            <v>13</v>
          </cell>
          <cell r="G861">
            <v>100000</v>
          </cell>
          <cell r="H861">
            <v>1300000</v>
          </cell>
          <cell r="I861">
            <v>0.70803393029307926</v>
          </cell>
          <cell r="J861">
            <v>13</v>
          </cell>
          <cell r="K861">
            <v>-7</v>
          </cell>
          <cell r="L861">
            <v>6</v>
          </cell>
          <cell r="M861">
            <v>1300000</v>
          </cell>
          <cell r="N861">
            <v>-700000</v>
          </cell>
          <cell r="O861">
            <v>600000</v>
          </cell>
          <cell r="R861">
            <v>0</v>
          </cell>
          <cell r="S861">
            <v>0</v>
          </cell>
          <cell r="T861">
            <v>0</v>
          </cell>
          <cell r="U861">
            <v>0</v>
          </cell>
          <cell r="V861">
            <v>6</v>
          </cell>
          <cell r="W861">
            <v>600000</v>
          </cell>
        </row>
        <row r="862">
          <cell r="C862" t="str">
            <v>3.25.1.13</v>
          </cell>
          <cell r="D862" t="str">
            <v>Cortacircuitos en acero inoxidable buje largo de 18" de fuga MAC-GRAW 15 KV - 100 A Con sus fusibles</v>
          </cell>
          <cell r="E862" t="str">
            <v>un</v>
          </cell>
          <cell r="F862">
            <v>13</v>
          </cell>
          <cell r="G862">
            <v>100000</v>
          </cell>
          <cell r="H862">
            <v>1300000</v>
          </cell>
          <cell r="I862">
            <v>0.70803393029307926</v>
          </cell>
          <cell r="J862">
            <v>13</v>
          </cell>
          <cell r="K862">
            <v>-4</v>
          </cell>
          <cell r="L862">
            <v>9</v>
          </cell>
          <cell r="M862">
            <v>1300000</v>
          </cell>
          <cell r="N862">
            <v>-400000</v>
          </cell>
          <cell r="O862">
            <v>900000</v>
          </cell>
          <cell r="R862">
            <v>0</v>
          </cell>
          <cell r="S862">
            <v>0</v>
          </cell>
          <cell r="T862">
            <v>0</v>
          </cell>
          <cell r="U862">
            <v>0</v>
          </cell>
          <cell r="V862">
            <v>9</v>
          </cell>
          <cell r="W862">
            <v>900000</v>
          </cell>
        </row>
        <row r="863">
          <cell r="C863" t="str">
            <v>3.25.1.14</v>
          </cell>
          <cell r="D863" t="str">
            <v>Herrajes, Amarras y Accesorios galvanizados</v>
          </cell>
          <cell r="E863" t="str">
            <v>gl</v>
          </cell>
          <cell r="F863">
            <v>1</v>
          </cell>
          <cell r="G863">
            <v>90000</v>
          </cell>
          <cell r="H863">
            <v>90000</v>
          </cell>
          <cell r="I863">
            <v>4.9017733635674708E-2</v>
          </cell>
          <cell r="J863">
            <v>1</v>
          </cell>
          <cell r="L863">
            <v>1</v>
          </cell>
          <cell r="M863">
            <v>90000</v>
          </cell>
          <cell r="N863">
            <v>0</v>
          </cell>
          <cell r="O863">
            <v>90000</v>
          </cell>
          <cell r="R863">
            <v>0</v>
          </cell>
          <cell r="S863">
            <v>0</v>
          </cell>
          <cell r="T863">
            <v>0</v>
          </cell>
          <cell r="U863">
            <v>0</v>
          </cell>
          <cell r="V863">
            <v>1</v>
          </cell>
          <cell r="W863">
            <v>90000</v>
          </cell>
        </row>
        <row r="864">
          <cell r="C864" t="str">
            <v>3.25.1.15</v>
          </cell>
          <cell r="D864" t="str">
            <v>Puentes Primarios en caliente</v>
          </cell>
          <cell r="E864" t="str">
            <v>un</v>
          </cell>
          <cell r="F864">
            <v>3</v>
          </cell>
          <cell r="G864">
            <v>150000</v>
          </cell>
          <cell r="H864">
            <v>450000</v>
          </cell>
          <cell r="I864">
            <v>0.24508866817837355</v>
          </cell>
          <cell r="J864">
            <v>3</v>
          </cell>
          <cell r="L864">
            <v>3</v>
          </cell>
          <cell r="M864">
            <v>450000</v>
          </cell>
          <cell r="N864">
            <v>0</v>
          </cell>
          <cell r="O864">
            <v>450000</v>
          </cell>
          <cell r="R864">
            <v>0</v>
          </cell>
          <cell r="S864">
            <v>0</v>
          </cell>
          <cell r="T864">
            <v>0</v>
          </cell>
          <cell r="U864">
            <v>0</v>
          </cell>
          <cell r="V864">
            <v>3</v>
          </cell>
          <cell r="W864">
            <v>450000</v>
          </cell>
        </row>
        <row r="865">
          <cell r="C865" t="str">
            <v>3.25.1.16</v>
          </cell>
          <cell r="D865" t="str">
            <v>Polo a Tierra en poste terminal</v>
          </cell>
          <cell r="E865" t="str">
            <v>un</v>
          </cell>
          <cell r="F865">
            <v>120</v>
          </cell>
          <cell r="G865">
            <v>50000</v>
          </cell>
          <cell r="H865">
            <v>6000000</v>
          </cell>
          <cell r="I865">
            <v>3.2678489090449814</v>
          </cell>
          <cell r="J865">
            <v>120</v>
          </cell>
          <cell r="K865">
            <v>6</v>
          </cell>
          <cell r="L865">
            <v>126</v>
          </cell>
          <cell r="M865">
            <v>6000000</v>
          </cell>
          <cell r="N865">
            <v>300000</v>
          </cell>
          <cell r="O865">
            <v>6300000</v>
          </cell>
          <cell r="R865">
            <v>0</v>
          </cell>
          <cell r="S865">
            <v>0</v>
          </cell>
          <cell r="T865">
            <v>0</v>
          </cell>
          <cell r="U865">
            <v>0</v>
          </cell>
          <cell r="V865">
            <v>126</v>
          </cell>
          <cell r="W865">
            <v>6300000</v>
          </cell>
        </row>
        <row r="866">
          <cell r="C866" t="str">
            <v>3.25.1.17</v>
          </cell>
          <cell r="D866" t="str">
            <v>Juego de premoldeados trifasicos tipo exterior 3M 15KV para cable No 2 monopolar con pantalla de cinta</v>
          </cell>
          <cell r="E866" t="str">
            <v>Jgo</v>
          </cell>
          <cell r="F866">
            <v>2</v>
          </cell>
          <cell r="G866">
            <v>90000</v>
          </cell>
          <cell r="H866">
            <v>180000</v>
          </cell>
          <cell r="I866">
            <v>9.8035467271349416E-2</v>
          </cell>
          <cell r="J866">
            <v>2</v>
          </cell>
          <cell r="L866">
            <v>2</v>
          </cell>
          <cell r="M866">
            <v>180000</v>
          </cell>
          <cell r="N866">
            <v>0</v>
          </cell>
          <cell r="O866">
            <v>180000</v>
          </cell>
          <cell r="R866">
            <v>0</v>
          </cell>
          <cell r="S866">
            <v>0</v>
          </cell>
          <cell r="T866">
            <v>0</v>
          </cell>
          <cell r="U866">
            <v>0</v>
          </cell>
          <cell r="V866">
            <v>2</v>
          </cell>
          <cell r="W866">
            <v>180000</v>
          </cell>
        </row>
        <row r="867">
          <cell r="C867" t="str">
            <v>3.25.1.18</v>
          </cell>
          <cell r="D867" t="str">
            <v>Bajante en tuberia conduit Galvanizada de 3", incluye capacete y accesorios</v>
          </cell>
          <cell r="E867" t="str">
            <v>ml</v>
          </cell>
          <cell r="F867">
            <v>18</v>
          </cell>
          <cell r="G867">
            <v>7000</v>
          </cell>
          <cell r="H867">
            <v>126000</v>
          </cell>
          <cell r="I867">
            <v>6.8624827089944593E-2</v>
          </cell>
          <cell r="J867">
            <v>18</v>
          </cell>
          <cell r="L867">
            <v>18</v>
          </cell>
          <cell r="M867">
            <v>126000</v>
          </cell>
          <cell r="N867">
            <v>0</v>
          </cell>
          <cell r="O867">
            <v>126000</v>
          </cell>
          <cell r="R867">
            <v>0</v>
          </cell>
          <cell r="S867">
            <v>0</v>
          </cell>
          <cell r="T867">
            <v>0</v>
          </cell>
          <cell r="U867">
            <v>0</v>
          </cell>
          <cell r="V867">
            <v>18</v>
          </cell>
          <cell r="W867">
            <v>126000</v>
          </cell>
        </row>
        <row r="868">
          <cell r="C868" t="str">
            <v>3.25.1.19</v>
          </cell>
          <cell r="D868" t="str">
            <v>Registro electrico de 1 x 1 x 1 en concreto con su tapa debidamente impermeabilizado</v>
          </cell>
          <cell r="E868" t="str">
            <v>un</v>
          </cell>
          <cell r="F868">
            <v>2</v>
          </cell>
          <cell r="G868">
            <v>40000</v>
          </cell>
          <cell r="H868">
            <v>80000</v>
          </cell>
          <cell r="I868">
            <v>4.357131878726641E-2</v>
          </cell>
          <cell r="J868">
            <v>2</v>
          </cell>
          <cell r="L868">
            <v>2</v>
          </cell>
          <cell r="M868">
            <v>80000</v>
          </cell>
          <cell r="N868">
            <v>0</v>
          </cell>
          <cell r="O868">
            <v>80000</v>
          </cell>
          <cell r="R868">
            <v>0</v>
          </cell>
          <cell r="S868">
            <v>0</v>
          </cell>
          <cell r="T868">
            <v>0</v>
          </cell>
          <cell r="U868">
            <v>0</v>
          </cell>
          <cell r="V868">
            <v>2</v>
          </cell>
          <cell r="W868">
            <v>80000</v>
          </cell>
        </row>
        <row r="869">
          <cell r="C869" t="str">
            <v>3.25.2</v>
          </cell>
          <cell r="D869" t="str">
            <v>INSTALACION DE EQUIPOS Y ACCESORIOS SUBESTACION ELECTRICA PLANTA DE TRATAMIENTO</v>
          </cell>
          <cell r="F869" t="str">
            <v/>
          </cell>
          <cell r="I869" t="str">
            <v/>
          </cell>
          <cell r="J869" t="str">
            <v/>
          </cell>
          <cell r="L869" t="str">
            <v/>
          </cell>
          <cell r="M869" t="str">
            <v/>
          </cell>
          <cell r="N869" t="str">
            <v/>
          </cell>
          <cell r="O869" t="str">
            <v/>
          </cell>
          <cell r="R869">
            <v>0</v>
          </cell>
          <cell r="S869" t="str">
            <v/>
          </cell>
          <cell r="T869" t="str">
            <v/>
          </cell>
          <cell r="U869" t="str">
            <v/>
          </cell>
          <cell r="V869" t="str">
            <v/>
          </cell>
          <cell r="W869" t="str">
            <v/>
          </cell>
        </row>
        <row r="870">
          <cell r="C870" t="str">
            <v>3.25.2.1</v>
          </cell>
          <cell r="D870" t="str">
            <v>Celda de medida de tres elementos ( 3 Tp y 3 TC ) Gama SM6 con remonte de barras ref GBC-A 750 mm.</v>
          </cell>
          <cell r="E870" t="str">
            <v>un</v>
          </cell>
          <cell r="F870">
            <v>1</v>
          </cell>
          <cell r="G870">
            <v>1403020.0000000002</v>
          </cell>
          <cell r="H870">
            <v>1403020.0000000002</v>
          </cell>
          <cell r="I870">
            <v>0.76414289606138164</v>
          </cell>
          <cell r="J870">
            <v>1</v>
          </cell>
          <cell r="L870">
            <v>1</v>
          </cell>
          <cell r="M870">
            <v>1403020.0000000002</v>
          </cell>
          <cell r="N870">
            <v>0</v>
          </cell>
          <cell r="O870">
            <v>1403020.0000000002</v>
          </cell>
          <cell r="R870">
            <v>0</v>
          </cell>
          <cell r="S870">
            <v>0</v>
          </cell>
          <cell r="T870">
            <v>0</v>
          </cell>
          <cell r="U870">
            <v>0</v>
          </cell>
          <cell r="V870">
            <v>1</v>
          </cell>
          <cell r="W870">
            <v>1403020.0000000002</v>
          </cell>
        </row>
        <row r="871">
          <cell r="C871" t="str">
            <v>3.25.2.2</v>
          </cell>
          <cell r="D871" t="str">
            <v>Interruptor primario automatico en SF6 gama SM6 referencia DM1-A 750 mm.</v>
          </cell>
          <cell r="E871" t="str">
            <v>un</v>
          </cell>
          <cell r="F871">
            <v>1</v>
          </cell>
          <cell r="G871">
            <v>1500000</v>
          </cell>
          <cell r="H871">
            <v>1500000</v>
          </cell>
          <cell r="I871">
            <v>0.81696222726124534</v>
          </cell>
          <cell r="J871">
            <v>1</v>
          </cell>
          <cell r="L871">
            <v>1</v>
          </cell>
          <cell r="M871">
            <v>1500000</v>
          </cell>
          <cell r="N871">
            <v>0</v>
          </cell>
          <cell r="O871">
            <v>1500000</v>
          </cell>
          <cell r="R871">
            <v>0</v>
          </cell>
          <cell r="S871">
            <v>0</v>
          </cell>
          <cell r="T871">
            <v>0</v>
          </cell>
          <cell r="U871">
            <v>0</v>
          </cell>
          <cell r="V871">
            <v>1</v>
          </cell>
          <cell r="W871">
            <v>1500000</v>
          </cell>
        </row>
        <row r="872">
          <cell r="C872" t="str">
            <v>3.25.2.3</v>
          </cell>
          <cell r="D872" t="str">
            <v>Transformador Trifasico 1000 KVA. 13200/460 V SIEMENS</v>
          </cell>
          <cell r="E872" t="str">
            <v>un</v>
          </cell>
          <cell r="F872">
            <v>1</v>
          </cell>
          <cell r="G872">
            <v>3250000</v>
          </cell>
          <cell r="H872">
            <v>3250000</v>
          </cell>
          <cell r="I872">
            <v>1.770084825732698</v>
          </cell>
          <cell r="J872">
            <v>1</v>
          </cell>
          <cell r="L872">
            <v>1</v>
          </cell>
          <cell r="M872">
            <v>3250000</v>
          </cell>
          <cell r="N872">
            <v>0</v>
          </cell>
          <cell r="O872">
            <v>3250000</v>
          </cell>
          <cell r="R872">
            <v>0</v>
          </cell>
          <cell r="S872">
            <v>0</v>
          </cell>
          <cell r="T872">
            <v>0</v>
          </cell>
          <cell r="U872">
            <v>0</v>
          </cell>
          <cell r="V872">
            <v>1</v>
          </cell>
          <cell r="W872">
            <v>3250000</v>
          </cell>
        </row>
        <row r="873">
          <cell r="C873" t="str">
            <v>3.25.2.4</v>
          </cell>
          <cell r="D873" t="str">
            <v>Transformador Trifasico 112,5 KVA. 460/220 V SIEMENS</v>
          </cell>
          <cell r="E873" t="str">
            <v>un</v>
          </cell>
          <cell r="F873">
            <v>1</v>
          </cell>
          <cell r="G873">
            <v>1800000</v>
          </cell>
          <cell r="H873">
            <v>1800000</v>
          </cell>
          <cell r="I873">
            <v>0.98035467271349419</v>
          </cell>
          <cell r="J873">
            <v>1</v>
          </cell>
          <cell r="L873">
            <v>1</v>
          </cell>
          <cell r="M873">
            <v>1800000</v>
          </cell>
          <cell r="N873">
            <v>0</v>
          </cell>
          <cell r="O873">
            <v>1800000</v>
          </cell>
          <cell r="R873">
            <v>0</v>
          </cell>
          <cell r="S873">
            <v>0</v>
          </cell>
          <cell r="T873">
            <v>0</v>
          </cell>
          <cell r="U873">
            <v>0</v>
          </cell>
          <cell r="V873">
            <v>1</v>
          </cell>
          <cell r="W873">
            <v>1800000</v>
          </cell>
        </row>
        <row r="874">
          <cell r="C874" t="str">
            <v>3.25.2.5</v>
          </cell>
          <cell r="D874" t="str">
            <v>Celda para transformador de 112,5 KVA</v>
          </cell>
          <cell r="E874" t="str">
            <v>un</v>
          </cell>
          <cell r="F874">
            <v>1</v>
          </cell>
          <cell r="G874">
            <v>650000</v>
          </cell>
          <cell r="H874">
            <v>650000</v>
          </cell>
          <cell r="I874">
            <v>0.35401696514653963</v>
          </cell>
          <cell r="J874">
            <v>1</v>
          </cell>
          <cell r="L874">
            <v>1</v>
          </cell>
          <cell r="M874">
            <v>650000</v>
          </cell>
          <cell r="N874">
            <v>0</v>
          </cell>
          <cell r="O874">
            <v>650000</v>
          </cell>
          <cell r="R874">
            <v>0</v>
          </cell>
          <cell r="S874">
            <v>0</v>
          </cell>
          <cell r="T874">
            <v>0</v>
          </cell>
          <cell r="U874">
            <v>0</v>
          </cell>
          <cell r="V874">
            <v>1</v>
          </cell>
          <cell r="W874">
            <v>650000</v>
          </cell>
        </row>
        <row r="875">
          <cell r="C875" t="str">
            <v>3.25.2.6</v>
          </cell>
          <cell r="D875" t="str">
            <v>Acometida en cable de Cu monopolar 3 x No 2 - XLPE 15 KV</v>
          </cell>
          <cell r="E875" t="str">
            <v>ml</v>
          </cell>
          <cell r="F875">
            <v>100</v>
          </cell>
          <cell r="G875">
            <v>28000</v>
          </cell>
          <cell r="H875">
            <v>2800000</v>
          </cell>
          <cell r="I875">
            <v>1.5249961575543245</v>
          </cell>
          <cell r="J875">
            <v>100</v>
          </cell>
          <cell r="K875">
            <v>-30</v>
          </cell>
          <cell r="L875">
            <v>70</v>
          </cell>
          <cell r="M875">
            <v>2800000</v>
          </cell>
          <cell r="N875">
            <v>-840000</v>
          </cell>
          <cell r="O875">
            <v>1960000</v>
          </cell>
          <cell r="R875">
            <v>0</v>
          </cell>
          <cell r="S875">
            <v>0</v>
          </cell>
          <cell r="T875">
            <v>0</v>
          </cell>
          <cell r="U875">
            <v>0</v>
          </cell>
          <cell r="V875">
            <v>70</v>
          </cell>
          <cell r="W875">
            <v>1960000</v>
          </cell>
        </row>
        <row r="876">
          <cell r="C876" t="str">
            <v>3.25.2.7</v>
          </cell>
          <cell r="D876" t="str">
            <v>Transferencia automatica con enclavamiento mecanico a 460 V.para planta de emergencia Stand By.</v>
          </cell>
          <cell r="E876" t="str">
            <v>un</v>
          </cell>
          <cell r="F876">
            <v>1</v>
          </cell>
          <cell r="G876">
            <v>1400000</v>
          </cell>
          <cell r="H876">
            <v>1400000</v>
          </cell>
          <cell r="I876">
            <v>0.76249807877716225</v>
          </cell>
          <cell r="J876">
            <v>1</v>
          </cell>
          <cell r="L876">
            <v>1</v>
          </cell>
          <cell r="M876">
            <v>1400000</v>
          </cell>
          <cell r="N876">
            <v>0</v>
          </cell>
          <cell r="O876">
            <v>1400000</v>
          </cell>
          <cell r="R876">
            <v>0</v>
          </cell>
          <cell r="S876">
            <v>0</v>
          </cell>
          <cell r="T876">
            <v>0</v>
          </cell>
          <cell r="U876">
            <v>0</v>
          </cell>
          <cell r="V876">
            <v>1</v>
          </cell>
          <cell r="W876">
            <v>1400000</v>
          </cell>
        </row>
        <row r="877">
          <cell r="C877" t="str">
            <v>3.25.2.8</v>
          </cell>
          <cell r="D877" t="str">
            <v xml:space="preserve">Centro de Control de Motores tipo Blokset autosoportados a 460 V ac 60 Hz, incluye interruptor secundario, 3 modulos con arrancadores suaves tipo altistar para bombas de 300 Hp con su banco de condensadores automatico asociados a cada unidad de bombeo. 2 </v>
          </cell>
          <cell r="E877" t="str">
            <v>un</v>
          </cell>
          <cell r="F877">
            <v>1</v>
          </cell>
          <cell r="G877">
            <v>13500000</v>
          </cell>
          <cell r="H877">
            <v>13500000</v>
          </cell>
          <cell r="I877">
            <v>7.3526600453512074</v>
          </cell>
          <cell r="J877">
            <v>1</v>
          </cell>
          <cell r="L877">
            <v>1</v>
          </cell>
          <cell r="M877">
            <v>13500000</v>
          </cell>
          <cell r="N877">
            <v>0</v>
          </cell>
          <cell r="O877">
            <v>13500000</v>
          </cell>
          <cell r="R877">
            <v>0</v>
          </cell>
          <cell r="S877">
            <v>0</v>
          </cell>
          <cell r="T877">
            <v>0</v>
          </cell>
          <cell r="U877">
            <v>0</v>
          </cell>
          <cell r="V877">
            <v>1</v>
          </cell>
          <cell r="W877">
            <v>13500000</v>
          </cell>
        </row>
        <row r="878">
          <cell r="C878" t="str">
            <v>3.25.2.9</v>
          </cell>
          <cell r="D878" t="str">
            <v>Juego de premoldeados tipo interior 3M 15 KV cable monopolar No 2 con pantalla de cinta</v>
          </cell>
          <cell r="E878" t="str">
            <v>jgo</v>
          </cell>
          <cell r="F878">
            <v>2</v>
          </cell>
          <cell r="G878">
            <v>90000</v>
          </cell>
          <cell r="H878">
            <v>180000</v>
          </cell>
          <cell r="I878">
            <v>9.8035467271349416E-2</v>
          </cell>
          <cell r="J878">
            <v>2</v>
          </cell>
          <cell r="K878">
            <v>1</v>
          </cell>
          <cell r="L878">
            <v>3</v>
          </cell>
          <cell r="M878">
            <v>180000</v>
          </cell>
          <cell r="N878">
            <v>90000</v>
          </cell>
          <cell r="O878">
            <v>270000</v>
          </cell>
          <cell r="R878">
            <v>0</v>
          </cell>
          <cell r="S878">
            <v>0</v>
          </cell>
          <cell r="T878">
            <v>0</v>
          </cell>
          <cell r="U878">
            <v>0</v>
          </cell>
          <cell r="V878">
            <v>3</v>
          </cell>
          <cell r="W878">
            <v>270000</v>
          </cell>
        </row>
        <row r="879">
          <cell r="C879" t="str">
            <v>3.25.2.10</v>
          </cell>
          <cell r="D879" t="str">
            <v>Tablero de fuerza y control para motor de 30 Hp del sistema de soplado a 460 V 60 Hz, incluye arrancador suave altistar y bancos de condensadores asociados, pulsadores etc.</v>
          </cell>
          <cell r="E879" t="str">
            <v>un</v>
          </cell>
          <cell r="F879">
            <v>1</v>
          </cell>
          <cell r="G879">
            <v>1450000</v>
          </cell>
          <cell r="H879">
            <v>1450000</v>
          </cell>
          <cell r="I879">
            <v>0.78973015301920368</v>
          </cell>
          <cell r="J879">
            <v>1</v>
          </cell>
          <cell r="L879">
            <v>1</v>
          </cell>
          <cell r="M879">
            <v>1450000</v>
          </cell>
          <cell r="N879">
            <v>0</v>
          </cell>
          <cell r="O879">
            <v>1450000</v>
          </cell>
          <cell r="R879">
            <v>0</v>
          </cell>
          <cell r="S879">
            <v>0</v>
          </cell>
          <cell r="T879">
            <v>0</v>
          </cell>
          <cell r="U879">
            <v>0</v>
          </cell>
          <cell r="V879">
            <v>1</v>
          </cell>
          <cell r="W879">
            <v>1450000</v>
          </cell>
        </row>
        <row r="880">
          <cell r="C880" t="str">
            <v>3.25.2.11</v>
          </cell>
          <cell r="D880" t="str">
            <v>Tablero de distribucion para sevicios auxiliares, inluye 10 interruptores automaticos tripolares Easy Pact de Merlin Gerin, de acuerdo a especificaciones</v>
          </cell>
          <cell r="E880" t="str">
            <v>un</v>
          </cell>
          <cell r="F880">
            <v>1</v>
          </cell>
          <cell r="G880">
            <v>1000000</v>
          </cell>
          <cell r="H880">
            <v>1000000</v>
          </cell>
          <cell r="I880">
            <v>0.54464148484083008</v>
          </cell>
          <cell r="J880">
            <v>1</v>
          </cell>
          <cell r="L880">
            <v>1</v>
          </cell>
          <cell r="M880">
            <v>1000000</v>
          </cell>
          <cell r="N880">
            <v>0</v>
          </cell>
          <cell r="O880">
            <v>1000000</v>
          </cell>
          <cell r="R880">
            <v>0</v>
          </cell>
          <cell r="S880">
            <v>0</v>
          </cell>
          <cell r="T880">
            <v>0</v>
          </cell>
          <cell r="U880">
            <v>0</v>
          </cell>
          <cell r="V880">
            <v>1</v>
          </cell>
          <cell r="W880">
            <v>1000000</v>
          </cell>
        </row>
        <row r="881">
          <cell r="C881" t="str">
            <v>3.25.2.12</v>
          </cell>
          <cell r="D881" t="str">
            <v>Tablero de distribucion trifasico para empotrar de 24 ctos, con sus breakers termomagneticos.</v>
          </cell>
          <cell r="E881" t="str">
            <v>un</v>
          </cell>
          <cell r="F881">
            <v>1</v>
          </cell>
          <cell r="G881">
            <v>500000</v>
          </cell>
          <cell r="H881">
            <v>500000</v>
          </cell>
          <cell r="I881">
            <v>0.27232074242041504</v>
          </cell>
          <cell r="J881">
            <v>1</v>
          </cell>
          <cell r="K881">
            <v>-1</v>
          </cell>
          <cell r="L881">
            <v>0</v>
          </cell>
          <cell r="M881">
            <v>500000</v>
          </cell>
          <cell r="N881">
            <v>-500000</v>
          </cell>
          <cell r="O881">
            <v>0</v>
          </cell>
          <cell r="R881">
            <v>0</v>
          </cell>
          <cell r="S881">
            <v>0</v>
          </cell>
          <cell r="T881">
            <v>0</v>
          </cell>
          <cell r="U881">
            <v>0</v>
          </cell>
          <cell r="V881">
            <v>0</v>
          </cell>
          <cell r="W881">
            <v>0</v>
          </cell>
        </row>
        <row r="882">
          <cell r="C882" t="str">
            <v>3.25.2.13</v>
          </cell>
          <cell r="D882" t="str">
            <v>Registro electrico de 1 x 1 x 1 en concreto con su tapa debidamente impermeabilizado</v>
          </cell>
          <cell r="E882" t="str">
            <v>un</v>
          </cell>
          <cell r="F882">
            <v>2</v>
          </cell>
          <cell r="G882">
            <v>50000</v>
          </cell>
          <cell r="H882">
            <v>100000</v>
          </cell>
          <cell r="I882">
            <v>5.4464148484083014E-2</v>
          </cell>
          <cell r="J882">
            <v>2</v>
          </cell>
          <cell r="K882">
            <v>-1</v>
          </cell>
          <cell r="L882">
            <v>1</v>
          </cell>
          <cell r="M882">
            <v>100000</v>
          </cell>
          <cell r="N882">
            <v>-50000</v>
          </cell>
          <cell r="O882">
            <v>50000</v>
          </cell>
          <cell r="R882">
            <v>0</v>
          </cell>
          <cell r="S882">
            <v>0</v>
          </cell>
          <cell r="T882">
            <v>0</v>
          </cell>
          <cell r="U882">
            <v>0</v>
          </cell>
          <cell r="V882">
            <v>1</v>
          </cell>
          <cell r="W882">
            <v>50000</v>
          </cell>
        </row>
        <row r="883">
          <cell r="C883" t="str">
            <v>3.25.2.14</v>
          </cell>
          <cell r="D883" t="str">
            <v>Carcamo en concreto de acuerdo a especificaciones</v>
          </cell>
          <cell r="E883" t="str">
            <v>ml</v>
          </cell>
          <cell r="F883">
            <v>20</v>
          </cell>
          <cell r="G883">
            <v>12000</v>
          </cell>
          <cell r="H883">
            <v>240000</v>
          </cell>
          <cell r="I883">
            <v>0.13071395636179925</v>
          </cell>
          <cell r="J883">
            <v>20</v>
          </cell>
          <cell r="L883">
            <v>20</v>
          </cell>
          <cell r="M883">
            <v>240000</v>
          </cell>
          <cell r="N883">
            <v>0</v>
          </cell>
          <cell r="O883">
            <v>240000</v>
          </cell>
          <cell r="R883">
            <v>0</v>
          </cell>
          <cell r="S883">
            <v>0</v>
          </cell>
          <cell r="T883">
            <v>0</v>
          </cell>
          <cell r="U883">
            <v>0</v>
          </cell>
          <cell r="V883">
            <v>20</v>
          </cell>
          <cell r="W883">
            <v>240000</v>
          </cell>
        </row>
        <row r="884">
          <cell r="C884" t="str">
            <v>3.25.2.15</v>
          </cell>
          <cell r="D884" t="str">
            <v>Malla de tierra conformada por siete varillas Cu copperweld de 2.4 mts inmersas en hidrosolta unidas entre con cable de Cu desnudo No 2 empleando soldadura caldweld de de acuerdo a especificaciones</v>
          </cell>
          <cell r="E884" t="str">
            <v>un</v>
          </cell>
          <cell r="F884">
            <v>1</v>
          </cell>
          <cell r="G884">
            <v>1000000</v>
          </cell>
          <cell r="H884">
            <v>1000000</v>
          </cell>
          <cell r="I884">
            <v>0.54464148484083008</v>
          </cell>
          <cell r="J884">
            <v>1</v>
          </cell>
          <cell r="L884">
            <v>1</v>
          </cell>
          <cell r="M884">
            <v>1000000</v>
          </cell>
          <cell r="N884">
            <v>0</v>
          </cell>
          <cell r="O884">
            <v>1000000</v>
          </cell>
          <cell r="R884">
            <v>0</v>
          </cell>
          <cell r="S884">
            <v>0</v>
          </cell>
          <cell r="T884">
            <v>0</v>
          </cell>
          <cell r="U884">
            <v>0</v>
          </cell>
          <cell r="V884">
            <v>1</v>
          </cell>
          <cell r="W884">
            <v>1000000</v>
          </cell>
        </row>
        <row r="885">
          <cell r="C885" t="str">
            <v>3.25.2.16</v>
          </cell>
          <cell r="D885" t="str">
            <v>Luminaria Wall Pack 150 W 220 V,Vapor de mercurio</v>
          </cell>
          <cell r="E885" t="str">
            <v>un</v>
          </cell>
          <cell r="F885">
            <v>4</v>
          </cell>
          <cell r="G885">
            <v>60000</v>
          </cell>
          <cell r="H885">
            <v>240000</v>
          </cell>
          <cell r="I885">
            <v>0.13071395636179925</v>
          </cell>
          <cell r="J885">
            <v>4</v>
          </cell>
          <cell r="L885">
            <v>4</v>
          </cell>
          <cell r="M885">
            <v>240000</v>
          </cell>
          <cell r="N885">
            <v>0</v>
          </cell>
          <cell r="O885">
            <v>240000</v>
          </cell>
          <cell r="R885">
            <v>0</v>
          </cell>
          <cell r="S885">
            <v>0</v>
          </cell>
          <cell r="T885">
            <v>0</v>
          </cell>
          <cell r="U885">
            <v>0</v>
          </cell>
          <cell r="V885">
            <v>4</v>
          </cell>
          <cell r="W885">
            <v>240000</v>
          </cell>
        </row>
        <row r="886">
          <cell r="C886" t="str">
            <v>3.25.2.17</v>
          </cell>
          <cell r="D886" t="str">
            <v>Toma trifasica de tres elementos 50A</v>
          </cell>
          <cell r="E886" t="str">
            <v>un</v>
          </cell>
          <cell r="F886">
            <v>1</v>
          </cell>
          <cell r="G886">
            <v>8000</v>
          </cell>
          <cell r="H886">
            <v>8000</v>
          </cell>
          <cell r="I886">
            <v>4.3571318787266411E-3</v>
          </cell>
          <cell r="J886">
            <v>1</v>
          </cell>
          <cell r="K886">
            <v>-1</v>
          </cell>
          <cell r="L886">
            <v>0</v>
          </cell>
          <cell r="M886">
            <v>8000</v>
          </cell>
          <cell r="N886">
            <v>-8000</v>
          </cell>
          <cell r="O886">
            <v>0</v>
          </cell>
          <cell r="R886">
            <v>0</v>
          </cell>
          <cell r="S886">
            <v>0</v>
          </cell>
          <cell r="T886">
            <v>0</v>
          </cell>
          <cell r="U886">
            <v>0</v>
          </cell>
          <cell r="V886">
            <v>0</v>
          </cell>
          <cell r="W886">
            <v>0</v>
          </cell>
        </row>
        <row r="887">
          <cell r="C887" t="str">
            <v>3.25.2.18</v>
          </cell>
          <cell r="D887" t="str">
            <v>Toma bifasica de tres elementos 30A</v>
          </cell>
          <cell r="E887" t="str">
            <v>un</v>
          </cell>
          <cell r="F887">
            <v>1</v>
          </cell>
          <cell r="G887">
            <v>8000</v>
          </cell>
          <cell r="H887">
            <v>8000</v>
          </cell>
          <cell r="I887">
            <v>4.3571318787266411E-3</v>
          </cell>
          <cell r="J887">
            <v>1</v>
          </cell>
          <cell r="K887">
            <v>-1</v>
          </cell>
          <cell r="L887">
            <v>0</v>
          </cell>
          <cell r="M887">
            <v>8000</v>
          </cell>
          <cell r="N887">
            <v>-8000</v>
          </cell>
          <cell r="O887">
            <v>0</v>
          </cell>
          <cell r="R887">
            <v>0</v>
          </cell>
          <cell r="S887">
            <v>0</v>
          </cell>
          <cell r="T887">
            <v>0</v>
          </cell>
          <cell r="U887">
            <v>0</v>
          </cell>
          <cell r="V887">
            <v>0</v>
          </cell>
          <cell r="W887">
            <v>0</v>
          </cell>
        </row>
        <row r="888">
          <cell r="C888" t="str">
            <v>3.25.2.19</v>
          </cell>
          <cell r="D888" t="str">
            <v>Toma monofasica de tres elementos</v>
          </cell>
          <cell r="E888" t="str">
            <v>un</v>
          </cell>
          <cell r="F888">
            <v>4</v>
          </cell>
          <cell r="G888">
            <v>8000</v>
          </cell>
          <cell r="H888">
            <v>32000</v>
          </cell>
          <cell r="I888">
            <v>1.7428527514906565E-2</v>
          </cell>
          <cell r="J888">
            <v>4</v>
          </cell>
          <cell r="K888">
            <v>-2</v>
          </cell>
          <cell r="L888">
            <v>2</v>
          </cell>
          <cell r="M888">
            <v>32000</v>
          </cell>
          <cell r="N888">
            <v>-16000</v>
          </cell>
          <cell r="O888">
            <v>16000</v>
          </cell>
          <cell r="R888">
            <v>0</v>
          </cell>
          <cell r="S888">
            <v>0</v>
          </cell>
          <cell r="T888">
            <v>0</v>
          </cell>
          <cell r="U888">
            <v>0</v>
          </cell>
          <cell r="V888">
            <v>2</v>
          </cell>
          <cell r="W888">
            <v>16000</v>
          </cell>
        </row>
        <row r="889">
          <cell r="C889" t="str">
            <v>3.25.2.20</v>
          </cell>
          <cell r="D889" t="str">
            <v>Salida electrica monofasica para toma o iluminacion, incluye linea neutro y tierra en cable THHN no 12, tuberia coduit de 1"</v>
          </cell>
          <cell r="E889" t="str">
            <v>un</v>
          </cell>
          <cell r="F889">
            <v>4</v>
          </cell>
          <cell r="G889">
            <v>21000</v>
          </cell>
          <cell r="H889">
            <v>84000</v>
          </cell>
          <cell r="I889">
            <v>4.5749884726629733E-2</v>
          </cell>
          <cell r="J889">
            <v>4</v>
          </cell>
          <cell r="K889">
            <v>-2</v>
          </cell>
          <cell r="L889">
            <v>2</v>
          </cell>
          <cell r="M889">
            <v>84000</v>
          </cell>
          <cell r="N889">
            <v>-42000</v>
          </cell>
          <cell r="O889">
            <v>42000</v>
          </cell>
          <cell r="R889">
            <v>0</v>
          </cell>
          <cell r="S889">
            <v>0</v>
          </cell>
          <cell r="T889">
            <v>0</v>
          </cell>
          <cell r="U889">
            <v>0</v>
          </cell>
          <cell r="V889">
            <v>2</v>
          </cell>
          <cell r="W889">
            <v>42000</v>
          </cell>
        </row>
        <row r="890">
          <cell r="C890" t="str">
            <v>3.25.2.21</v>
          </cell>
          <cell r="D890" t="str">
            <v>Salida electrica bifasica para iluminacion, incluye lineas neutro y tierra en cable THHN no 12, tuberia coduit de 1"</v>
          </cell>
          <cell r="E890" t="str">
            <v>un</v>
          </cell>
          <cell r="F890">
            <v>4</v>
          </cell>
          <cell r="G890">
            <v>21000</v>
          </cell>
          <cell r="H890">
            <v>84000</v>
          </cell>
          <cell r="I890">
            <v>4.5749884726629733E-2</v>
          </cell>
          <cell r="J890">
            <v>4</v>
          </cell>
          <cell r="L890">
            <v>4</v>
          </cell>
          <cell r="M890">
            <v>84000</v>
          </cell>
          <cell r="N890">
            <v>0</v>
          </cell>
          <cell r="O890">
            <v>84000</v>
          </cell>
          <cell r="R890">
            <v>0</v>
          </cell>
          <cell r="S890">
            <v>0</v>
          </cell>
          <cell r="T890">
            <v>0</v>
          </cell>
          <cell r="U890">
            <v>0</v>
          </cell>
          <cell r="V890">
            <v>4</v>
          </cell>
          <cell r="W890">
            <v>84000</v>
          </cell>
        </row>
        <row r="891">
          <cell r="C891" t="str">
            <v>3.25.2.22</v>
          </cell>
          <cell r="D891" t="str">
            <v>Salida electrica bifasica o trifasica para toma, incluye lineas neutro y tierra en cable THHN no 10, tuberia coduit de 1"</v>
          </cell>
          <cell r="E891" t="str">
            <v>un</v>
          </cell>
          <cell r="F891">
            <v>2</v>
          </cell>
          <cell r="G891">
            <v>21000</v>
          </cell>
          <cell r="H891">
            <v>42000</v>
          </cell>
          <cell r="I891">
            <v>2.2874942363314867E-2</v>
          </cell>
          <cell r="J891">
            <v>2</v>
          </cell>
          <cell r="K891">
            <v>-2</v>
          </cell>
          <cell r="L891">
            <v>0</v>
          </cell>
          <cell r="M891">
            <v>42000</v>
          </cell>
          <cell r="N891">
            <v>-42000</v>
          </cell>
          <cell r="O891">
            <v>0</v>
          </cell>
          <cell r="R891">
            <v>0</v>
          </cell>
          <cell r="S891">
            <v>0</v>
          </cell>
          <cell r="T891">
            <v>0</v>
          </cell>
          <cell r="U891">
            <v>0</v>
          </cell>
          <cell r="V891">
            <v>0</v>
          </cell>
          <cell r="W891">
            <v>0</v>
          </cell>
        </row>
        <row r="892">
          <cell r="C892" t="str">
            <v>3.25.3</v>
          </cell>
          <cell r="D892" t="str">
            <v>INSTALACION DE EQUIPOS AUXILIARES</v>
          </cell>
          <cell r="F892" t="str">
            <v/>
          </cell>
          <cell r="I892" t="str">
            <v/>
          </cell>
          <cell r="J892" t="str">
            <v/>
          </cell>
          <cell r="L892" t="str">
            <v/>
          </cell>
          <cell r="M892" t="str">
            <v/>
          </cell>
          <cell r="N892" t="str">
            <v/>
          </cell>
          <cell r="O892" t="str">
            <v/>
          </cell>
          <cell r="R892">
            <v>0</v>
          </cell>
          <cell r="S892" t="str">
            <v/>
          </cell>
          <cell r="T892" t="str">
            <v/>
          </cell>
          <cell r="U892" t="str">
            <v/>
          </cell>
          <cell r="V892" t="str">
            <v/>
          </cell>
          <cell r="W892" t="str">
            <v/>
          </cell>
        </row>
        <row r="893">
          <cell r="C893" t="str">
            <v>3.25.3.1</v>
          </cell>
          <cell r="D893" t="str">
            <v>Bandeja portacables tipo Semipesada de 40 cm incluido tapa y accesorios para fijacion en piso o pared, Mecano.</v>
          </cell>
          <cell r="E893" t="str">
            <v>ml</v>
          </cell>
          <cell r="F893">
            <v>40</v>
          </cell>
          <cell r="G893">
            <v>25000</v>
          </cell>
          <cell r="H893">
            <v>1000000</v>
          </cell>
          <cell r="I893">
            <v>0.54464148484083008</v>
          </cell>
          <cell r="J893">
            <v>40</v>
          </cell>
          <cell r="K893">
            <v>-10</v>
          </cell>
          <cell r="L893">
            <v>30</v>
          </cell>
          <cell r="M893">
            <v>1000000</v>
          </cell>
          <cell r="N893">
            <v>-250000</v>
          </cell>
          <cell r="O893">
            <v>750000</v>
          </cell>
          <cell r="R893">
            <v>0</v>
          </cell>
          <cell r="S893">
            <v>0</v>
          </cell>
          <cell r="T893">
            <v>0</v>
          </cell>
          <cell r="U893">
            <v>0</v>
          </cell>
          <cell r="V893">
            <v>30</v>
          </cell>
          <cell r="W893">
            <v>750000</v>
          </cell>
        </row>
        <row r="894">
          <cell r="C894" t="str">
            <v>3.25.3.2</v>
          </cell>
          <cell r="D894" t="str">
            <v>Bandeja portacables tipo Semipesada de 30 cm incluido tapa y accesorios para fijacion en piso o pared, Mecano.</v>
          </cell>
          <cell r="E894" t="str">
            <v>ml</v>
          </cell>
          <cell r="F894">
            <v>30</v>
          </cell>
          <cell r="G894">
            <v>25000</v>
          </cell>
          <cell r="H894">
            <v>750000</v>
          </cell>
          <cell r="I894">
            <v>0.40848111363062267</v>
          </cell>
          <cell r="J894">
            <v>30</v>
          </cell>
          <cell r="K894">
            <v>-20</v>
          </cell>
          <cell r="L894">
            <v>10</v>
          </cell>
          <cell r="M894">
            <v>750000</v>
          </cell>
          <cell r="N894">
            <v>-500000</v>
          </cell>
          <cell r="O894">
            <v>250000</v>
          </cell>
          <cell r="R894">
            <v>0</v>
          </cell>
          <cell r="S894">
            <v>0</v>
          </cell>
          <cell r="T894">
            <v>0</v>
          </cell>
          <cell r="U894">
            <v>0</v>
          </cell>
          <cell r="V894">
            <v>10</v>
          </cell>
          <cell r="W894">
            <v>250000</v>
          </cell>
        </row>
        <row r="895">
          <cell r="C895" t="str">
            <v>3.25.3.3</v>
          </cell>
          <cell r="D895" t="str">
            <v>Polipasto eléctrico 2 Ton 220 V ac incluido botonera</v>
          </cell>
          <cell r="E895" t="str">
            <v>un</v>
          </cell>
          <cell r="F895">
            <v>1</v>
          </cell>
          <cell r="G895">
            <v>2350000</v>
          </cell>
          <cell r="H895">
            <v>2350000</v>
          </cell>
          <cell r="I895">
            <v>1.2799074893759508</v>
          </cell>
          <cell r="J895">
            <v>1</v>
          </cell>
          <cell r="L895">
            <v>1</v>
          </cell>
          <cell r="M895">
            <v>2350000</v>
          </cell>
          <cell r="N895">
            <v>0</v>
          </cell>
          <cell r="O895">
            <v>2350000</v>
          </cell>
          <cell r="R895">
            <v>0</v>
          </cell>
          <cell r="S895">
            <v>0</v>
          </cell>
          <cell r="T895">
            <v>0</v>
          </cell>
          <cell r="U895">
            <v>0</v>
          </cell>
          <cell r="V895">
            <v>1</v>
          </cell>
          <cell r="W895">
            <v>2350000</v>
          </cell>
        </row>
        <row r="896">
          <cell r="C896" t="str">
            <v>3.25.4</v>
          </cell>
          <cell r="D896" t="str">
            <v>INSTALACION ACOMETIDAS ELECTRICAS a 440 V ac</v>
          </cell>
          <cell r="F896" t="str">
            <v/>
          </cell>
          <cell r="I896" t="str">
            <v/>
          </cell>
          <cell r="J896" t="str">
            <v/>
          </cell>
          <cell r="L896" t="str">
            <v/>
          </cell>
          <cell r="M896" t="str">
            <v/>
          </cell>
          <cell r="N896" t="str">
            <v/>
          </cell>
          <cell r="O896" t="str">
            <v/>
          </cell>
          <cell r="R896">
            <v>0</v>
          </cell>
          <cell r="S896" t="str">
            <v/>
          </cell>
          <cell r="T896" t="str">
            <v/>
          </cell>
          <cell r="U896" t="str">
            <v/>
          </cell>
          <cell r="V896" t="str">
            <v/>
          </cell>
          <cell r="W896" t="str">
            <v/>
          </cell>
        </row>
        <row r="897">
          <cell r="C897" t="str">
            <v>3.25.4.5</v>
          </cell>
          <cell r="D897" t="str">
            <v>Acometidas desde transformador de alimentación a barraje de entrada de la transferencia automatica en cable monopolar THHN de Cu AWG ( 3(4x500) + (3x500) ) a 1000 V - 90° aislamiento, incluye conectores terminal bimetalicos 3M, cintas 23 y 33 3M, accesori</v>
          </cell>
          <cell r="E897" t="str">
            <v>ml</v>
          </cell>
          <cell r="F897">
            <v>20</v>
          </cell>
          <cell r="G897">
            <v>215000</v>
          </cell>
          <cell r="H897">
            <v>4300000</v>
          </cell>
          <cell r="I897">
            <v>2.3419583848155696</v>
          </cell>
          <cell r="J897">
            <v>20</v>
          </cell>
          <cell r="L897">
            <v>20</v>
          </cell>
          <cell r="M897">
            <v>4300000</v>
          </cell>
          <cell r="N897">
            <v>0</v>
          </cell>
          <cell r="O897">
            <v>4300000</v>
          </cell>
          <cell r="R897">
            <v>0</v>
          </cell>
          <cell r="S897">
            <v>0</v>
          </cell>
          <cell r="T897">
            <v>0</v>
          </cell>
          <cell r="U897">
            <v>0</v>
          </cell>
          <cell r="V897">
            <v>20</v>
          </cell>
          <cell r="W897">
            <v>4300000</v>
          </cell>
        </row>
        <row r="898">
          <cell r="C898" t="str">
            <v>3.25.4.6</v>
          </cell>
          <cell r="D898" t="str">
            <v>Acometidas del CCM a cada unidad de bombeo de la linea de impulsión de 300 HP 460 Vac 60 Hz en cable THHN calibre AWG (6 x 4/0) + (1x 4/0) de 1000V aislamiento, incluye tuberia conduit PVC de 3", flexiconduit, conectores, terminales bimetalicos 3M, cintas</v>
          </cell>
          <cell r="E898" t="str">
            <v>ml</v>
          </cell>
          <cell r="F898">
            <v>80</v>
          </cell>
          <cell r="G898">
            <v>80000</v>
          </cell>
          <cell r="H898">
            <v>6400000</v>
          </cell>
          <cell r="I898">
            <v>3.4857055029813129</v>
          </cell>
          <cell r="J898">
            <v>80</v>
          </cell>
          <cell r="K898">
            <v>10</v>
          </cell>
          <cell r="L898">
            <v>90</v>
          </cell>
          <cell r="M898">
            <v>6400000</v>
          </cell>
          <cell r="N898">
            <v>800000</v>
          </cell>
          <cell r="O898">
            <v>7200000</v>
          </cell>
          <cell r="R898">
            <v>0</v>
          </cell>
          <cell r="S898">
            <v>0</v>
          </cell>
          <cell r="T898">
            <v>0</v>
          </cell>
          <cell r="U898">
            <v>0</v>
          </cell>
          <cell r="V898">
            <v>90</v>
          </cell>
          <cell r="W898">
            <v>7200000</v>
          </cell>
        </row>
        <row r="899">
          <cell r="C899" t="str">
            <v>3.25.4.7</v>
          </cell>
          <cell r="D899" t="str">
            <v>Acometidas del CCM a cada unidad de bombeo de lavado de filtros de 25 HP 460 Vac 60 Hz en cable THHN calibre AWG (3 x 8) de 1000V aislamiento, incluye tuberia conduit PVC de 1 1/2", flexiconduit, conectores, terminales bimetalicos 3M, cintas 23 y 33 3M, a</v>
          </cell>
          <cell r="E899" t="str">
            <v>ml</v>
          </cell>
          <cell r="F899">
            <v>50</v>
          </cell>
          <cell r="G899">
            <v>20000</v>
          </cell>
          <cell r="H899">
            <v>1000000</v>
          </cell>
          <cell r="I899">
            <v>0.54464148484083008</v>
          </cell>
          <cell r="J899">
            <v>50</v>
          </cell>
          <cell r="L899">
            <v>50</v>
          </cell>
          <cell r="M899">
            <v>1000000</v>
          </cell>
          <cell r="N899">
            <v>0</v>
          </cell>
          <cell r="O899">
            <v>1000000</v>
          </cell>
          <cell r="R899">
            <v>0</v>
          </cell>
          <cell r="S899">
            <v>0</v>
          </cell>
          <cell r="T899">
            <v>0</v>
          </cell>
          <cell r="U899">
            <v>0</v>
          </cell>
          <cell r="V899">
            <v>50</v>
          </cell>
          <cell r="W899">
            <v>1000000</v>
          </cell>
        </row>
        <row r="900">
          <cell r="C900" t="str">
            <v>3.25.4.8</v>
          </cell>
          <cell r="D900" t="str">
            <v>Acometidas del CCM al tablero del motor del soplador de 30 HP 460 Vac 60 Hz en cable THHN calibre AWG (3 x 8) de 1000V aislamiento, incluye tuberia conduit PVC de 1 1/2", flexiconduit, conectores, terminales bimetalicos 3M, cintas 23 y 33 3M, accesorios p</v>
          </cell>
          <cell r="E900" t="str">
            <v>ml</v>
          </cell>
          <cell r="F900">
            <v>45</v>
          </cell>
          <cell r="G900">
            <v>20000</v>
          </cell>
          <cell r="H900">
            <v>900000</v>
          </cell>
          <cell r="I900">
            <v>0.4901773363567471</v>
          </cell>
          <cell r="J900">
            <v>45</v>
          </cell>
          <cell r="K900">
            <v>-45</v>
          </cell>
          <cell r="L900">
            <v>0</v>
          </cell>
          <cell r="M900">
            <v>900000</v>
          </cell>
          <cell r="N900">
            <v>-900000</v>
          </cell>
          <cell r="O900">
            <v>0</v>
          </cell>
          <cell r="R900">
            <v>0</v>
          </cell>
          <cell r="S900">
            <v>0</v>
          </cell>
          <cell r="T900">
            <v>0</v>
          </cell>
          <cell r="U900">
            <v>0</v>
          </cell>
          <cell r="V900">
            <v>0</v>
          </cell>
          <cell r="W900">
            <v>0</v>
          </cell>
        </row>
        <row r="901">
          <cell r="C901" t="str">
            <v>3.25.4.9</v>
          </cell>
          <cell r="D901" t="str">
            <v>Acometidas del CCM a Tranformador servicios auxiliares en cable THHN 4 x No 1 de 600V aislamiento, incluye conectores cintas y accesorios</v>
          </cell>
          <cell r="E901" t="str">
            <v>ml</v>
          </cell>
          <cell r="F901">
            <v>10</v>
          </cell>
          <cell r="G901">
            <v>28000</v>
          </cell>
          <cell r="H901">
            <v>280000</v>
          </cell>
          <cell r="I901">
            <v>0.15249961575543244</v>
          </cell>
          <cell r="J901">
            <v>10</v>
          </cell>
          <cell r="L901">
            <v>10</v>
          </cell>
          <cell r="M901">
            <v>280000</v>
          </cell>
          <cell r="N901">
            <v>0</v>
          </cell>
          <cell r="O901">
            <v>280000</v>
          </cell>
          <cell r="R901">
            <v>0</v>
          </cell>
          <cell r="S901">
            <v>0</v>
          </cell>
          <cell r="T901">
            <v>0</v>
          </cell>
          <cell r="U901">
            <v>0</v>
          </cell>
          <cell r="V901">
            <v>10</v>
          </cell>
          <cell r="W901">
            <v>280000</v>
          </cell>
        </row>
        <row r="902">
          <cell r="C902" t="str">
            <v>3.25.5</v>
          </cell>
          <cell r="D902" t="str">
            <v>INSTALACION ACOMETIDAS ELECTRICAS a 220 V ac</v>
          </cell>
          <cell r="F902" t="str">
            <v/>
          </cell>
          <cell r="I902" t="str">
            <v/>
          </cell>
          <cell r="J902" t="str">
            <v/>
          </cell>
          <cell r="L902" t="str">
            <v/>
          </cell>
          <cell r="M902" t="str">
            <v/>
          </cell>
          <cell r="N902" t="str">
            <v/>
          </cell>
          <cell r="O902" t="str">
            <v/>
          </cell>
          <cell r="R902">
            <v>0</v>
          </cell>
          <cell r="S902" t="str">
            <v/>
          </cell>
          <cell r="T902" t="str">
            <v/>
          </cell>
          <cell r="U902" t="str">
            <v/>
          </cell>
          <cell r="V902" t="str">
            <v/>
          </cell>
          <cell r="W902" t="str">
            <v/>
          </cell>
        </row>
        <row r="903">
          <cell r="C903" t="str">
            <v>3.25.5.1</v>
          </cell>
          <cell r="D903" t="str">
            <v xml:space="preserve">Acometidas del Tranformador servicios auxiliares al tablero de distribución general en cable THHN 4 x No 1 de 600V aislamiento, incluye conectores cintas y accesorios </v>
          </cell>
          <cell r="E903" t="str">
            <v>ml</v>
          </cell>
          <cell r="F903">
            <v>10</v>
          </cell>
          <cell r="G903">
            <v>30000</v>
          </cell>
          <cell r="H903">
            <v>300000</v>
          </cell>
          <cell r="I903">
            <v>0.16339244545224904</v>
          </cell>
          <cell r="J903">
            <v>10</v>
          </cell>
          <cell r="K903">
            <v>-10</v>
          </cell>
          <cell r="L903">
            <v>0</v>
          </cell>
          <cell r="M903">
            <v>300000</v>
          </cell>
          <cell r="N903">
            <v>-300000</v>
          </cell>
          <cell r="O903">
            <v>0</v>
          </cell>
          <cell r="R903">
            <v>0</v>
          </cell>
          <cell r="S903">
            <v>0</v>
          </cell>
          <cell r="T903">
            <v>0</v>
          </cell>
          <cell r="U903">
            <v>0</v>
          </cell>
          <cell r="V903">
            <v>0</v>
          </cell>
          <cell r="W903">
            <v>0</v>
          </cell>
        </row>
        <row r="904">
          <cell r="C904" t="str">
            <v>3.25.5.2</v>
          </cell>
          <cell r="D904" t="str">
            <v>Acometidas desde el tablero de servicios auxiliares al edificio de cloración cable THHN No 10 incluye 3 fases neutro y tierra instalado ido tuberias conduit de 11/2", conectores y accesorios.</v>
          </cell>
          <cell r="E904" t="str">
            <v>ml</v>
          </cell>
          <cell r="F904">
            <v>120</v>
          </cell>
          <cell r="G904">
            <v>15000</v>
          </cell>
          <cell r="H904">
            <v>1800000</v>
          </cell>
          <cell r="I904">
            <v>0.98035467271349419</v>
          </cell>
          <cell r="J904">
            <v>120</v>
          </cell>
          <cell r="K904">
            <v>-120</v>
          </cell>
          <cell r="L904">
            <v>0</v>
          </cell>
          <cell r="M904">
            <v>1800000</v>
          </cell>
          <cell r="N904">
            <v>-1800000</v>
          </cell>
          <cell r="O904">
            <v>0</v>
          </cell>
          <cell r="R904">
            <v>0</v>
          </cell>
          <cell r="S904">
            <v>0</v>
          </cell>
          <cell r="T904">
            <v>0</v>
          </cell>
          <cell r="U904">
            <v>0</v>
          </cell>
          <cell r="V904">
            <v>0</v>
          </cell>
          <cell r="W904">
            <v>0</v>
          </cell>
        </row>
        <row r="905">
          <cell r="C905" t="str">
            <v>3.25.5.3</v>
          </cell>
          <cell r="D905" t="str">
            <v>Acometidas para bomba sentina en cable THHN No 12 incluido tuberia conduit Galvanizada de 1/2"conectores y accesorios</v>
          </cell>
          <cell r="E905" t="str">
            <v>ml</v>
          </cell>
          <cell r="F905">
            <v>10</v>
          </cell>
          <cell r="G905">
            <v>10000</v>
          </cell>
          <cell r="H905">
            <v>100000</v>
          </cell>
          <cell r="I905">
            <v>5.4464148484083014E-2</v>
          </cell>
          <cell r="J905">
            <v>10</v>
          </cell>
          <cell r="L905">
            <v>10</v>
          </cell>
          <cell r="M905">
            <v>100000</v>
          </cell>
          <cell r="N905">
            <v>0</v>
          </cell>
          <cell r="O905">
            <v>100000</v>
          </cell>
          <cell r="R905">
            <v>0</v>
          </cell>
          <cell r="S905">
            <v>0</v>
          </cell>
          <cell r="T905">
            <v>0</v>
          </cell>
          <cell r="U905">
            <v>0</v>
          </cell>
          <cell r="V905">
            <v>10</v>
          </cell>
          <cell r="W905">
            <v>100000</v>
          </cell>
        </row>
        <row r="906">
          <cell r="C906" t="str">
            <v>3.25.5.4</v>
          </cell>
          <cell r="D906" t="str">
            <v>Acometidas para actuadores electricos valvulas en cable THHN No 12 incluido tuberia conduit galvanizad 1", conectores y accesorios</v>
          </cell>
          <cell r="E906" t="str">
            <v>ml</v>
          </cell>
          <cell r="F906">
            <v>150</v>
          </cell>
          <cell r="G906">
            <v>10000</v>
          </cell>
          <cell r="H906">
            <v>1500000</v>
          </cell>
          <cell r="I906">
            <v>0.81696222726124534</v>
          </cell>
          <cell r="J906">
            <v>150</v>
          </cell>
          <cell r="L906">
            <v>150</v>
          </cell>
          <cell r="M906">
            <v>1500000</v>
          </cell>
          <cell r="N906">
            <v>0</v>
          </cell>
          <cell r="O906">
            <v>1500000</v>
          </cell>
          <cell r="R906">
            <v>0</v>
          </cell>
          <cell r="S906">
            <v>0</v>
          </cell>
          <cell r="T906">
            <v>0</v>
          </cell>
          <cell r="U906">
            <v>0</v>
          </cell>
          <cell r="V906">
            <v>150</v>
          </cell>
          <cell r="W906">
            <v>1500000</v>
          </cell>
        </row>
        <row r="907">
          <cell r="C907" t="str">
            <v>3.25.5.5</v>
          </cell>
          <cell r="D907" t="str">
            <v>Acometidas desde el tablero de servicios auxiliares al Cuarto del equipo Soplador en cable THHN No 10 incluye 3 fases neutro y tierra instalado ido tuberias conduit de 11/2", conectores y accesorios.</v>
          </cell>
          <cell r="E907" t="str">
            <v>ml</v>
          </cell>
          <cell r="F907">
            <v>30</v>
          </cell>
          <cell r="G907">
            <v>15000</v>
          </cell>
          <cell r="H907">
            <v>450000</v>
          </cell>
          <cell r="I907">
            <v>0.24508866817837355</v>
          </cell>
          <cell r="J907">
            <v>30</v>
          </cell>
          <cell r="K907">
            <v>-30</v>
          </cell>
          <cell r="L907">
            <v>0</v>
          </cell>
          <cell r="M907">
            <v>450000</v>
          </cell>
          <cell r="N907">
            <v>-450000</v>
          </cell>
          <cell r="O907">
            <v>0</v>
          </cell>
          <cell r="R907">
            <v>0</v>
          </cell>
          <cell r="S907">
            <v>0</v>
          </cell>
          <cell r="T907">
            <v>0</v>
          </cell>
          <cell r="U907">
            <v>0</v>
          </cell>
          <cell r="V907">
            <v>0</v>
          </cell>
          <cell r="W907">
            <v>0</v>
          </cell>
        </row>
        <row r="908">
          <cell r="C908" t="str">
            <v>3.25.5.6</v>
          </cell>
          <cell r="D908" t="str">
            <v>Acometidas desde el tablero de servicios auxiliares al Cuarto Dosificación o coagulación de quimicos en cable THHN No 10 incluye 3 fases neutro y tierra instalado ido tuberias conduit de 11/2", conectores y accesorios.</v>
          </cell>
          <cell r="E908" t="str">
            <v>ml</v>
          </cell>
          <cell r="F908">
            <v>90</v>
          </cell>
          <cell r="G908">
            <v>15000</v>
          </cell>
          <cell r="H908">
            <v>1350000</v>
          </cell>
          <cell r="I908">
            <v>0.7352660045351207</v>
          </cell>
          <cell r="J908">
            <v>90</v>
          </cell>
          <cell r="K908">
            <v>-90</v>
          </cell>
          <cell r="L908">
            <v>0</v>
          </cell>
          <cell r="M908">
            <v>1350000</v>
          </cell>
          <cell r="N908">
            <v>-1350000</v>
          </cell>
          <cell r="O908">
            <v>0</v>
          </cell>
          <cell r="R908">
            <v>0</v>
          </cell>
          <cell r="S908">
            <v>0</v>
          </cell>
          <cell r="T908">
            <v>0</v>
          </cell>
          <cell r="U908">
            <v>0</v>
          </cell>
          <cell r="V908">
            <v>0</v>
          </cell>
          <cell r="W908">
            <v>0</v>
          </cell>
        </row>
        <row r="909">
          <cell r="C909" t="str">
            <v>3.25.5.7</v>
          </cell>
          <cell r="D909" t="str">
            <v>Acometidas desde el tablero de servicios auxiliares al tablero del sistema de Floculación y sedimentación en cable THHN No 10 incluye 3 fases neutro y tierra instalado ido tuberias conduit de 11/2", conectores y accesorios.</v>
          </cell>
          <cell r="E909" t="str">
            <v>ml</v>
          </cell>
          <cell r="F909">
            <v>70</v>
          </cell>
          <cell r="G909">
            <v>15000</v>
          </cell>
          <cell r="H909">
            <v>1050000</v>
          </cell>
          <cell r="I909">
            <v>0.57187355908287163</v>
          </cell>
          <cell r="J909">
            <v>70</v>
          </cell>
          <cell r="K909">
            <v>-70</v>
          </cell>
          <cell r="L909">
            <v>0</v>
          </cell>
          <cell r="M909">
            <v>1050000</v>
          </cell>
          <cell r="N909">
            <v>-1050000</v>
          </cell>
          <cell r="O909">
            <v>0</v>
          </cell>
          <cell r="R909">
            <v>0</v>
          </cell>
          <cell r="S909">
            <v>0</v>
          </cell>
          <cell r="T909">
            <v>0</v>
          </cell>
          <cell r="U909">
            <v>0</v>
          </cell>
          <cell r="V909">
            <v>0</v>
          </cell>
          <cell r="W909">
            <v>0</v>
          </cell>
        </row>
        <row r="910">
          <cell r="C910" t="str">
            <v>3.25.5.8</v>
          </cell>
          <cell r="D910" t="str">
            <v>Acometidas desde el tablero de servicios auxiliares al edificio de laboratorio, casino y oficina en cable THHN No 6 incluye 3 fases neutro y tierra instalado ido tuberias conduit de 11/2", conectores y accesorios.</v>
          </cell>
          <cell r="E910" t="str">
            <v>ml</v>
          </cell>
          <cell r="F910">
            <v>85</v>
          </cell>
          <cell r="G910">
            <v>20000</v>
          </cell>
          <cell r="H910">
            <v>1700000</v>
          </cell>
          <cell r="I910">
            <v>0.92589052422941132</v>
          </cell>
          <cell r="J910">
            <v>85</v>
          </cell>
          <cell r="K910">
            <v>200</v>
          </cell>
          <cell r="L910">
            <v>285</v>
          </cell>
          <cell r="M910">
            <v>1700000</v>
          </cell>
          <cell r="N910">
            <v>4000000</v>
          </cell>
          <cell r="O910">
            <v>5700000</v>
          </cell>
          <cell r="R910">
            <v>0</v>
          </cell>
          <cell r="S910">
            <v>0</v>
          </cell>
          <cell r="T910">
            <v>0</v>
          </cell>
          <cell r="U910">
            <v>0</v>
          </cell>
          <cell r="V910">
            <v>285</v>
          </cell>
          <cell r="W910">
            <v>5700000</v>
          </cell>
        </row>
        <row r="911">
          <cell r="C911" t="str">
            <v>3.25.5.9</v>
          </cell>
          <cell r="D911" t="str">
            <v>Acometidas desde el tablero de servicios auxiliares al tablero de 24 ctos en la subestación electrica en cable THHN No 10 incluye 3 fases neutro y tierra instalado ido tuberias conduit de 11/2", conectores y accesorios.</v>
          </cell>
          <cell r="E911" t="str">
            <v>ml</v>
          </cell>
          <cell r="F911">
            <v>10</v>
          </cell>
          <cell r="G911">
            <v>15000</v>
          </cell>
          <cell r="H911">
            <v>150000</v>
          </cell>
          <cell r="I911">
            <v>8.1696222726124521E-2</v>
          </cell>
          <cell r="J911">
            <v>10</v>
          </cell>
          <cell r="K911">
            <v>-10</v>
          </cell>
          <cell r="L911">
            <v>0</v>
          </cell>
          <cell r="M911">
            <v>150000</v>
          </cell>
          <cell r="N911">
            <v>-150000</v>
          </cell>
          <cell r="O911">
            <v>0</v>
          </cell>
          <cell r="R911">
            <v>0</v>
          </cell>
          <cell r="S911">
            <v>0</v>
          </cell>
          <cell r="T911">
            <v>0</v>
          </cell>
          <cell r="U911">
            <v>0</v>
          </cell>
          <cell r="V911">
            <v>0</v>
          </cell>
          <cell r="W911">
            <v>0</v>
          </cell>
        </row>
        <row r="912">
          <cell r="C912" t="str">
            <v>3.25.5.10</v>
          </cell>
          <cell r="D912" t="str">
            <v>Registro electrico de .6 x .6 x .6 mt en concreto con su tapa debidamente impermeabilizado</v>
          </cell>
          <cell r="E912" t="str">
            <v>un</v>
          </cell>
          <cell r="F912">
            <v>20</v>
          </cell>
          <cell r="G912">
            <v>35000</v>
          </cell>
          <cell r="H912">
            <v>700000</v>
          </cell>
          <cell r="I912">
            <v>0.38124903938858112</v>
          </cell>
          <cell r="J912">
            <v>20</v>
          </cell>
          <cell r="K912">
            <v>-12</v>
          </cell>
          <cell r="L912">
            <v>8</v>
          </cell>
          <cell r="M912">
            <v>700000</v>
          </cell>
          <cell r="N912">
            <v>-420000</v>
          </cell>
          <cell r="O912">
            <v>280000</v>
          </cell>
          <cell r="R912">
            <v>0</v>
          </cell>
          <cell r="S912">
            <v>0</v>
          </cell>
          <cell r="T912">
            <v>0</v>
          </cell>
          <cell r="U912">
            <v>0</v>
          </cell>
          <cell r="V912">
            <v>8</v>
          </cell>
          <cell r="W912">
            <v>280000</v>
          </cell>
        </row>
        <row r="913">
          <cell r="C913" t="str">
            <v>3.25.6</v>
          </cell>
          <cell r="D913" t="str">
            <v>INSTALACION ACCESORIOS PARA ILUMINACION EXTERIOR</v>
          </cell>
          <cell r="F913" t="str">
            <v/>
          </cell>
          <cell r="I913" t="str">
            <v/>
          </cell>
          <cell r="J913" t="str">
            <v/>
          </cell>
          <cell r="L913" t="str">
            <v/>
          </cell>
          <cell r="M913" t="str">
            <v/>
          </cell>
          <cell r="N913" t="str">
            <v/>
          </cell>
          <cell r="O913" t="str">
            <v/>
          </cell>
          <cell r="R913">
            <v>0</v>
          </cell>
          <cell r="S913" t="str">
            <v/>
          </cell>
          <cell r="T913" t="str">
            <v/>
          </cell>
          <cell r="U913" t="str">
            <v/>
          </cell>
          <cell r="V913" t="str">
            <v/>
          </cell>
          <cell r="W913" t="str">
            <v/>
          </cell>
        </row>
        <row r="914">
          <cell r="C914" t="str">
            <v>3.25.6.1</v>
          </cell>
          <cell r="D914" t="str">
            <v>Poste de concreto de 9 mts - 510 Kg para iluminacion</v>
          </cell>
          <cell r="E914" t="str">
            <v>un</v>
          </cell>
          <cell r="F914">
            <v>8</v>
          </cell>
          <cell r="G914">
            <v>100000</v>
          </cell>
          <cell r="H914">
            <v>800000</v>
          </cell>
          <cell r="I914">
            <v>0.43571318787266411</v>
          </cell>
          <cell r="J914">
            <v>8</v>
          </cell>
          <cell r="K914">
            <v>6</v>
          </cell>
          <cell r="L914">
            <v>14</v>
          </cell>
          <cell r="M914">
            <v>800000</v>
          </cell>
          <cell r="N914">
            <v>600000</v>
          </cell>
          <cell r="O914">
            <v>1400000</v>
          </cell>
          <cell r="R914">
            <v>0</v>
          </cell>
          <cell r="S914">
            <v>0</v>
          </cell>
          <cell r="T914">
            <v>0</v>
          </cell>
          <cell r="U914">
            <v>0</v>
          </cell>
          <cell r="V914">
            <v>14</v>
          </cell>
          <cell r="W914">
            <v>1400000</v>
          </cell>
        </row>
        <row r="915">
          <cell r="C915" t="str">
            <v>3.25.6.2</v>
          </cell>
          <cell r="D915" t="str">
            <v>Luminaria horizontal cerrada de Vapor de MercurioTipo LTP 250 W , 220 V, incluye fotocelda</v>
          </cell>
          <cell r="E915" t="str">
            <v>un</v>
          </cell>
          <cell r="F915">
            <v>12</v>
          </cell>
          <cell r="G915">
            <v>50000</v>
          </cell>
          <cell r="H915">
            <v>600000</v>
          </cell>
          <cell r="I915">
            <v>0.32678489090449808</v>
          </cell>
          <cell r="J915">
            <v>12</v>
          </cell>
          <cell r="K915">
            <v>16</v>
          </cell>
          <cell r="L915">
            <v>28</v>
          </cell>
          <cell r="M915">
            <v>600000</v>
          </cell>
          <cell r="N915">
            <v>800000</v>
          </cell>
          <cell r="O915">
            <v>1400000</v>
          </cell>
          <cell r="R915">
            <v>0</v>
          </cell>
          <cell r="S915">
            <v>0</v>
          </cell>
          <cell r="T915">
            <v>0</v>
          </cell>
          <cell r="U915">
            <v>0</v>
          </cell>
          <cell r="V915">
            <v>28</v>
          </cell>
          <cell r="W915">
            <v>1400000</v>
          </cell>
        </row>
        <row r="916">
          <cell r="C916" t="str">
            <v>3.25.6.3</v>
          </cell>
          <cell r="D916" t="str">
            <v>Poste para luminaria en tuberia galvanizada de 2" de 3 mts de altura incluye base en concretode.</v>
          </cell>
          <cell r="E916" t="str">
            <v>un</v>
          </cell>
          <cell r="F916">
            <v>4</v>
          </cell>
          <cell r="G916">
            <v>60000</v>
          </cell>
          <cell r="H916">
            <v>240000</v>
          </cell>
          <cell r="I916">
            <v>0.13071395636179925</v>
          </cell>
          <cell r="J916">
            <v>4</v>
          </cell>
          <cell r="K916">
            <v>8</v>
          </cell>
          <cell r="L916">
            <v>12</v>
          </cell>
          <cell r="M916">
            <v>240000</v>
          </cell>
          <cell r="N916">
            <v>480000</v>
          </cell>
          <cell r="O916">
            <v>720000</v>
          </cell>
          <cell r="R916">
            <v>0</v>
          </cell>
          <cell r="S916">
            <v>0</v>
          </cell>
          <cell r="T916">
            <v>0</v>
          </cell>
          <cell r="U916">
            <v>0</v>
          </cell>
          <cell r="V916">
            <v>12</v>
          </cell>
          <cell r="W916">
            <v>720000</v>
          </cell>
        </row>
        <row r="917">
          <cell r="C917" t="str">
            <v>3.25.6.4</v>
          </cell>
          <cell r="D917" t="str">
            <v>Salida electrica monofasica para toma o iluminacion, incluye linea neutro y tierra en cable THHN no 12, tuberia coduit de 1"</v>
          </cell>
          <cell r="E917" t="str">
            <v>un</v>
          </cell>
          <cell r="F917">
            <v>12</v>
          </cell>
          <cell r="G917">
            <v>18000</v>
          </cell>
          <cell r="H917">
            <v>216000</v>
          </cell>
          <cell r="I917">
            <v>0.11764256072561931</v>
          </cell>
          <cell r="J917">
            <v>12</v>
          </cell>
          <cell r="K917">
            <v>16</v>
          </cell>
          <cell r="L917">
            <v>28</v>
          </cell>
          <cell r="M917">
            <v>216000</v>
          </cell>
          <cell r="N917">
            <v>288000</v>
          </cell>
          <cell r="O917">
            <v>504000</v>
          </cell>
          <cell r="R917">
            <v>0</v>
          </cell>
          <cell r="S917">
            <v>0</v>
          </cell>
          <cell r="T917">
            <v>0</v>
          </cell>
          <cell r="U917">
            <v>0</v>
          </cell>
          <cell r="V917">
            <v>28</v>
          </cell>
          <cell r="W917">
            <v>504000</v>
          </cell>
        </row>
        <row r="918">
          <cell r="C918" t="str">
            <v>3.25.6.5</v>
          </cell>
          <cell r="D918" t="str">
            <v>Registro electrico de .6 x .6 x .6 mt en concreto con su tapa debidamente impermeabilizado</v>
          </cell>
          <cell r="E918" t="str">
            <v>un</v>
          </cell>
          <cell r="F918">
            <v>8</v>
          </cell>
          <cell r="G918">
            <v>35000</v>
          </cell>
          <cell r="H918">
            <v>280000</v>
          </cell>
          <cell r="I918">
            <v>0.15249961575543244</v>
          </cell>
          <cell r="J918">
            <v>8</v>
          </cell>
          <cell r="L918">
            <v>8</v>
          </cell>
          <cell r="M918">
            <v>280000</v>
          </cell>
          <cell r="N918">
            <v>0</v>
          </cell>
          <cell r="O918">
            <v>280000</v>
          </cell>
          <cell r="R918">
            <v>0</v>
          </cell>
          <cell r="S918">
            <v>0</v>
          </cell>
          <cell r="T918">
            <v>0</v>
          </cell>
          <cell r="U918">
            <v>0</v>
          </cell>
          <cell r="V918">
            <v>8</v>
          </cell>
          <cell r="W918">
            <v>280000</v>
          </cell>
        </row>
        <row r="919">
          <cell r="C919" t="str">
            <v>3.25.5.9</v>
          </cell>
          <cell r="D919" t="str">
            <v>Acometidas desde el tablero de servicios auxiliares al tablero de 24 ctos en la subestación electrica en cable THHN No 10 incluye 3 fases neutro y tierra instalado ido tuberias conduit de 11/2", conectores y accesorios.</v>
          </cell>
          <cell r="E919" t="str">
            <v>ml</v>
          </cell>
          <cell r="G919">
            <v>15000</v>
          </cell>
          <cell r="H919">
            <v>0</v>
          </cell>
          <cell r="I919">
            <v>0</v>
          </cell>
          <cell r="J919">
            <v>0</v>
          </cell>
          <cell r="K919">
            <v>100</v>
          </cell>
          <cell r="L919">
            <v>100</v>
          </cell>
          <cell r="M919">
            <v>0</v>
          </cell>
          <cell r="N919">
            <v>1500000</v>
          </cell>
          <cell r="O919">
            <v>1500000</v>
          </cell>
          <cell r="R919">
            <v>0</v>
          </cell>
          <cell r="S919">
            <v>0</v>
          </cell>
          <cell r="T919">
            <v>0</v>
          </cell>
          <cell r="U919">
            <v>0</v>
          </cell>
          <cell r="V919">
            <v>100</v>
          </cell>
          <cell r="W919">
            <v>1500000</v>
          </cell>
        </row>
        <row r="920">
          <cell r="C920" t="str">
            <v>3.25.7</v>
          </cell>
          <cell r="D920" t="str">
            <v>INSTALACION DE OFICINAS, LABORATORIO Y CASINO.</v>
          </cell>
          <cell r="F920" t="str">
            <v/>
          </cell>
          <cell r="I920" t="str">
            <v/>
          </cell>
          <cell r="J920" t="str">
            <v/>
          </cell>
          <cell r="L920" t="str">
            <v/>
          </cell>
          <cell r="M920" t="str">
            <v/>
          </cell>
          <cell r="N920" t="str">
            <v/>
          </cell>
          <cell r="O920" t="str">
            <v/>
          </cell>
          <cell r="R920">
            <v>0</v>
          </cell>
          <cell r="S920" t="str">
            <v/>
          </cell>
          <cell r="T920" t="str">
            <v/>
          </cell>
          <cell r="U920" t="str">
            <v/>
          </cell>
          <cell r="V920" t="str">
            <v/>
          </cell>
          <cell r="W920" t="str">
            <v/>
          </cell>
        </row>
        <row r="921">
          <cell r="C921" t="str">
            <v>3.25.7.1</v>
          </cell>
          <cell r="D921" t="str">
            <v>Tablero de distribucion trifasico para empotrar de 24 ctos, con sus breakers termomagneticos</v>
          </cell>
          <cell r="E921" t="str">
            <v>un</v>
          </cell>
          <cell r="F921">
            <v>1</v>
          </cell>
          <cell r="G921">
            <v>100000</v>
          </cell>
          <cell r="H921">
            <v>100000</v>
          </cell>
          <cell r="I921">
            <v>5.4464148484083014E-2</v>
          </cell>
          <cell r="J921">
            <v>1</v>
          </cell>
          <cell r="L921">
            <v>1</v>
          </cell>
          <cell r="M921">
            <v>100000</v>
          </cell>
          <cell r="N921">
            <v>0</v>
          </cell>
          <cell r="O921">
            <v>100000</v>
          </cell>
          <cell r="R921">
            <v>0</v>
          </cell>
          <cell r="S921">
            <v>0</v>
          </cell>
          <cell r="T921">
            <v>0</v>
          </cell>
          <cell r="U921">
            <v>0</v>
          </cell>
          <cell r="V921">
            <v>1</v>
          </cell>
          <cell r="W921">
            <v>100000</v>
          </cell>
        </row>
        <row r="922">
          <cell r="C922" t="str">
            <v>3.25.7.2</v>
          </cell>
          <cell r="D922" t="str">
            <v>Luminaria Fluorescente 4 x 32 para sobreponer reticulada 110 V, incluye tubo T 8 e interruptor.</v>
          </cell>
          <cell r="E922" t="str">
            <v>un</v>
          </cell>
          <cell r="F922">
            <v>20</v>
          </cell>
          <cell r="G922">
            <v>40000</v>
          </cell>
          <cell r="H922">
            <v>800000</v>
          </cell>
          <cell r="I922">
            <v>0.43571318787266411</v>
          </cell>
          <cell r="J922">
            <v>20</v>
          </cell>
          <cell r="K922">
            <v>-6</v>
          </cell>
          <cell r="L922">
            <v>14</v>
          </cell>
          <cell r="M922">
            <v>800000</v>
          </cell>
          <cell r="N922">
            <v>-240000</v>
          </cell>
          <cell r="O922">
            <v>560000</v>
          </cell>
          <cell r="R922">
            <v>0</v>
          </cell>
          <cell r="S922">
            <v>0</v>
          </cell>
          <cell r="T922">
            <v>0</v>
          </cell>
          <cell r="U922">
            <v>0</v>
          </cell>
          <cell r="V922">
            <v>14</v>
          </cell>
          <cell r="W922">
            <v>560000</v>
          </cell>
        </row>
        <row r="923">
          <cell r="C923" t="str">
            <v>3.25.7.3</v>
          </cell>
          <cell r="D923" t="str">
            <v>Toma trifasica de tres elementos 50A</v>
          </cell>
          <cell r="E923" t="str">
            <v>un</v>
          </cell>
          <cell r="F923">
            <v>4</v>
          </cell>
          <cell r="G923">
            <v>1800</v>
          </cell>
          <cell r="H923">
            <v>7200</v>
          </cell>
          <cell r="I923">
            <v>3.9214186908539776E-3</v>
          </cell>
          <cell r="J923">
            <v>4</v>
          </cell>
          <cell r="K923">
            <v>-4</v>
          </cell>
          <cell r="L923">
            <v>0</v>
          </cell>
          <cell r="M923">
            <v>7200</v>
          </cell>
          <cell r="N923">
            <v>-7200</v>
          </cell>
          <cell r="O923">
            <v>0</v>
          </cell>
          <cell r="R923">
            <v>0</v>
          </cell>
          <cell r="S923">
            <v>0</v>
          </cell>
          <cell r="T923">
            <v>0</v>
          </cell>
          <cell r="U923">
            <v>0</v>
          </cell>
          <cell r="V923">
            <v>0</v>
          </cell>
          <cell r="W923">
            <v>0</v>
          </cell>
        </row>
        <row r="924">
          <cell r="C924" t="str">
            <v>3.25.7.4</v>
          </cell>
          <cell r="D924" t="str">
            <v>Toma bifasica de tres elementos 30A</v>
          </cell>
          <cell r="E924" t="str">
            <v>un</v>
          </cell>
          <cell r="F924">
            <v>4</v>
          </cell>
          <cell r="G924">
            <v>1800</v>
          </cell>
          <cell r="H924">
            <v>7200</v>
          </cell>
          <cell r="I924">
            <v>3.9214186908539776E-3</v>
          </cell>
          <cell r="J924">
            <v>4</v>
          </cell>
          <cell r="K924">
            <v>2</v>
          </cell>
          <cell r="L924">
            <v>6</v>
          </cell>
          <cell r="M924">
            <v>7200</v>
          </cell>
          <cell r="N924">
            <v>3600</v>
          </cell>
          <cell r="O924">
            <v>10800</v>
          </cell>
          <cell r="R924">
            <v>0</v>
          </cell>
          <cell r="S924">
            <v>0</v>
          </cell>
          <cell r="T924">
            <v>0</v>
          </cell>
          <cell r="U924">
            <v>0</v>
          </cell>
          <cell r="V924">
            <v>6</v>
          </cell>
          <cell r="W924">
            <v>10800</v>
          </cell>
        </row>
        <row r="925">
          <cell r="C925" t="str">
            <v>3.25.7.5</v>
          </cell>
          <cell r="D925" t="str">
            <v>Toma monofasica de tres elementos</v>
          </cell>
          <cell r="E925" t="str">
            <v>un</v>
          </cell>
          <cell r="F925">
            <v>14</v>
          </cell>
          <cell r="G925">
            <v>1800</v>
          </cell>
          <cell r="H925">
            <v>25200</v>
          </cell>
          <cell r="I925">
            <v>1.372496541798892E-2</v>
          </cell>
          <cell r="J925">
            <v>14</v>
          </cell>
          <cell r="K925">
            <v>2</v>
          </cell>
          <cell r="L925">
            <v>16</v>
          </cell>
          <cell r="M925">
            <v>25200</v>
          </cell>
          <cell r="N925">
            <v>3600</v>
          </cell>
          <cell r="O925">
            <v>28800</v>
          </cell>
          <cell r="R925">
            <v>0</v>
          </cell>
          <cell r="S925">
            <v>0</v>
          </cell>
          <cell r="T925">
            <v>0</v>
          </cell>
          <cell r="U925">
            <v>0</v>
          </cell>
          <cell r="V925">
            <v>16</v>
          </cell>
          <cell r="W925">
            <v>28800</v>
          </cell>
        </row>
        <row r="926">
          <cell r="C926" t="str">
            <v>3.25.7.6</v>
          </cell>
          <cell r="D926" t="str">
            <v>Salida electrica monofasica para toma o iluminacion, incluye linea neutro y tierra en cable THHN no 12, tuberia coduit de 1"</v>
          </cell>
          <cell r="E926" t="str">
            <v>un</v>
          </cell>
          <cell r="F926">
            <v>34</v>
          </cell>
          <cell r="G926">
            <v>18000</v>
          </cell>
          <cell r="H926">
            <v>612000</v>
          </cell>
          <cell r="I926">
            <v>0.33332058872258807</v>
          </cell>
          <cell r="J926">
            <v>34</v>
          </cell>
          <cell r="K926">
            <v>13</v>
          </cell>
          <cell r="L926">
            <v>47</v>
          </cell>
          <cell r="M926">
            <v>612000</v>
          </cell>
          <cell r="N926">
            <v>234000</v>
          </cell>
          <cell r="O926">
            <v>846000</v>
          </cell>
          <cell r="R926">
            <v>0</v>
          </cell>
          <cell r="S926">
            <v>0</v>
          </cell>
          <cell r="T926">
            <v>0</v>
          </cell>
          <cell r="U926">
            <v>0</v>
          </cell>
          <cell r="V926">
            <v>47</v>
          </cell>
          <cell r="W926">
            <v>846000</v>
          </cell>
        </row>
        <row r="927">
          <cell r="C927" t="str">
            <v>3.25.7.7</v>
          </cell>
          <cell r="D927" t="str">
            <v>Salida electrica bifasica o trifasica para toma, incluye lineas neutro y tierra en cable THHN no 10, tuberia coduit de 1"</v>
          </cell>
          <cell r="E927" t="str">
            <v>un</v>
          </cell>
          <cell r="F927">
            <v>8</v>
          </cell>
          <cell r="G927">
            <v>18000</v>
          </cell>
          <cell r="H927">
            <v>144000</v>
          </cell>
          <cell r="I927">
            <v>7.8428373817079539E-2</v>
          </cell>
          <cell r="J927">
            <v>8</v>
          </cell>
          <cell r="K927">
            <v>2</v>
          </cell>
          <cell r="L927">
            <v>10</v>
          </cell>
          <cell r="M927">
            <v>144000</v>
          </cell>
          <cell r="N927">
            <v>36000</v>
          </cell>
          <cell r="O927">
            <v>180000</v>
          </cell>
          <cell r="R927">
            <v>0</v>
          </cell>
          <cell r="S927">
            <v>0</v>
          </cell>
          <cell r="T927">
            <v>0</v>
          </cell>
          <cell r="U927">
            <v>0</v>
          </cell>
          <cell r="V927">
            <v>10</v>
          </cell>
          <cell r="W927">
            <v>180000</v>
          </cell>
        </row>
        <row r="928">
          <cell r="C928" t="str">
            <v>3.25.7.8</v>
          </cell>
          <cell r="D928" t="str">
            <v>Salida telefonica, para voz y datos</v>
          </cell>
          <cell r="E928" t="str">
            <v>un</v>
          </cell>
          <cell r="F928">
            <v>1</v>
          </cell>
          <cell r="G928">
            <v>18000</v>
          </cell>
          <cell r="H928">
            <v>18000</v>
          </cell>
          <cell r="I928">
            <v>9.8035467271349423E-3</v>
          </cell>
          <cell r="J928">
            <v>1</v>
          </cell>
          <cell r="K928">
            <v>1</v>
          </cell>
          <cell r="L928">
            <v>2</v>
          </cell>
          <cell r="M928">
            <v>18000</v>
          </cell>
          <cell r="N928">
            <v>18000</v>
          </cell>
          <cell r="O928">
            <v>36000</v>
          </cell>
          <cell r="R928">
            <v>0</v>
          </cell>
          <cell r="S928">
            <v>0</v>
          </cell>
          <cell r="T928">
            <v>0</v>
          </cell>
          <cell r="U928">
            <v>0</v>
          </cell>
          <cell r="V928">
            <v>2</v>
          </cell>
          <cell r="W928">
            <v>36000</v>
          </cell>
        </row>
        <row r="929">
          <cell r="C929" t="str">
            <v>3.25.2.16</v>
          </cell>
          <cell r="D929" t="str">
            <v>Luminaria Wall Pack 150 W 220 V,Vapor de mercurio</v>
          </cell>
          <cell r="E929" t="str">
            <v>un</v>
          </cell>
          <cell r="G929">
            <v>60000</v>
          </cell>
          <cell r="H929">
            <v>0</v>
          </cell>
          <cell r="I929">
            <v>0</v>
          </cell>
          <cell r="J929">
            <v>0</v>
          </cell>
          <cell r="K929">
            <v>4</v>
          </cell>
          <cell r="L929">
            <v>4</v>
          </cell>
          <cell r="M929">
            <v>0</v>
          </cell>
          <cell r="N929">
            <v>240000</v>
          </cell>
          <cell r="O929">
            <v>240000</v>
          </cell>
          <cell r="R929">
            <v>0</v>
          </cell>
          <cell r="S929">
            <v>0</v>
          </cell>
          <cell r="T929">
            <v>0</v>
          </cell>
          <cell r="U929">
            <v>0</v>
          </cell>
          <cell r="V929">
            <v>4</v>
          </cell>
          <cell r="W929">
            <v>240000</v>
          </cell>
        </row>
        <row r="930">
          <cell r="C930" t="str">
            <v>3.25.8</v>
          </cell>
          <cell r="D930" t="str">
            <v>INSTALACION SISTEMA DE DOSIFICACIÖN DE QUIMICOS</v>
          </cell>
          <cell r="F930" t="str">
            <v/>
          </cell>
          <cell r="I930" t="str">
            <v/>
          </cell>
          <cell r="J930" t="str">
            <v/>
          </cell>
          <cell r="L930" t="str">
            <v/>
          </cell>
          <cell r="M930" t="str">
            <v/>
          </cell>
          <cell r="N930" t="str">
            <v/>
          </cell>
          <cell r="O930" t="str">
            <v/>
          </cell>
          <cell r="R930">
            <v>0</v>
          </cell>
          <cell r="S930" t="str">
            <v/>
          </cell>
          <cell r="T930" t="str">
            <v/>
          </cell>
          <cell r="U930" t="str">
            <v/>
          </cell>
          <cell r="V930" t="str">
            <v/>
          </cell>
          <cell r="W930" t="str">
            <v/>
          </cell>
        </row>
        <row r="931">
          <cell r="C931" t="str">
            <v>3.25.8.1</v>
          </cell>
          <cell r="D931" t="str">
            <v>Tablero de distribucion trifasico para empotrar de 12 ctos, con sus breakers termomagneticos.</v>
          </cell>
          <cell r="E931" t="str">
            <v>un</v>
          </cell>
          <cell r="F931">
            <v>1</v>
          </cell>
          <cell r="G931">
            <v>100000</v>
          </cell>
          <cell r="H931">
            <v>100000</v>
          </cell>
          <cell r="I931">
            <v>5.4464148484083014E-2</v>
          </cell>
          <cell r="J931">
            <v>1</v>
          </cell>
          <cell r="K931">
            <v>-1</v>
          </cell>
          <cell r="L931">
            <v>0</v>
          </cell>
          <cell r="M931">
            <v>100000</v>
          </cell>
          <cell r="N931">
            <v>-100000</v>
          </cell>
          <cell r="O931">
            <v>0</v>
          </cell>
          <cell r="R931">
            <v>0</v>
          </cell>
          <cell r="S931">
            <v>0</v>
          </cell>
          <cell r="T931">
            <v>0</v>
          </cell>
          <cell r="U931">
            <v>0</v>
          </cell>
          <cell r="V931">
            <v>0</v>
          </cell>
          <cell r="W931">
            <v>0</v>
          </cell>
        </row>
        <row r="932">
          <cell r="C932" t="str">
            <v>3.25.8.2</v>
          </cell>
          <cell r="D932" t="str">
            <v>Luminaria Fluorescente 4 x 32 para sobreponer reticulada 110 V, incluye tubo T 8 e interruptor.</v>
          </cell>
          <cell r="E932" t="str">
            <v>un</v>
          </cell>
          <cell r="F932">
            <v>6</v>
          </cell>
          <cell r="G932">
            <v>40000</v>
          </cell>
          <cell r="H932">
            <v>240000</v>
          </cell>
          <cell r="I932">
            <v>0.13071395636179925</v>
          </cell>
          <cell r="J932">
            <v>6</v>
          </cell>
          <cell r="K932">
            <v>-6</v>
          </cell>
          <cell r="L932">
            <v>0</v>
          </cell>
          <cell r="M932">
            <v>240000</v>
          </cell>
          <cell r="N932">
            <v>-240000</v>
          </cell>
          <cell r="O932">
            <v>0</v>
          </cell>
          <cell r="R932">
            <v>0</v>
          </cell>
          <cell r="S932">
            <v>0</v>
          </cell>
          <cell r="T932">
            <v>0</v>
          </cell>
          <cell r="U932">
            <v>0</v>
          </cell>
          <cell r="V932">
            <v>0</v>
          </cell>
          <cell r="W932">
            <v>0</v>
          </cell>
        </row>
        <row r="933">
          <cell r="C933" t="str">
            <v>3.25.8.3</v>
          </cell>
          <cell r="D933" t="str">
            <v>Toma trifasica de tres elementos 50A</v>
          </cell>
          <cell r="E933" t="str">
            <v>un</v>
          </cell>
          <cell r="F933">
            <v>1</v>
          </cell>
          <cell r="G933">
            <v>1800</v>
          </cell>
          <cell r="H933">
            <v>1800</v>
          </cell>
          <cell r="I933">
            <v>9.8035467271349441E-4</v>
          </cell>
          <cell r="J933">
            <v>1</v>
          </cell>
          <cell r="L933">
            <v>1</v>
          </cell>
          <cell r="M933">
            <v>1800</v>
          </cell>
          <cell r="N933">
            <v>0</v>
          </cell>
          <cell r="O933">
            <v>1800</v>
          </cell>
          <cell r="R933">
            <v>0</v>
          </cell>
          <cell r="S933">
            <v>0</v>
          </cell>
          <cell r="T933">
            <v>0</v>
          </cell>
          <cell r="U933">
            <v>0</v>
          </cell>
          <cell r="V933">
            <v>1</v>
          </cell>
          <cell r="W933">
            <v>1800</v>
          </cell>
        </row>
        <row r="934">
          <cell r="C934" t="str">
            <v>3.25.8.4</v>
          </cell>
          <cell r="D934" t="str">
            <v>Toma bifasica de tres elementos 30A</v>
          </cell>
          <cell r="E934" t="str">
            <v>un</v>
          </cell>
          <cell r="F934">
            <v>1</v>
          </cell>
          <cell r="G934">
            <v>1800</v>
          </cell>
          <cell r="H934">
            <v>1800</v>
          </cell>
          <cell r="I934">
            <v>9.8035467271349441E-4</v>
          </cell>
          <cell r="J934">
            <v>1</v>
          </cell>
          <cell r="L934">
            <v>1</v>
          </cell>
          <cell r="M934">
            <v>1800</v>
          </cell>
          <cell r="N934">
            <v>0</v>
          </cell>
          <cell r="O934">
            <v>1800</v>
          </cell>
          <cell r="R934">
            <v>0</v>
          </cell>
          <cell r="S934">
            <v>0</v>
          </cell>
          <cell r="T934">
            <v>0</v>
          </cell>
          <cell r="U934">
            <v>0</v>
          </cell>
          <cell r="V934">
            <v>1</v>
          </cell>
          <cell r="W934">
            <v>1800</v>
          </cell>
        </row>
        <row r="935">
          <cell r="C935" t="str">
            <v>3.25.8.5</v>
          </cell>
          <cell r="D935" t="str">
            <v>Toma monofasica de tres elementos</v>
          </cell>
          <cell r="E935" t="str">
            <v>un</v>
          </cell>
          <cell r="F935">
            <v>4</v>
          </cell>
          <cell r="G935">
            <v>1800</v>
          </cell>
          <cell r="H935">
            <v>7200</v>
          </cell>
          <cell r="I935">
            <v>3.9214186908539776E-3</v>
          </cell>
          <cell r="J935">
            <v>4</v>
          </cell>
          <cell r="L935">
            <v>4</v>
          </cell>
          <cell r="M935">
            <v>7200</v>
          </cell>
          <cell r="N935">
            <v>0</v>
          </cell>
          <cell r="O935">
            <v>7200</v>
          </cell>
          <cell r="R935">
            <v>0</v>
          </cell>
          <cell r="S935">
            <v>0</v>
          </cell>
          <cell r="T935">
            <v>0</v>
          </cell>
          <cell r="U935">
            <v>0</v>
          </cell>
          <cell r="V935">
            <v>4</v>
          </cell>
          <cell r="W935">
            <v>7200</v>
          </cell>
        </row>
        <row r="936">
          <cell r="C936" t="str">
            <v>3.25.8.6</v>
          </cell>
          <cell r="D936" t="str">
            <v>Salida electrica monofasica para toma o iluminacion, incluye linea neutro y tierra en cable THHN no 12, tuberia coduit de 1"</v>
          </cell>
          <cell r="E936" t="str">
            <v>un</v>
          </cell>
          <cell r="F936">
            <v>10</v>
          </cell>
          <cell r="G936">
            <v>18000</v>
          </cell>
          <cell r="H936">
            <v>180000</v>
          </cell>
          <cell r="I936">
            <v>9.8035467271349416E-2</v>
          </cell>
          <cell r="J936">
            <v>10</v>
          </cell>
          <cell r="K936">
            <v>-6</v>
          </cell>
          <cell r="L936">
            <v>4</v>
          </cell>
          <cell r="M936">
            <v>180000</v>
          </cell>
          <cell r="N936">
            <v>-108000</v>
          </cell>
          <cell r="O936">
            <v>72000</v>
          </cell>
          <cell r="R936">
            <v>0</v>
          </cell>
          <cell r="S936">
            <v>0</v>
          </cell>
          <cell r="T936">
            <v>0</v>
          </cell>
          <cell r="U936">
            <v>0</v>
          </cell>
          <cell r="V936">
            <v>4</v>
          </cell>
          <cell r="W936">
            <v>72000</v>
          </cell>
        </row>
        <row r="937">
          <cell r="C937" t="str">
            <v>3.25.8.7</v>
          </cell>
          <cell r="D937" t="str">
            <v>Salida electrica bifasica o trifasica para toma, incluye lineas neutro y tierra en cable THHN no 10, tuberia coduit de 1"</v>
          </cell>
          <cell r="E937" t="str">
            <v>un</v>
          </cell>
          <cell r="F937">
            <v>2</v>
          </cell>
          <cell r="G937">
            <v>18000</v>
          </cell>
          <cell r="H937">
            <v>36000</v>
          </cell>
          <cell r="I937">
            <v>1.9607093454269885E-2</v>
          </cell>
          <cell r="J937">
            <v>2</v>
          </cell>
          <cell r="K937">
            <v>8</v>
          </cell>
          <cell r="L937">
            <v>10</v>
          </cell>
          <cell r="M937">
            <v>36000</v>
          </cell>
          <cell r="N937">
            <v>144000</v>
          </cell>
          <cell r="O937">
            <v>180000</v>
          </cell>
          <cell r="R937">
            <v>0</v>
          </cell>
          <cell r="S937">
            <v>0</v>
          </cell>
          <cell r="T937">
            <v>0</v>
          </cell>
          <cell r="U937">
            <v>0</v>
          </cell>
          <cell r="V937">
            <v>10</v>
          </cell>
          <cell r="W937">
            <v>180000</v>
          </cell>
        </row>
        <row r="938">
          <cell r="C938" t="str">
            <v>3.25.8.8</v>
          </cell>
          <cell r="D938" t="str">
            <v>Tablero en fibra de vidrio con 4 Arrancadores para bombas de dosificación de quimicos 220 V ac, potencia de 2 a 3 Hp.</v>
          </cell>
          <cell r="E938" t="str">
            <v>un</v>
          </cell>
          <cell r="F938">
            <v>1</v>
          </cell>
          <cell r="G938">
            <v>750000</v>
          </cell>
          <cell r="H938">
            <v>750000</v>
          </cell>
          <cell r="I938">
            <v>0.40848111363062267</v>
          </cell>
          <cell r="J938">
            <v>1</v>
          </cell>
          <cell r="L938">
            <v>1</v>
          </cell>
          <cell r="M938">
            <v>750000</v>
          </cell>
          <cell r="N938">
            <v>0</v>
          </cell>
          <cell r="O938">
            <v>750000</v>
          </cell>
          <cell r="R938">
            <v>0</v>
          </cell>
          <cell r="S938">
            <v>0</v>
          </cell>
          <cell r="T938">
            <v>0</v>
          </cell>
          <cell r="U938">
            <v>0</v>
          </cell>
          <cell r="V938">
            <v>1</v>
          </cell>
          <cell r="W938">
            <v>750000</v>
          </cell>
        </row>
        <row r="939">
          <cell r="C939" t="str">
            <v>3.25.8.9</v>
          </cell>
          <cell r="D939" t="str">
            <v>Acometidas para bombas de dosificación en cable THHN No 12 incluido tuberia conduit galvanizad 3/4", flexiconduit, conectores, accesorios etc</v>
          </cell>
          <cell r="E939" t="str">
            <v>ml</v>
          </cell>
          <cell r="F939">
            <v>40</v>
          </cell>
          <cell r="G939">
            <v>10000</v>
          </cell>
          <cell r="H939">
            <v>400000</v>
          </cell>
          <cell r="I939">
            <v>0.21785659393633205</v>
          </cell>
          <cell r="J939">
            <v>40</v>
          </cell>
          <cell r="L939">
            <v>40</v>
          </cell>
          <cell r="M939">
            <v>400000</v>
          </cell>
          <cell r="N939">
            <v>0</v>
          </cell>
          <cell r="O939">
            <v>400000</v>
          </cell>
          <cell r="R939">
            <v>0</v>
          </cell>
          <cell r="S939">
            <v>0</v>
          </cell>
          <cell r="T939">
            <v>0</v>
          </cell>
          <cell r="U939">
            <v>0</v>
          </cell>
          <cell r="V939">
            <v>40</v>
          </cell>
          <cell r="W939">
            <v>400000</v>
          </cell>
        </row>
        <row r="940">
          <cell r="C940" t="str">
            <v>3.25.9.1</v>
          </cell>
          <cell r="D940" t="str">
            <v>Tablero de distribucion trifasico para empotrar de 24 ctos, con sus breakers termomagneticos.</v>
          </cell>
          <cell r="E940" t="str">
            <v>un</v>
          </cell>
          <cell r="G940">
            <v>100000</v>
          </cell>
          <cell r="H940">
            <v>0</v>
          </cell>
          <cell r="I940">
            <v>0</v>
          </cell>
          <cell r="J940">
            <v>0</v>
          </cell>
          <cell r="K940">
            <v>1</v>
          </cell>
          <cell r="L940">
            <v>1</v>
          </cell>
          <cell r="M940">
            <v>0</v>
          </cell>
          <cell r="N940">
            <v>100000</v>
          </cell>
          <cell r="O940">
            <v>100000</v>
          </cell>
          <cell r="R940">
            <v>0</v>
          </cell>
          <cell r="S940">
            <v>0</v>
          </cell>
          <cell r="T940">
            <v>0</v>
          </cell>
          <cell r="U940">
            <v>0</v>
          </cell>
          <cell r="V940">
            <v>1</v>
          </cell>
          <cell r="W940">
            <v>100000</v>
          </cell>
        </row>
        <row r="941">
          <cell r="C941" t="str">
            <v>3.25.9.2</v>
          </cell>
          <cell r="D941" t="str">
            <v>Luminaria Wall Pack 150 W 220 V,Vapor de mercurio</v>
          </cell>
          <cell r="E941" t="str">
            <v>un</v>
          </cell>
          <cell r="G941">
            <v>50000</v>
          </cell>
          <cell r="H941">
            <v>0</v>
          </cell>
          <cell r="I941">
            <v>0</v>
          </cell>
          <cell r="J941">
            <v>0</v>
          </cell>
          <cell r="K941">
            <v>10</v>
          </cell>
          <cell r="L941">
            <v>10</v>
          </cell>
          <cell r="M941">
            <v>0</v>
          </cell>
          <cell r="N941">
            <v>500000</v>
          </cell>
          <cell r="O941">
            <v>500000</v>
          </cell>
          <cell r="R941">
            <v>0</v>
          </cell>
          <cell r="S941">
            <v>0</v>
          </cell>
          <cell r="T941">
            <v>0</v>
          </cell>
          <cell r="U941">
            <v>0</v>
          </cell>
          <cell r="V941">
            <v>10</v>
          </cell>
          <cell r="W941">
            <v>500000</v>
          </cell>
        </row>
        <row r="942">
          <cell r="C942" t="str">
            <v>3.25.9</v>
          </cell>
          <cell r="D942" t="str">
            <v>INSTALACION CUARTO DE CLORACIÖN</v>
          </cell>
          <cell r="F942" t="str">
            <v/>
          </cell>
          <cell r="I942" t="str">
            <v/>
          </cell>
          <cell r="J942" t="str">
            <v/>
          </cell>
          <cell r="L942" t="str">
            <v/>
          </cell>
          <cell r="M942" t="str">
            <v/>
          </cell>
          <cell r="N942" t="str">
            <v/>
          </cell>
          <cell r="O942" t="str">
            <v/>
          </cell>
          <cell r="R942">
            <v>0</v>
          </cell>
          <cell r="S942" t="str">
            <v/>
          </cell>
          <cell r="T942" t="str">
            <v/>
          </cell>
          <cell r="U942" t="str">
            <v/>
          </cell>
          <cell r="V942" t="str">
            <v/>
          </cell>
          <cell r="W942" t="str">
            <v/>
          </cell>
        </row>
        <row r="943">
          <cell r="C943" t="str">
            <v>3.25.9.1</v>
          </cell>
          <cell r="D943" t="str">
            <v>Tablero de distribucion trifasico para empotrar de 6 ctos, con sus breakers termomagneticos.</v>
          </cell>
          <cell r="E943" t="str">
            <v>un</v>
          </cell>
          <cell r="F943">
            <v>1</v>
          </cell>
          <cell r="G943">
            <v>100000</v>
          </cell>
          <cell r="H943">
            <v>100000</v>
          </cell>
          <cell r="I943">
            <v>5.4464148484083014E-2</v>
          </cell>
          <cell r="J943">
            <v>1</v>
          </cell>
          <cell r="K943">
            <v>-1</v>
          </cell>
          <cell r="L943">
            <v>0</v>
          </cell>
          <cell r="M943">
            <v>100000</v>
          </cell>
          <cell r="N943">
            <v>-100000</v>
          </cell>
          <cell r="O943">
            <v>0</v>
          </cell>
          <cell r="R943">
            <v>0</v>
          </cell>
          <cell r="S943">
            <v>0</v>
          </cell>
          <cell r="T943">
            <v>0</v>
          </cell>
          <cell r="U943">
            <v>0</v>
          </cell>
          <cell r="V943">
            <v>0</v>
          </cell>
          <cell r="W943">
            <v>0</v>
          </cell>
        </row>
        <row r="944">
          <cell r="C944" t="str">
            <v>3.25.9.2</v>
          </cell>
          <cell r="D944" t="str">
            <v>Luminaria Wall Pack 150 W 220 V,Vapor de mercurio</v>
          </cell>
          <cell r="E944" t="str">
            <v>un</v>
          </cell>
          <cell r="F944">
            <v>4</v>
          </cell>
          <cell r="G944">
            <v>50000</v>
          </cell>
          <cell r="H944">
            <v>200000</v>
          </cell>
          <cell r="I944">
            <v>0.10892829696816603</v>
          </cell>
          <cell r="J944">
            <v>4</v>
          </cell>
          <cell r="K944">
            <v>4</v>
          </cell>
          <cell r="L944">
            <v>8</v>
          </cell>
          <cell r="M944">
            <v>200000</v>
          </cell>
          <cell r="N944">
            <v>200000</v>
          </cell>
          <cell r="O944">
            <v>400000</v>
          </cell>
          <cell r="R944">
            <v>0</v>
          </cell>
          <cell r="S944">
            <v>0</v>
          </cell>
          <cell r="T944">
            <v>0</v>
          </cell>
          <cell r="U944">
            <v>0</v>
          </cell>
          <cell r="V944">
            <v>8</v>
          </cell>
          <cell r="W944">
            <v>400000</v>
          </cell>
        </row>
        <row r="945">
          <cell r="C945" t="str">
            <v>3.25.9.3</v>
          </cell>
          <cell r="D945" t="str">
            <v>Toma trifasica de tres elementos 50A</v>
          </cell>
          <cell r="E945" t="str">
            <v>un</v>
          </cell>
          <cell r="F945">
            <v>1</v>
          </cell>
          <cell r="G945">
            <v>1800</v>
          </cell>
          <cell r="H945">
            <v>1800</v>
          </cell>
          <cell r="I945">
            <v>9.8035467271349441E-4</v>
          </cell>
          <cell r="J945">
            <v>1</v>
          </cell>
          <cell r="K945">
            <v>2</v>
          </cell>
          <cell r="L945">
            <v>3</v>
          </cell>
          <cell r="M945">
            <v>1800</v>
          </cell>
          <cell r="N945">
            <v>3600</v>
          </cell>
          <cell r="O945">
            <v>5400</v>
          </cell>
          <cell r="R945">
            <v>0</v>
          </cell>
          <cell r="S945">
            <v>0</v>
          </cell>
          <cell r="T945">
            <v>0</v>
          </cell>
          <cell r="U945">
            <v>0</v>
          </cell>
          <cell r="V945">
            <v>3</v>
          </cell>
          <cell r="W945">
            <v>5400</v>
          </cell>
        </row>
        <row r="946">
          <cell r="C946" t="str">
            <v>3.25.9.4</v>
          </cell>
          <cell r="D946" t="str">
            <v>Toma bifasica de tres elementos 30A</v>
          </cell>
          <cell r="E946" t="str">
            <v>un</v>
          </cell>
          <cell r="F946">
            <v>1</v>
          </cell>
          <cell r="G946">
            <v>1800</v>
          </cell>
          <cell r="H946">
            <v>1800</v>
          </cell>
          <cell r="I946">
            <v>9.8035467271349441E-4</v>
          </cell>
          <cell r="J946">
            <v>1</v>
          </cell>
          <cell r="K946">
            <v>2</v>
          </cell>
          <cell r="L946">
            <v>3</v>
          </cell>
          <cell r="M946">
            <v>1800</v>
          </cell>
          <cell r="N946">
            <v>3600</v>
          </cell>
          <cell r="O946">
            <v>5400</v>
          </cell>
          <cell r="R946">
            <v>0</v>
          </cell>
          <cell r="S946">
            <v>0</v>
          </cell>
          <cell r="T946">
            <v>0</v>
          </cell>
          <cell r="U946">
            <v>0</v>
          </cell>
          <cell r="V946">
            <v>3</v>
          </cell>
          <cell r="W946">
            <v>5400</v>
          </cell>
        </row>
        <row r="947">
          <cell r="C947" t="str">
            <v>3.25.9.5</v>
          </cell>
          <cell r="D947" t="str">
            <v>Toma monofasica de tres elementos</v>
          </cell>
          <cell r="E947" t="str">
            <v>un</v>
          </cell>
          <cell r="F947">
            <v>4</v>
          </cell>
          <cell r="G947">
            <v>1800</v>
          </cell>
          <cell r="H947">
            <v>7200</v>
          </cell>
          <cell r="I947">
            <v>3.9214186908539776E-3</v>
          </cell>
          <cell r="J947">
            <v>4</v>
          </cell>
          <cell r="K947">
            <v>3</v>
          </cell>
          <cell r="L947">
            <v>7</v>
          </cell>
          <cell r="M947">
            <v>7200</v>
          </cell>
          <cell r="N947">
            <v>5400</v>
          </cell>
          <cell r="O947">
            <v>12600</v>
          </cell>
          <cell r="R947">
            <v>0</v>
          </cell>
          <cell r="S947">
            <v>0</v>
          </cell>
          <cell r="T947">
            <v>0</v>
          </cell>
          <cell r="U947">
            <v>0</v>
          </cell>
          <cell r="V947">
            <v>7</v>
          </cell>
          <cell r="W947">
            <v>12600</v>
          </cell>
        </row>
        <row r="948">
          <cell r="C948" t="str">
            <v>3.25.9.6</v>
          </cell>
          <cell r="D948" t="str">
            <v>Salida electrica bifasica para iluminacion, incluye lineas neutro y tierra en cable THHN no 12, tuberia coduit de 1"</v>
          </cell>
          <cell r="E948" t="str">
            <v>un</v>
          </cell>
          <cell r="F948">
            <v>4</v>
          </cell>
          <cell r="G948">
            <v>18000</v>
          </cell>
          <cell r="H948">
            <v>72000</v>
          </cell>
          <cell r="I948">
            <v>3.9214186908539769E-2</v>
          </cell>
          <cell r="J948">
            <v>4</v>
          </cell>
          <cell r="K948">
            <v>4</v>
          </cell>
          <cell r="L948">
            <v>8</v>
          </cell>
          <cell r="M948">
            <v>72000</v>
          </cell>
          <cell r="N948">
            <v>72000</v>
          </cell>
          <cell r="O948">
            <v>144000</v>
          </cell>
          <cell r="R948">
            <v>0</v>
          </cell>
          <cell r="S948">
            <v>0</v>
          </cell>
          <cell r="T948">
            <v>0</v>
          </cell>
          <cell r="U948">
            <v>0</v>
          </cell>
          <cell r="V948">
            <v>8</v>
          </cell>
          <cell r="W948">
            <v>144000</v>
          </cell>
        </row>
        <row r="949">
          <cell r="C949" t="str">
            <v>3.25.9.7</v>
          </cell>
          <cell r="D949" t="str">
            <v>Salida electrica monofasica para toma o iluminacion, incluye linea neutro y tierra en cable THHN no 12, tuberia coduit de 1"</v>
          </cell>
          <cell r="E949" t="str">
            <v>un</v>
          </cell>
          <cell r="F949">
            <v>4</v>
          </cell>
          <cell r="G949">
            <v>18000</v>
          </cell>
          <cell r="H949">
            <v>72000</v>
          </cell>
          <cell r="I949">
            <v>3.9214186908539769E-2</v>
          </cell>
          <cell r="J949">
            <v>4</v>
          </cell>
          <cell r="K949">
            <v>3</v>
          </cell>
          <cell r="L949">
            <v>7</v>
          </cell>
          <cell r="M949">
            <v>72000</v>
          </cell>
          <cell r="N949">
            <v>54000</v>
          </cell>
          <cell r="O949">
            <v>126000</v>
          </cell>
          <cell r="R949">
            <v>0</v>
          </cell>
          <cell r="S949">
            <v>0</v>
          </cell>
          <cell r="T949">
            <v>0</v>
          </cell>
          <cell r="U949">
            <v>0</v>
          </cell>
          <cell r="V949">
            <v>7</v>
          </cell>
          <cell r="W949">
            <v>126000</v>
          </cell>
        </row>
        <row r="950">
          <cell r="C950" t="str">
            <v>3.25.9.8</v>
          </cell>
          <cell r="D950" t="str">
            <v>Salida electrica bifasica o trifasica para toma, incluye lineas neutro y tierra en cable THHN no 10, tuberia coduit de 1"</v>
          </cell>
          <cell r="E950" t="str">
            <v>un</v>
          </cell>
          <cell r="F950">
            <v>2</v>
          </cell>
          <cell r="G950">
            <v>18000</v>
          </cell>
          <cell r="H950">
            <v>36000</v>
          </cell>
          <cell r="I950">
            <v>1.9607093454269885E-2</v>
          </cell>
          <cell r="J950">
            <v>2</v>
          </cell>
          <cell r="K950">
            <v>4</v>
          </cell>
          <cell r="L950">
            <v>6</v>
          </cell>
          <cell r="M950">
            <v>36000</v>
          </cell>
          <cell r="N950">
            <v>72000</v>
          </cell>
          <cell r="O950">
            <v>108000</v>
          </cell>
          <cell r="R950">
            <v>0</v>
          </cell>
          <cell r="S950">
            <v>0</v>
          </cell>
          <cell r="T950">
            <v>0</v>
          </cell>
          <cell r="U950">
            <v>0</v>
          </cell>
          <cell r="V950">
            <v>6</v>
          </cell>
          <cell r="W950">
            <v>108000</v>
          </cell>
        </row>
        <row r="951">
          <cell r="C951" t="str">
            <v>3.25.9.9</v>
          </cell>
          <cell r="D951" t="str">
            <v>Acometidas para Puente Grua en cable THHN No 12 incluido tuberia conduit galvanizado 3/4", flexiconduit, conectores, accesorios etc</v>
          </cell>
          <cell r="E951" t="str">
            <v>ml</v>
          </cell>
          <cell r="F951">
            <v>20</v>
          </cell>
          <cell r="G951">
            <v>10000</v>
          </cell>
          <cell r="H951">
            <v>200000</v>
          </cell>
          <cell r="I951">
            <v>0.10892829696816603</v>
          </cell>
          <cell r="J951">
            <v>20</v>
          </cell>
          <cell r="L951">
            <v>20</v>
          </cell>
          <cell r="M951">
            <v>200000</v>
          </cell>
          <cell r="N951">
            <v>0</v>
          </cell>
          <cell r="O951">
            <v>200000</v>
          </cell>
          <cell r="R951">
            <v>0</v>
          </cell>
          <cell r="S951">
            <v>0</v>
          </cell>
          <cell r="T951">
            <v>0</v>
          </cell>
          <cell r="U951">
            <v>0</v>
          </cell>
          <cell r="V951">
            <v>20</v>
          </cell>
          <cell r="W951">
            <v>200000</v>
          </cell>
        </row>
        <row r="952">
          <cell r="C952" t="str">
            <v>3.25.9.1</v>
          </cell>
          <cell r="D952" t="str">
            <v>Tablero de distribucion trifasico para empotrar de 6 ctos, con sus breakers termomagneticos.</v>
          </cell>
          <cell r="E952" t="str">
            <v>un</v>
          </cell>
          <cell r="G952">
            <v>100000</v>
          </cell>
          <cell r="H952">
            <v>0</v>
          </cell>
          <cell r="I952">
            <v>0</v>
          </cell>
          <cell r="J952">
            <v>0</v>
          </cell>
          <cell r="K952">
            <v>1</v>
          </cell>
          <cell r="L952">
            <v>1</v>
          </cell>
          <cell r="M952">
            <v>0</v>
          </cell>
          <cell r="N952">
            <v>100000</v>
          </cell>
          <cell r="O952">
            <v>100000</v>
          </cell>
          <cell r="R952">
            <v>0</v>
          </cell>
          <cell r="S952">
            <v>0</v>
          </cell>
          <cell r="T952">
            <v>0</v>
          </cell>
          <cell r="U952">
            <v>0</v>
          </cell>
          <cell r="V952">
            <v>1</v>
          </cell>
          <cell r="W952">
            <v>100000</v>
          </cell>
        </row>
        <row r="953">
          <cell r="C953" t="str">
            <v>3.25.10</v>
          </cell>
          <cell r="D953" t="str">
            <v>INSTALACION SISTEMA DE FLOCULACIÖN Y SEDIMENTACIÖN</v>
          </cell>
          <cell r="F953" t="str">
            <v/>
          </cell>
          <cell r="I953" t="str">
            <v/>
          </cell>
          <cell r="J953" t="str">
            <v/>
          </cell>
          <cell r="L953" t="str">
            <v/>
          </cell>
          <cell r="M953" t="str">
            <v/>
          </cell>
          <cell r="N953" t="str">
            <v/>
          </cell>
          <cell r="O953" t="str">
            <v/>
          </cell>
          <cell r="R953">
            <v>0</v>
          </cell>
          <cell r="S953" t="str">
            <v/>
          </cell>
          <cell r="T953" t="str">
            <v/>
          </cell>
          <cell r="U953" t="str">
            <v/>
          </cell>
          <cell r="V953" t="str">
            <v/>
          </cell>
          <cell r="W953" t="str">
            <v/>
          </cell>
        </row>
        <row r="954">
          <cell r="C954" t="str">
            <v>3.25.10.1</v>
          </cell>
          <cell r="D954" t="str">
            <v>Tablero general a 220 V ac trifasico , incluye barraje general, totalizador easy pact, arrancadores directos par dos motores de 3 HP, pulsadores ON-OFF, selectores de 3 posiciones Manual-Off-Automatico, amperimetro y voltimetro con su respectivos selector</v>
          </cell>
          <cell r="E954" t="str">
            <v>un</v>
          </cell>
          <cell r="F954">
            <v>1</v>
          </cell>
          <cell r="G954">
            <v>200000</v>
          </cell>
          <cell r="H954">
            <v>200000</v>
          </cell>
          <cell r="I954">
            <v>0.10892829696816603</v>
          </cell>
          <cell r="J954">
            <v>1</v>
          </cell>
          <cell r="L954">
            <v>1</v>
          </cell>
          <cell r="M954">
            <v>200000</v>
          </cell>
          <cell r="N954">
            <v>0</v>
          </cell>
          <cell r="O954">
            <v>200000</v>
          </cell>
          <cell r="R954">
            <v>0</v>
          </cell>
          <cell r="S954">
            <v>0</v>
          </cell>
          <cell r="T954">
            <v>0</v>
          </cell>
          <cell r="U954">
            <v>0</v>
          </cell>
          <cell r="V954">
            <v>1</v>
          </cell>
          <cell r="W954">
            <v>200000</v>
          </cell>
        </row>
        <row r="955">
          <cell r="C955" t="str">
            <v>3.25.10.2</v>
          </cell>
          <cell r="D955" t="str">
            <v>Toma monofasica de tres elementos</v>
          </cell>
          <cell r="E955" t="str">
            <v>un</v>
          </cell>
          <cell r="F955">
            <v>1</v>
          </cell>
          <cell r="G955">
            <v>1800</v>
          </cell>
          <cell r="H955">
            <v>1800</v>
          </cell>
          <cell r="I955">
            <v>9.8035467271349441E-4</v>
          </cell>
          <cell r="J955">
            <v>1</v>
          </cell>
          <cell r="K955">
            <v>5</v>
          </cell>
          <cell r="L955">
            <v>6</v>
          </cell>
          <cell r="M955">
            <v>1800</v>
          </cell>
          <cell r="N955">
            <v>9000</v>
          </cell>
          <cell r="O955">
            <v>10800</v>
          </cell>
          <cell r="R955">
            <v>0</v>
          </cell>
          <cell r="S955">
            <v>0</v>
          </cell>
          <cell r="T955">
            <v>0</v>
          </cell>
          <cell r="U955">
            <v>0</v>
          </cell>
          <cell r="V955">
            <v>6</v>
          </cell>
          <cell r="W955">
            <v>10800</v>
          </cell>
        </row>
        <row r="956">
          <cell r="C956" t="str">
            <v>3.25.10.3</v>
          </cell>
          <cell r="D956" t="str">
            <v>Salida electrica monofasica para toma o iluminacion, incluye linea neutro y tierra en cable THHN no 12, tuberia coduit de 1"</v>
          </cell>
          <cell r="E956" t="str">
            <v>un</v>
          </cell>
          <cell r="F956">
            <v>2</v>
          </cell>
          <cell r="G956">
            <v>18000</v>
          </cell>
          <cell r="H956">
            <v>36000</v>
          </cell>
          <cell r="I956">
            <v>1.9607093454269885E-2</v>
          </cell>
          <cell r="J956">
            <v>2</v>
          </cell>
          <cell r="K956">
            <v>4</v>
          </cell>
          <cell r="L956">
            <v>6</v>
          </cell>
          <cell r="M956">
            <v>36000</v>
          </cell>
          <cell r="N956">
            <v>72000</v>
          </cell>
          <cell r="O956">
            <v>108000</v>
          </cell>
          <cell r="R956">
            <v>0</v>
          </cell>
          <cell r="S956">
            <v>0</v>
          </cell>
          <cell r="T956">
            <v>0</v>
          </cell>
          <cell r="U956">
            <v>0</v>
          </cell>
          <cell r="V956">
            <v>6</v>
          </cell>
          <cell r="W956">
            <v>108000</v>
          </cell>
        </row>
        <row r="957">
          <cell r="C957" t="str">
            <v>3.25.10.4</v>
          </cell>
          <cell r="D957" t="str">
            <v>Acometidas para Cada motor de 3 HP en cable THHN No 12 incluido tuberia conduit galvanizad 3/4", flexiconduit, conectores, accesorios etc</v>
          </cell>
          <cell r="E957" t="str">
            <v>ml</v>
          </cell>
          <cell r="F957">
            <v>40</v>
          </cell>
          <cell r="G957">
            <v>10000</v>
          </cell>
          <cell r="H957">
            <v>400000</v>
          </cell>
          <cell r="I957">
            <v>0.21785659393633205</v>
          </cell>
          <cell r="J957">
            <v>40</v>
          </cell>
          <cell r="L957">
            <v>40</v>
          </cell>
          <cell r="M957">
            <v>400000</v>
          </cell>
          <cell r="N957">
            <v>0</v>
          </cell>
          <cell r="O957">
            <v>400000</v>
          </cell>
          <cell r="R957">
            <v>0</v>
          </cell>
          <cell r="S957">
            <v>0</v>
          </cell>
          <cell r="T957">
            <v>0</v>
          </cell>
          <cell r="U957">
            <v>0</v>
          </cell>
          <cell r="V957">
            <v>40</v>
          </cell>
          <cell r="W957">
            <v>400000</v>
          </cell>
        </row>
        <row r="958">
          <cell r="C958" t="str">
            <v>3.25.9.8</v>
          </cell>
          <cell r="D958" t="str">
            <v>Salida electrica bifasica o trifasica para toma, incluye lineas neutro y tierra en cable THHN no 10, tuberia coduit de 1"</v>
          </cell>
          <cell r="E958" t="str">
            <v>un</v>
          </cell>
          <cell r="G958">
            <v>18000</v>
          </cell>
          <cell r="H958">
            <v>0</v>
          </cell>
          <cell r="I958">
            <v>0</v>
          </cell>
          <cell r="J958">
            <v>0</v>
          </cell>
          <cell r="K958">
            <v>14</v>
          </cell>
          <cell r="L958">
            <v>14</v>
          </cell>
          <cell r="M958">
            <v>0</v>
          </cell>
          <cell r="N958">
            <v>252000</v>
          </cell>
          <cell r="O958">
            <v>252000</v>
          </cell>
          <cell r="R958">
            <v>0</v>
          </cell>
          <cell r="S958">
            <v>0</v>
          </cell>
          <cell r="T958">
            <v>0</v>
          </cell>
          <cell r="U958">
            <v>0</v>
          </cell>
          <cell r="V958">
            <v>14</v>
          </cell>
          <cell r="W958">
            <v>252000</v>
          </cell>
        </row>
        <row r="959">
          <cell r="C959" t="str">
            <v>3.25.9.2</v>
          </cell>
          <cell r="D959" t="str">
            <v>Luminaria Wall Pack 150 W 220 V,Vapor de mercurio</v>
          </cell>
          <cell r="E959" t="str">
            <v>un</v>
          </cell>
          <cell r="G959">
            <v>50000</v>
          </cell>
          <cell r="H959">
            <v>0</v>
          </cell>
          <cell r="I959">
            <v>0</v>
          </cell>
          <cell r="J959">
            <v>0</v>
          </cell>
          <cell r="K959">
            <v>14</v>
          </cell>
          <cell r="L959">
            <v>14</v>
          </cell>
          <cell r="M959">
            <v>0</v>
          </cell>
          <cell r="N959">
            <v>700000</v>
          </cell>
          <cell r="O959">
            <v>700000</v>
          </cell>
          <cell r="R959">
            <v>0</v>
          </cell>
          <cell r="S959">
            <v>0</v>
          </cell>
          <cell r="T959">
            <v>0</v>
          </cell>
          <cell r="U959">
            <v>0</v>
          </cell>
          <cell r="V959">
            <v>14</v>
          </cell>
          <cell r="W959">
            <v>700000</v>
          </cell>
        </row>
        <row r="960">
          <cell r="C960" t="str">
            <v>3.25.11</v>
          </cell>
          <cell r="D960" t="str">
            <v>INSTALACION CUARTO SOPLADOR.</v>
          </cell>
          <cell r="F960" t="str">
            <v/>
          </cell>
          <cell r="I960" t="str">
            <v/>
          </cell>
          <cell r="J960" t="str">
            <v/>
          </cell>
          <cell r="L960" t="str">
            <v/>
          </cell>
          <cell r="M960" t="str">
            <v/>
          </cell>
          <cell r="N960" t="str">
            <v/>
          </cell>
          <cell r="O960" t="str">
            <v/>
          </cell>
          <cell r="R960">
            <v>0</v>
          </cell>
          <cell r="S960" t="str">
            <v/>
          </cell>
          <cell r="T960" t="str">
            <v/>
          </cell>
          <cell r="U960" t="str">
            <v/>
          </cell>
          <cell r="V960" t="str">
            <v/>
          </cell>
          <cell r="W960" t="str">
            <v/>
          </cell>
        </row>
        <row r="961">
          <cell r="C961" t="str">
            <v>3.25.11.1</v>
          </cell>
          <cell r="D961" t="str">
            <v>Tablero de distribucion trifasico para empotrar de 6 ctos, con sus breakers termomagneticos.</v>
          </cell>
          <cell r="E961" t="str">
            <v>un</v>
          </cell>
          <cell r="F961">
            <v>1</v>
          </cell>
          <cell r="G961">
            <v>100000</v>
          </cell>
          <cell r="H961">
            <v>100000</v>
          </cell>
          <cell r="I961">
            <v>5.4464148484083014E-2</v>
          </cell>
          <cell r="J961">
            <v>1</v>
          </cell>
          <cell r="K961">
            <v>-1</v>
          </cell>
          <cell r="L961">
            <v>0</v>
          </cell>
          <cell r="M961">
            <v>100000</v>
          </cell>
          <cell r="N961">
            <v>-100000</v>
          </cell>
          <cell r="O961">
            <v>0</v>
          </cell>
          <cell r="R961">
            <v>0</v>
          </cell>
          <cell r="S961">
            <v>0</v>
          </cell>
          <cell r="T961">
            <v>0</v>
          </cell>
          <cell r="U961">
            <v>0</v>
          </cell>
          <cell r="V961">
            <v>0</v>
          </cell>
          <cell r="W961">
            <v>0</v>
          </cell>
        </row>
        <row r="962">
          <cell r="C962" t="str">
            <v>3.25.11.2</v>
          </cell>
          <cell r="D962" t="str">
            <v>Luminaria Wall Pack 150 W 220 V,Vapor de mercurio</v>
          </cell>
          <cell r="E962" t="str">
            <v>un</v>
          </cell>
          <cell r="F962">
            <v>2</v>
          </cell>
          <cell r="G962">
            <v>50000</v>
          </cell>
          <cell r="H962">
            <v>100000</v>
          </cell>
          <cell r="I962">
            <v>5.4464148484083014E-2</v>
          </cell>
          <cell r="J962">
            <v>2</v>
          </cell>
          <cell r="L962">
            <v>2</v>
          </cell>
          <cell r="M962">
            <v>100000</v>
          </cell>
          <cell r="N962">
            <v>0</v>
          </cell>
          <cell r="O962">
            <v>100000</v>
          </cell>
          <cell r="R962">
            <v>0</v>
          </cell>
          <cell r="S962">
            <v>0</v>
          </cell>
          <cell r="T962">
            <v>0</v>
          </cell>
          <cell r="U962">
            <v>0</v>
          </cell>
          <cell r="V962">
            <v>2</v>
          </cell>
          <cell r="W962">
            <v>100000</v>
          </cell>
        </row>
        <row r="963">
          <cell r="C963" t="str">
            <v>3.25.11.3</v>
          </cell>
          <cell r="D963" t="str">
            <v>Toma trifasica de tres elementos 50A</v>
          </cell>
          <cell r="E963" t="str">
            <v>un</v>
          </cell>
          <cell r="F963">
            <v>1</v>
          </cell>
          <cell r="G963">
            <v>1800</v>
          </cell>
          <cell r="H963">
            <v>1800</v>
          </cell>
          <cell r="I963">
            <v>9.8035467271349441E-4</v>
          </cell>
          <cell r="J963">
            <v>1</v>
          </cell>
          <cell r="L963">
            <v>1</v>
          </cell>
          <cell r="M963">
            <v>1800</v>
          </cell>
          <cell r="N963">
            <v>0</v>
          </cell>
          <cell r="O963">
            <v>1800</v>
          </cell>
          <cell r="R963">
            <v>0</v>
          </cell>
          <cell r="S963">
            <v>0</v>
          </cell>
          <cell r="T963">
            <v>0</v>
          </cell>
          <cell r="U963">
            <v>0</v>
          </cell>
          <cell r="V963">
            <v>1</v>
          </cell>
          <cell r="W963">
            <v>1800</v>
          </cell>
        </row>
        <row r="964">
          <cell r="C964" t="str">
            <v>3.25.11.4</v>
          </cell>
          <cell r="D964" t="str">
            <v>Toma bifasica de tres elementos 30A</v>
          </cell>
          <cell r="E964" t="str">
            <v>un</v>
          </cell>
          <cell r="F964">
            <v>1</v>
          </cell>
          <cell r="G964">
            <v>1800</v>
          </cell>
          <cell r="H964">
            <v>1800</v>
          </cell>
          <cell r="I964">
            <v>9.8035467271349441E-4</v>
          </cell>
          <cell r="J964">
            <v>1</v>
          </cell>
          <cell r="K964">
            <v>1</v>
          </cell>
          <cell r="L964">
            <v>2</v>
          </cell>
          <cell r="M964">
            <v>1800</v>
          </cell>
          <cell r="N964">
            <v>1800</v>
          </cell>
          <cell r="O964">
            <v>3600</v>
          </cell>
          <cell r="R964">
            <v>0</v>
          </cell>
          <cell r="S964">
            <v>0</v>
          </cell>
          <cell r="T964">
            <v>0</v>
          </cell>
          <cell r="U964">
            <v>0</v>
          </cell>
          <cell r="V964">
            <v>2</v>
          </cell>
          <cell r="W964">
            <v>3600</v>
          </cell>
        </row>
        <row r="965">
          <cell r="C965" t="str">
            <v>3.25.11.5</v>
          </cell>
          <cell r="D965" t="str">
            <v>Toma monofasica de tres elementos</v>
          </cell>
          <cell r="E965" t="str">
            <v>un</v>
          </cell>
          <cell r="F965">
            <v>3</v>
          </cell>
          <cell r="G965">
            <v>1800</v>
          </cell>
          <cell r="H965">
            <v>5400</v>
          </cell>
          <cell r="I965">
            <v>2.9410640181404832E-3</v>
          </cell>
          <cell r="J965">
            <v>3</v>
          </cell>
          <cell r="L965">
            <v>3</v>
          </cell>
          <cell r="M965">
            <v>5400</v>
          </cell>
          <cell r="N965">
            <v>0</v>
          </cell>
          <cell r="O965">
            <v>5400</v>
          </cell>
          <cell r="R965">
            <v>0</v>
          </cell>
          <cell r="S965">
            <v>0</v>
          </cell>
          <cell r="T965">
            <v>0</v>
          </cell>
          <cell r="U965">
            <v>0</v>
          </cell>
          <cell r="V965">
            <v>3</v>
          </cell>
          <cell r="W965">
            <v>5400</v>
          </cell>
        </row>
        <row r="966">
          <cell r="C966" t="str">
            <v>3.25.11.6</v>
          </cell>
          <cell r="D966" t="str">
            <v>Salida electrica bifasica para iluminacion, incluye lineas neutro y tierra en cable THHN no 12, tuberia coduit de 1"</v>
          </cell>
          <cell r="E966" t="str">
            <v>un</v>
          </cell>
          <cell r="F966">
            <v>2</v>
          </cell>
          <cell r="G966">
            <v>18000</v>
          </cell>
          <cell r="H966">
            <v>36000</v>
          </cell>
          <cell r="I966">
            <v>1.9607093454269885E-2</v>
          </cell>
          <cell r="J966">
            <v>2</v>
          </cell>
          <cell r="L966">
            <v>2</v>
          </cell>
          <cell r="M966">
            <v>36000</v>
          </cell>
          <cell r="N966">
            <v>0</v>
          </cell>
          <cell r="O966">
            <v>36000</v>
          </cell>
          <cell r="R966">
            <v>0</v>
          </cell>
          <cell r="S966">
            <v>0</v>
          </cell>
          <cell r="T966">
            <v>0</v>
          </cell>
          <cell r="U966">
            <v>0</v>
          </cell>
          <cell r="V966">
            <v>2</v>
          </cell>
          <cell r="W966">
            <v>36000</v>
          </cell>
        </row>
        <row r="967">
          <cell r="C967" t="str">
            <v>3.25.11.7</v>
          </cell>
          <cell r="D967" t="str">
            <v>Salida electrica monofasica para toma o iluminacion, incluye linea neutro y tierra en cable THHN no 12, tuberia coduit de 1"</v>
          </cell>
          <cell r="E967" t="str">
            <v>un</v>
          </cell>
          <cell r="F967">
            <v>3</v>
          </cell>
          <cell r="G967">
            <v>18000</v>
          </cell>
          <cell r="H967">
            <v>54000</v>
          </cell>
          <cell r="I967">
            <v>2.9410640181404827E-2</v>
          </cell>
          <cell r="J967">
            <v>3</v>
          </cell>
          <cell r="L967">
            <v>3</v>
          </cell>
          <cell r="M967">
            <v>54000</v>
          </cell>
          <cell r="N967">
            <v>0</v>
          </cell>
          <cell r="O967">
            <v>54000</v>
          </cell>
          <cell r="R967">
            <v>0</v>
          </cell>
          <cell r="S967">
            <v>0</v>
          </cell>
          <cell r="T967">
            <v>0</v>
          </cell>
          <cell r="U967">
            <v>0</v>
          </cell>
          <cell r="V967">
            <v>3</v>
          </cell>
          <cell r="W967">
            <v>54000</v>
          </cell>
        </row>
        <row r="968">
          <cell r="C968" t="str">
            <v>3.25.11.8</v>
          </cell>
          <cell r="D968" t="str">
            <v>Salida electrica bifasica o trifasica para toma, incluye lineas neutro y tierra en cable THHN no 10, tuberia coduit de 1"</v>
          </cell>
          <cell r="E968" t="str">
            <v>un</v>
          </cell>
          <cell r="F968">
            <v>2</v>
          </cell>
          <cell r="G968">
            <v>18000</v>
          </cell>
          <cell r="H968">
            <v>36000</v>
          </cell>
          <cell r="I968">
            <v>1.9607093454269885E-2</v>
          </cell>
          <cell r="J968">
            <v>2</v>
          </cell>
          <cell r="K968">
            <v>1</v>
          </cell>
          <cell r="L968">
            <v>3</v>
          </cell>
          <cell r="M968">
            <v>36000</v>
          </cell>
          <cell r="N968">
            <v>18000</v>
          </cell>
          <cell r="O968">
            <v>54000</v>
          </cell>
          <cell r="R968">
            <v>0</v>
          </cell>
          <cell r="S968">
            <v>0</v>
          </cell>
          <cell r="T968">
            <v>0</v>
          </cell>
          <cell r="U968">
            <v>0</v>
          </cell>
          <cell r="V968">
            <v>3</v>
          </cell>
          <cell r="W968">
            <v>54000</v>
          </cell>
        </row>
        <row r="969">
          <cell r="C969" t="str">
            <v>3.25.11.9</v>
          </cell>
          <cell r="D969" t="str">
            <v>Acometidas desde el tablero del soplador al motor de 30 HP 460 Vac 60 Hz en cable THHN calibre AWG (3 x 8) de 1000V aislamiento, incluye tuberia conduit PVC de 1 1/2",  fijación etc</v>
          </cell>
          <cell r="E969" t="str">
            <v>ml</v>
          </cell>
          <cell r="F969">
            <v>10</v>
          </cell>
          <cell r="G969">
            <v>22000</v>
          </cell>
          <cell r="H969">
            <v>220000</v>
          </cell>
          <cell r="I969">
            <v>0.11982112666498264</v>
          </cell>
          <cell r="J969">
            <v>10</v>
          </cell>
          <cell r="K969">
            <v>-10</v>
          </cell>
          <cell r="L969">
            <v>0</v>
          </cell>
          <cell r="M969">
            <v>220000</v>
          </cell>
          <cell r="N969">
            <v>-220000</v>
          </cell>
          <cell r="O969">
            <v>0</v>
          </cell>
          <cell r="R969">
            <v>0</v>
          </cell>
          <cell r="S969">
            <v>0</v>
          </cell>
          <cell r="T969">
            <v>0</v>
          </cell>
          <cell r="U969">
            <v>0</v>
          </cell>
          <cell r="V969">
            <v>0</v>
          </cell>
          <cell r="W969">
            <v>0</v>
          </cell>
        </row>
        <row r="970">
          <cell r="C970" t="str">
            <v>3.25.11.1</v>
          </cell>
          <cell r="D970" t="str">
            <v>Tablero de distribucion trifasico para empotrar de 24 ctos, con sus breakers termomagneticos.</v>
          </cell>
          <cell r="E970" t="str">
            <v>un</v>
          </cell>
          <cell r="G970">
            <v>100000</v>
          </cell>
          <cell r="H970">
            <v>0</v>
          </cell>
          <cell r="I970">
            <v>0</v>
          </cell>
          <cell r="J970">
            <v>0</v>
          </cell>
          <cell r="K970">
            <v>1</v>
          </cell>
          <cell r="L970">
            <v>1</v>
          </cell>
          <cell r="M970">
            <v>0</v>
          </cell>
          <cell r="N970">
            <v>100000</v>
          </cell>
          <cell r="O970">
            <v>100000</v>
          </cell>
          <cell r="R970">
            <v>0</v>
          </cell>
          <cell r="S970">
            <v>0</v>
          </cell>
          <cell r="T970">
            <v>0</v>
          </cell>
          <cell r="U970">
            <v>0</v>
          </cell>
          <cell r="V970">
            <v>1</v>
          </cell>
          <cell r="W970">
            <v>100000</v>
          </cell>
        </row>
        <row r="971">
          <cell r="D971" t="str">
            <v>INSTALACION CUARTO CENTRO CONTROL MOTORES</v>
          </cell>
        </row>
        <row r="972">
          <cell r="C972" t="str">
            <v>3.24.11.1</v>
          </cell>
          <cell r="D972" t="str">
            <v>Tablero de distribucion trifasico para empotrar de 24 ctos, con sus breakers termomagneticos.</v>
          </cell>
          <cell r="E972" t="str">
            <v>un</v>
          </cell>
          <cell r="G972">
            <v>100000</v>
          </cell>
          <cell r="H972">
            <v>0</v>
          </cell>
          <cell r="I972">
            <v>0</v>
          </cell>
          <cell r="J972">
            <v>0</v>
          </cell>
          <cell r="K972">
            <v>1</v>
          </cell>
          <cell r="L972">
            <v>1</v>
          </cell>
          <cell r="M972">
            <v>0</v>
          </cell>
          <cell r="N972">
            <v>100000</v>
          </cell>
          <cell r="O972">
            <v>100000</v>
          </cell>
          <cell r="R972">
            <v>0</v>
          </cell>
          <cell r="S972">
            <v>0</v>
          </cell>
          <cell r="T972">
            <v>0</v>
          </cell>
          <cell r="U972">
            <v>0</v>
          </cell>
          <cell r="V972">
            <v>1</v>
          </cell>
          <cell r="W972">
            <v>100000</v>
          </cell>
        </row>
        <row r="973">
          <cell r="C973" t="str">
            <v>3.24.11.2</v>
          </cell>
          <cell r="D973" t="str">
            <v>Luminaria Wall Pack 150 W 220 V,Vapor de mercurio</v>
          </cell>
          <cell r="E973" t="str">
            <v>un</v>
          </cell>
          <cell r="G973">
            <v>50000</v>
          </cell>
          <cell r="H973">
            <v>0</v>
          </cell>
          <cell r="I973">
            <v>0</v>
          </cell>
          <cell r="J973">
            <v>0</v>
          </cell>
          <cell r="K973">
            <v>6</v>
          </cell>
          <cell r="L973">
            <v>6</v>
          </cell>
          <cell r="M973">
            <v>0</v>
          </cell>
          <cell r="N973">
            <v>300000</v>
          </cell>
          <cell r="O973">
            <v>300000</v>
          </cell>
          <cell r="R973">
            <v>0</v>
          </cell>
          <cell r="S973">
            <v>0</v>
          </cell>
          <cell r="T973">
            <v>0</v>
          </cell>
          <cell r="U973">
            <v>0</v>
          </cell>
          <cell r="V973">
            <v>6</v>
          </cell>
          <cell r="W973">
            <v>300000</v>
          </cell>
        </row>
        <row r="974">
          <cell r="C974" t="str">
            <v>3.24.11.5</v>
          </cell>
          <cell r="D974" t="str">
            <v>Toma monofasica de tres elementos</v>
          </cell>
          <cell r="E974" t="str">
            <v>un</v>
          </cell>
          <cell r="G974">
            <v>1800</v>
          </cell>
          <cell r="H974">
            <v>0</v>
          </cell>
          <cell r="I974">
            <v>0</v>
          </cell>
          <cell r="J974">
            <v>0</v>
          </cell>
          <cell r="K974">
            <v>2</v>
          </cell>
          <cell r="L974">
            <v>2</v>
          </cell>
          <cell r="M974">
            <v>0</v>
          </cell>
          <cell r="N974">
            <v>3600</v>
          </cell>
          <cell r="O974">
            <v>3600</v>
          </cell>
          <cell r="R974">
            <v>0</v>
          </cell>
          <cell r="S974">
            <v>0</v>
          </cell>
          <cell r="T974">
            <v>0</v>
          </cell>
          <cell r="U974">
            <v>0</v>
          </cell>
          <cell r="V974">
            <v>2</v>
          </cell>
          <cell r="W974">
            <v>3600</v>
          </cell>
        </row>
        <row r="975">
          <cell r="C975" t="str">
            <v>3.24.11.4</v>
          </cell>
          <cell r="D975" t="str">
            <v>Toma bifasica de tres elementos 30A</v>
          </cell>
          <cell r="E975" t="str">
            <v>un</v>
          </cell>
          <cell r="G975">
            <v>1800</v>
          </cell>
          <cell r="H975">
            <v>0</v>
          </cell>
          <cell r="I975">
            <v>0</v>
          </cell>
          <cell r="J975">
            <v>0</v>
          </cell>
          <cell r="K975">
            <v>1</v>
          </cell>
          <cell r="L975">
            <v>1</v>
          </cell>
          <cell r="M975">
            <v>0</v>
          </cell>
          <cell r="N975">
            <v>1800</v>
          </cell>
          <cell r="O975">
            <v>1800</v>
          </cell>
          <cell r="R975">
            <v>0</v>
          </cell>
          <cell r="S975">
            <v>0</v>
          </cell>
          <cell r="T975">
            <v>0</v>
          </cell>
          <cell r="U975">
            <v>0</v>
          </cell>
          <cell r="V975">
            <v>1</v>
          </cell>
          <cell r="W975">
            <v>1800</v>
          </cell>
        </row>
        <row r="976">
          <cell r="C976" t="str">
            <v>3.24.11.6</v>
          </cell>
          <cell r="D976" t="str">
            <v>Salida electrica bifasica para iluminacion, incluye lineas neutro y tierra en cable THHN no 12, tuberia coduit de 1"</v>
          </cell>
          <cell r="E976" t="str">
            <v>un</v>
          </cell>
          <cell r="G976">
            <v>18000</v>
          </cell>
          <cell r="H976">
            <v>0</v>
          </cell>
          <cell r="I976">
            <v>0</v>
          </cell>
          <cell r="J976">
            <v>0</v>
          </cell>
          <cell r="K976">
            <v>7</v>
          </cell>
          <cell r="L976">
            <v>7</v>
          </cell>
          <cell r="M976">
            <v>0</v>
          </cell>
          <cell r="N976">
            <v>126000</v>
          </cell>
          <cell r="O976">
            <v>126000</v>
          </cell>
          <cell r="R976">
            <v>0</v>
          </cell>
          <cell r="S976">
            <v>0</v>
          </cell>
          <cell r="T976">
            <v>0</v>
          </cell>
          <cell r="U976">
            <v>0</v>
          </cell>
          <cell r="V976">
            <v>7</v>
          </cell>
          <cell r="W976">
            <v>126000</v>
          </cell>
        </row>
        <row r="977">
          <cell r="C977" t="str">
            <v>3.24.11.7</v>
          </cell>
          <cell r="D977" t="str">
            <v>Salida electrica monofasica para toma o iluminacion, incluye linea neutro y tierra en cable THHN no 12, tuberia coduit de 1"</v>
          </cell>
          <cell r="E977" t="str">
            <v>un</v>
          </cell>
          <cell r="G977">
            <v>18000</v>
          </cell>
          <cell r="H977">
            <v>0</v>
          </cell>
          <cell r="I977">
            <v>0</v>
          </cell>
          <cell r="J977">
            <v>0</v>
          </cell>
          <cell r="K977">
            <v>2</v>
          </cell>
          <cell r="L977">
            <v>2</v>
          </cell>
          <cell r="M977">
            <v>0</v>
          </cell>
          <cell r="N977">
            <v>36000</v>
          </cell>
          <cell r="O977">
            <v>36000</v>
          </cell>
          <cell r="R977">
            <v>0</v>
          </cell>
          <cell r="S977">
            <v>0</v>
          </cell>
          <cell r="T977">
            <v>0</v>
          </cell>
          <cell r="U977">
            <v>0</v>
          </cell>
          <cell r="V977">
            <v>2</v>
          </cell>
          <cell r="W977">
            <v>36000</v>
          </cell>
        </row>
        <row r="978">
          <cell r="D978" t="str">
            <v>COSTO DIRECTO</v>
          </cell>
          <cell r="F978" t="str">
            <v/>
          </cell>
          <cell r="H978">
            <v>183607020</v>
          </cell>
          <cell r="J978" t="str">
            <v/>
          </cell>
          <cell r="L978" t="str">
            <v/>
          </cell>
          <cell r="M978">
            <v>183607020</v>
          </cell>
          <cell r="N978">
            <v>246800</v>
          </cell>
          <cell r="O978">
            <v>183853820</v>
          </cell>
          <cell r="R978">
            <v>0</v>
          </cell>
          <cell r="S978">
            <v>0</v>
          </cell>
          <cell r="T978">
            <v>0</v>
          </cell>
          <cell r="U978">
            <v>0</v>
          </cell>
          <cell r="V978" t="str">
            <v/>
          </cell>
          <cell r="W978">
            <v>183186420</v>
          </cell>
        </row>
        <row r="979">
          <cell r="D979" t="str">
            <v>A,I,U, (25% )</v>
          </cell>
          <cell r="E979">
            <v>0.25</v>
          </cell>
          <cell r="F979">
            <v>0</v>
          </cell>
          <cell r="H979">
            <v>45901755</v>
          </cell>
          <cell r="J979">
            <v>0</v>
          </cell>
          <cell r="L979">
            <v>0</v>
          </cell>
          <cell r="M979">
            <v>45901755</v>
          </cell>
          <cell r="N979">
            <v>61700</v>
          </cell>
          <cell r="O979">
            <v>45963455</v>
          </cell>
          <cell r="R979">
            <v>0</v>
          </cell>
          <cell r="S979">
            <v>0</v>
          </cell>
          <cell r="T979">
            <v>0</v>
          </cell>
          <cell r="U979">
            <v>0</v>
          </cell>
          <cell r="W979">
            <v>45796605</v>
          </cell>
        </row>
        <row r="980">
          <cell r="B980" t="str">
            <v>TO14</v>
          </cell>
          <cell r="D980" t="str">
            <v>COSTO SUMINISTRO</v>
          </cell>
          <cell r="F980" t="str">
            <v/>
          </cell>
          <cell r="H980">
            <v>229508775</v>
          </cell>
          <cell r="J980" t="str">
            <v/>
          </cell>
          <cell r="L980" t="str">
            <v/>
          </cell>
          <cell r="M980">
            <v>229508775</v>
          </cell>
          <cell r="N980">
            <v>308500</v>
          </cell>
          <cell r="O980">
            <v>229817275</v>
          </cell>
          <cell r="R980">
            <v>0</v>
          </cell>
          <cell r="S980">
            <v>0</v>
          </cell>
          <cell r="T980">
            <v>0</v>
          </cell>
          <cell r="U980">
            <v>0</v>
          </cell>
          <cell r="V980" t="str">
            <v/>
          </cell>
          <cell r="W980">
            <v>228983025</v>
          </cell>
        </row>
        <row r="981">
          <cell r="B981" t="str">
            <v>T15</v>
          </cell>
          <cell r="C981" t="str">
            <v>OBRA CIVIL ESTRUCTURAL DE LA BODEGA DEL SISTEMA DE CLORACION DEL AGUA (981)</v>
          </cell>
          <cell r="F981" t="str">
            <v/>
          </cell>
          <cell r="J981" t="str">
            <v/>
          </cell>
          <cell r="L981" t="str">
            <v/>
          </cell>
          <cell r="M981" t="str">
            <v/>
          </cell>
          <cell r="N981" t="str">
            <v/>
          </cell>
          <cell r="O981" t="str">
            <v/>
          </cell>
          <cell r="R981">
            <v>0</v>
          </cell>
          <cell r="S981" t="str">
            <v/>
          </cell>
          <cell r="T981" t="str">
            <v/>
          </cell>
          <cell r="U981" t="str">
            <v/>
          </cell>
          <cell r="V981" t="str">
            <v/>
          </cell>
          <cell r="W981" t="str">
            <v/>
          </cell>
        </row>
        <row r="982">
          <cell r="C982" t="str">
            <v xml:space="preserve">ITEM </v>
          </cell>
          <cell r="D982" t="str">
            <v xml:space="preserve">DESCRIPCION </v>
          </cell>
          <cell r="E982" t="str">
            <v xml:space="preserve">UNIDAD </v>
          </cell>
          <cell r="F982">
            <v>0</v>
          </cell>
          <cell r="G982" t="str">
            <v xml:space="preserve">V. UNITARIO </v>
          </cell>
          <cell r="H982" t="str">
            <v>V. PARCIAL</v>
          </cell>
          <cell r="J982">
            <v>0</v>
          </cell>
          <cell r="L982">
            <v>0</v>
          </cell>
          <cell r="R982">
            <v>0</v>
          </cell>
        </row>
        <row r="983">
          <cell r="C983">
            <v>3.1</v>
          </cell>
          <cell r="D983" t="str">
            <v>SEÑALIZACION Y SEGURIDAD EN LA OBRA</v>
          </cell>
          <cell r="F983" t="str">
            <v/>
          </cell>
          <cell r="J983" t="str">
            <v/>
          </cell>
          <cell r="L983" t="str">
            <v/>
          </cell>
          <cell r="M983" t="str">
            <v/>
          </cell>
          <cell r="N983" t="str">
            <v/>
          </cell>
          <cell r="O983" t="str">
            <v/>
          </cell>
          <cell r="R983">
            <v>0</v>
          </cell>
          <cell r="S983" t="str">
            <v/>
          </cell>
          <cell r="T983" t="str">
            <v/>
          </cell>
          <cell r="U983" t="str">
            <v/>
          </cell>
          <cell r="V983" t="str">
            <v/>
          </cell>
          <cell r="W983" t="str">
            <v/>
          </cell>
        </row>
        <row r="984">
          <cell r="C984" t="str">
            <v>3.1.1</v>
          </cell>
          <cell r="D984" t="str">
            <v>Señalización de la obra</v>
          </cell>
          <cell r="F984" t="str">
            <v/>
          </cell>
          <cell r="J984" t="str">
            <v/>
          </cell>
          <cell r="L984" t="str">
            <v/>
          </cell>
          <cell r="M984" t="str">
            <v/>
          </cell>
          <cell r="N984" t="str">
            <v/>
          </cell>
          <cell r="O984" t="str">
            <v/>
          </cell>
          <cell r="R984">
            <v>0</v>
          </cell>
          <cell r="S984" t="str">
            <v/>
          </cell>
          <cell r="T984" t="str">
            <v/>
          </cell>
          <cell r="U984" t="str">
            <v/>
          </cell>
          <cell r="V984" t="str">
            <v/>
          </cell>
          <cell r="W984" t="str">
            <v/>
          </cell>
        </row>
        <row r="985">
          <cell r="C985" t="str">
            <v>3.1.1.1</v>
          </cell>
          <cell r="D985" t="str">
            <v>Soporte para cinta demarcadora. Esquema No.1</v>
          </cell>
          <cell r="E985" t="str">
            <v>un</v>
          </cell>
          <cell r="F985">
            <v>6</v>
          </cell>
          <cell r="G985">
            <v>10100</v>
          </cell>
          <cell r="H985">
            <v>60600</v>
          </cell>
          <cell r="I985">
            <v>0.12307844038818615</v>
          </cell>
          <cell r="J985">
            <v>6</v>
          </cell>
          <cell r="K985">
            <v>-6</v>
          </cell>
          <cell r="L985">
            <v>0</v>
          </cell>
          <cell r="M985">
            <v>60600</v>
          </cell>
          <cell r="N985">
            <v>-60600</v>
          </cell>
          <cell r="O985">
            <v>0</v>
          </cell>
          <cell r="R985">
            <v>0</v>
          </cell>
          <cell r="S985">
            <v>0</v>
          </cell>
          <cell r="T985">
            <v>0</v>
          </cell>
          <cell r="U985">
            <v>0</v>
          </cell>
          <cell r="V985">
            <v>0</v>
          </cell>
          <cell r="W985">
            <v>0</v>
          </cell>
        </row>
        <row r="986">
          <cell r="C986" t="str">
            <v>3.1.1.2</v>
          </cell>
          <cell r="D986" t="str">
            <v>Cinta demarcadora, sin soportes. Esquema No. 2</v>
          </cell>
          <cell r="E986" t="str">
            <v>m</v>
          </cell>
          <cell r="F986">
            <v>50</v>
          </cell>
          <cell r="G986">
            <v>830</v>
          </cell>
          <cell r="H986">
            <v>41500</v>
          </cell>
          <cell r="I986">
            <v>8.4286390694879962E-2</v>
          </cell>
          <cell r="J986">
            <v>50</v>
          </cell>
          <cell r="K986">
            <v>-50</v>
          </cell>
          <cell r="L986">
            <v>0</v>
          </cell>
          <cell r="M986">
            <v>41500</v>
          </cell>
          <cell r="N986">
            <v>-41500</v>
          </cell>
          <cell r="O986">
            <v>0</v>
          </cell>
          <cell r="R986">
            <v>0</v>
          </cell>
          <cell r="S986">
            <v>0</v>
          </cell>
          <cell r="T986">
            <v>0</v>
          </cell>
          <cell r="U986">
            <v>0</v>
          </cell>
          <cell r="V986">
            <v>0</v>
          </cell>
          <cell r="W986">
            <v>0</v>
          </cell>
        </row>
        <row r="987">
          <cell r="C987" t="str">
            <v>3.1.1.3</v>
          </cell>
          <cell r="D987" t="str">
            <v>Vallas móviles. Barreras</v>
          </cell>
          <cell r="F987" t="str">
            <v/>
          </cell>
          <cell r="I987" t="str">
            <v/>
          </cell>
          <cell r="J987" t="str">
            <v/>
          </cell>
          <cell r="L987" t="str">
            <v/>
          </cell>
          <cell r="M987" t="str">
            <v/>
          </cell>
          <cell r="N987" t="str">
            <v/>
          </cell>
          <cell r="O987" t="str">
            <v/>
          </cell>
          <cell r="R987">
            <v>0</v>
          </cell>
          <cell r="S987" t="str">
            <v/>
          </cell>
          <cell r="T987" t="str">
            <v/>
          </cell>
          <cell r="U987" t="str">
            <v/>
          </cell>
          <cell r="V987" t="str">
            <v/>
          </cell>
          <cell r="W987" t="str">
            <v/>
          </cell>
        </row>
        <row r="988">
          <cell r="C988" t="str">
            <v>3.1.1.3.4</v>
          </cell>
          <cell r="D988" t="str">
            <v>Valla móvil Tipo 4. Valla doble cara. Esquema No. 6</v>
          </cell>
          <cell r="E988" t="str">
            <v>un</v>
          </cell>
          <cell r="F988">
            <v>1</v>
          </cell>
          <cell r="G988">
            <v>155000</v>
          </cell>
          <cell r="H988">
            <v>155000</v>
          </cell>
          <cell r="I988">
            <v>0.31480459175196129</v>
          </cell>
          <cell r="J988">
            <v>1</v>
          </cell>
          <cell r="K988">
            <v>-1</v>
          </cell>
          <cell r="L988">
            <v>0</v>
          </cell>
          <cell r="M988">
            <v>155000</v>
          </cell>
          <cell r="N988">
            <v>-155000</v>
          </cell>
          <cell r="O988">
            <v>0</v>
          </cell>
          <cell r="R988">
            <v>0</v>
          </cell>
          <cell r="S988">
            <v>0</v>
          </cell>
          <cell r="T988">
            <v>0</v>
          </cell>
          <cell r="U988">
            <v>0</v>
          </cell>
          <cell r="V988">
            <v>0</v>
          </cell>
          <cell r="W988">
            <v>0</v>
          </cell>
        </row>
        <row r="989">
          <cell r="C989">
            <v>3.3</v>
          </cell>
          <cell r="D989" t="str">
            <v>EXCAVACIONES Y ENTIBADOS</v>
          </cell>
          <cell r="F989" t="str">
            <v/>
          </cell>
          <cell r="I989" t="str">
            <v/>
          </cell>
          <cell r="J989" t="str">
            <v/>
          </cell>
          <cell r="L989" t="str">
            <v/>
          </cell>
          <cell r="M989" t="str">
            <v/>
          </cell>
          <cell r="N989" t="str">
            <v/>
          </cell>
          <cell r="O989" t="str">
            <v/>
          </cell>
          <cell r="R989">
            <v>0</v>
          </cell>
          <cell r="S989" t="str">
            <v/>
          </cell>
          <cell r="T989" t="str">
            <v/>
          </cell>
          <cell r="U989" t="str">
            <v/>
          </cell>
          <cell r="V989" t="str">
            <v/>
          </cell>
          <cell r="W989" t="str">
            <v/>
          </cell>
        </row>
        <row r="990">
          <cell r="C990" t="str">
            <v>3.3.4</v>
          </cell>
          <cell r="D990" t="str">
            <v>EXCAVACIONES PARA ESTRUCTURAS</v>
          </cell>
          <cell r="F990" t="str">
            <v/>
          </cell>
          <cell r="I990" t="str">
            <v/>
          </cell>
          <cell r="J990" t="str">
            <v/>
          </cell>
          <cell r="L990" t="str">
            <v/>
          </cell>
          <cell r="M990" t="str">
            <v/>
          </cell>
          <cell r="N990" t="str">
            <v/>
          </cell>
          <cell r="O990" t="str">
            <v/>
          </cell>
          <cell r="R990">
            <v>0</v>
          </cell>
          <cell r="S990" t="str">
            <v/>
          </cell>
          <cell r="T990" t="str">
            <v/>
          </cell>
          <cell r="U990" t="str">
            <v/>
          </cell>
          <cell r="V990" t="str">
            <v/>
          </cell>
          <cell r="W990" t="str">
            <v/>
          </cell>
        </row>
        <row r="991">
          <cell r="C991" t="str">
            <v>3.3.4.2</v>
          </cell>
          <cell r="D991" t="str">
            <v xml:space="preserve">Excavación para estructuras a máquina en material común, roca descompuesta a cualquier profundidad y bajo cualquier condición de humedad. Incluye retiro a lugar autorizado. </v>
          </cell>
          <cell r="E991" t="str">
            <v>m3</v>
          </cell>
          <cell r="F991">
            <v>13.5</v>
          </cell>
          <cell r="G991">
            <v>8200</v>
          </cell>
          <cell r="H991">
            <v>110700</v>
          </cell>
          <cell r="I991">
            <v>0.22483140843188462</v>
          </cell>
          <cell r="J991">
            <v>13.5</v>
          </cell>
          <cell r="L991">
            <v>13.5</v>
          </cell>
          <cell r="M991">
            <v>110700</v>
          </cell>
          <cell r="N991">
            <v>0</v>
          </cell>
          <cell r="O991">
            <v>110700</v>
          </cell>
          <cell r="R991">
            <v>100.622</v>
          </cell>
          <cell r="S991">
            <v>0</v>
          </cell>
          <cell r="T991">
            <v>0</v>
          </cell>
          <cell r="U991">
            <v>825100.4</v>
          </cell>
          <cell r="V991">
            <v>-87.122</v>
          </cell>
          <cell r="W991">
            <v>-714400.4</v>
          </cell>
        </row>
        <row r="992">
          <cell r="C992">
            <v>3.4</v>
          </cell>
          <cell r="D992" t="str">
            <v>INSTALACION Y CIMENTACION DE TUBERIA</v>
          </cell>
          <cell r="F992" t="str">
            <v/>
          </cell>
          <cell r="I992" t="str">
            <v/>
          </cell>
          <cell r="J992" t="str">
            <v/>
          </cell>
          <cell r="L992" t="str">
            <v/>
          </cell>
          <cell r="M992" t="str">
            <v/>
          </cell>
          <cell r="N992" t="str">
            <v/>
          </cell>
          <cell r="O992" t="str">
            <v/>
          </cell>
          <cell r="R992">
            <v>0</v>
          </cell>
          <cell r="S992" t="str">
            <v/>
          </cell>
          <cell r="T992" t="str">
            <v/>
          </cell>
          <cell r="U992" t="str">
            <v/>
          </cell>
          <cell r="V992" t="str">
            <v/>
          </cell>
          <cell r="W992" t="str">
            <v/>
          </cell>
        </row>
        <row r="993">
          <cell r="C993">
            <v>3.5</v>
          </cell>
          <cell r="D993" t="str">
            <v>RELLENOS</v>
          </cell>
          <cell r="F993" t="str">
            <v/>
          </cell>
          <cell r="I993" t="str">
            <v/>
          </cell>
          <cell r="J993" t="str">
            <v/>
          </cell>
          <cell r="L993" t="str">
            <v/>
          </cell>
          <cell r="M993" t="str">
            <v/>
          </cell>
          <cell r="N993" t="str">
            <v/>
          </cell>
          <cell r="O993" t="str">
            <v/>
          </cell>
          <cell r="R993">
            <v>0</v>
          </cell>
          <cell r="S993" t="str">
            <v/>
          </cell>
          <cell r="T993" t="str">
            <v/>
          </cell>
          <cell r="U993" t="str">
            <v/>
          </cell>
          <cell r="V993" t="str">
            <v/>
          </cell>
          <cell r="W993" t="str">
            <v/>
          </cell>
        </row>
        <row r="994">
          <cell r="C994" t="str">
            <v>3.5.1</v>
          </cell>
          <cell r="D994" t="str">
            <v>Relleno de Zanjas y obras de mampostería</v>
          </cell>
          <cell r="F994" t="str">
            <v/>
          </cell>
          <cell r="I994" t="str">
            <v/>
          </cell>
          <cell r="J994" t="str">
            <v/>
          </cell>
          <cell r="L994" t="str">
            <v/>
          </cell>
          <cell r="M994" t="str">
            <v/>
          </cell>
          <cell r="N994" t="str">
            <v/>
          </cell>
          <cell r="O994" t="str">
            <v/>
          </cell>
          <cell r="R994">
            <v>0</v>
          </cell>
          <cell r="S994" t="str">
            <v/>
          </cell>
          <cell r="T994" t="str">
            <v/>
          </cell>
          <cell r="U994" t="str">
            <v/>
          </cell>
          <cell r="V994" t="str">
            <v/>
          </cell>
          <cell r="W994" t="str">
            <v/>
          </cell>
        </row>
        <row r="995">
          <cell r="C995" t="str">
            <v>3.5.1.1</v>
          </cell>
          <cell r="D995" t="str">
            <v>Rellenos de Zanjas y obras de mampostería con material seleccionado de sitio, compactado al 90% del Proctor Modificado</v>
          </cell>
          <cell r="E995" t="str">
            <v>m3</v>
          </cell>
          <cell r="F995">
            <v>5</v>
          </cell>
          <cell r="G995">
            <v>9800</v>
          </cell>
          <cell r="H995">
            <v>49000</v>
          </cell>
          <cell r="I995">
            <v>9.9518870940942583E-2</v>
          </cell>
          <cell r="J995">
            <v>5</v>
          </cell>
          <cell r="L995">
            <v>5</v>
          </cell>
          <cell r="M995">
            <v>49000</v>
          </cell>
          <cell r="N995">
            <v>0</v>
          </cell>
          <cell r="O995">
            <v>49000</v>
          </cell>
          <cell r="R995">
            <v>0</v>
          </cell>
          <cell r="S995">
            <v>0</v>
          </cell>
          <cell r="T995">
            <v>0</v>
          </cell>
          <cell r="U995">
            <v>0</v>
          </cell>
          <cell r="V995">
            <v>5</v>
          </cell>
          <cell r="W995">
            <v>49000</v>
          </cell>
        </row>
        <row r="996">
          <cell r="C996" t="str">
            <v>3.5.1.2</v>
          </cell>
          <cell r="D996" t="str">
            <v>Rellenos de Zanjas y obras de mampostería con material seleccionado de cantera, compactado al 95% del Proctor Modifiicado</v>
          </cell>
          <cell r="E996" t="str">
            <v>m3</v>
          </cell>
          <cell r="F996">
            <v>8.5</v>
          </cell>
          <cell r="G996">
            <v>27000</v>
          </cell>
          <cell r="H996">
            <v>229500</v>
          </cell>
          <cell r="I996">
            <v>0.46611389552951688</v>
          </cell>
          <cell r="J996">
            <v>8.5</v>
          </cell>
          <cell r="L996">
            <v>8.5</v>
          </cell>
          <cell r="M996">
            <v>229500</v>
          </cell>
          <cell r="N996">
            <v>0</v>
          </cell>
          <cell r="O996">
            <v>229500</v>
          </cell>
          <cell r="R996">
            <v>27.431999999999995</v>
          </cell>
          <cell r="S996">
            <v>0</v>
          </cell>
          <cell r="T996">
            <v>0</v>
          </cell>
          <cell r="U996">
            <v>740663.99999999988</v>
          </cell>
          <cell r="V996">
            <v>-18.931999999999995</v>
          </cell>
          <cell r="W996">
            <v>-511163.99999999988</v>
          </cell>
        </row>
        <row r="997">
          <cell r="C997">
            <v>3.7</v>
          </cell>
          <cell r="D997" t="str">
            <v>CONSTRUCCIÓN DE OBRAS ACCESORIAS</v>
          </cell>
          <cell r="F997" t="str">
            <v/>
          </cell>
          <cell r="I997" t="str">
            <v/>
          </cell>
          <cell r="J997" t="str">
            <v/>
          </cell>
          <cell r="L997" t="str">
            <v/>
          </cell>
          <cell r="M997" t="str">
            <v/>
          </cell>
          <cell r="N997" t="str">
            <v/>
          </cell>
          <cell r="O997" t="str">
            <v/>
          </cell>
          <cell r="R997">
            <v>0</v>
          </cell>
          <cell r="S997" t="str">
            <v/>
          </cell>
          <cell r="T997" t="str">
            <v/>
          </cell>
          <cell r="U997" t="str">
            <v/>
          </cell>
          <cell r="V997" t="str">
            <v/>
          </cell>
          <cell r="W997" t="str">
            <v/>
          </cell>
        </row>
        <row r="998">
          <cell r="C998" t="str">
            <v>3.7.1</v>
          </cell>
          <cell r="D998" t="str">
            <v>Obra de mampostería en ladrillo.</v>
          </cell>
          <cell r="F998" t="str">
            <v/>
          </cell>
          <cell r="I998" t="str">
            <v/>
          </cell>
          <cell r="J998" t="str">
            <v/>
          </cell>
          <cell r="L998" t="str">
            <v/>
          </cell>
          <cell r="M998" t="str">
            <v/>
          </cell>
          <cell r="N998" t="str">
            <v/>
          </cell>
          <cell r="O998" t="str">
            <v/>
          </cell>
          <cell r="R998">
            <v>0</v>
          </cell>
          <cell r="S998" t="str">
            <v/>
          </cell>
          <cell r="T998" t="str">
            <v/>
          </cell>
          <cell r="U998" t="str">
            <v/>
          </cell>
          <cell r="V998" t="str">
            <v/>
          </cell>
          <cell r="W998" t="str">
            <v/>
          </cell>
        </row>
        <row r="999">
          <cell r="C999" t="str">
            <v>3.7.1.4</v>
          </cell>
          <cell r="D999" t="str">
            <v>CONCRETOS DE LIMPIEZA, ALISTADO Y MEDIACAÑAS</v>
          </cell>
          <cell r="F999" t="str">
            <v/>
          </cell>
          <cell r="I999" t="str">
            <v/>
          </cell>
          <cell r="J999" t="str">
            <v/>
          </cell>
          <cell r="L999" t="str">
            <v/>
          </cell>
          <cell r="M999" t="str">
            <v/>
          </cell>
          <cell r="N999" t="str">
            <v/>
          </cell>
          <cell r="O999" t="str">
            <v/>
          </cell>
          <cell r="R999">
            <v>0</v>
          </cell>
          <cell r="S999" t="str">
            <v/>
          </cell>
          <cell r="T999" t="str">
            <v/>
          </cell>
          <cell r="U999" t="str">
            <v/>
          </cell>
          <cell r="V999" t="str">
            <v/>
          </cell>
          <cell r="W999" t="str">
            <v/>
          </cell>
        </row>
        <row r="1000">
          <cell r="C1000" t="str">
            <v>3.7.1.4.1</v>
          </cell>
          <cell r="D1000" t="str">
            <v>ALISTADO Y PENDIENTADO</v>
          </cell>
          <cell r="F1000" t="str">
            <v/>
          </cell>
          <cell r="I1000" t="str">
            <v/>
          </cell>
          <cell r="J1000" t="str">
            <v/>
          </cell>
          <cell r="L1000" t="str">
            <v/>
          </cell>
          <cell r="M1000" t="str">
            <v/>
          </cell>
          <cell r="N1000" t="str">
            <v/>
          </cell>
          <cell r="O1000" t="str">
            <v/>
          </cell>
          <cell r="R1000">
            <v>0</v>
          </cell>
          <cell r="S1000" t="str">
            <v/>
          </cell>
          <cell r="T1000" t="str">
            <v/>
          </cell>
          <cell r="U1000" t="str">
            <v/>
          </cell>
          <cell r="V1000" t="str">
            <v/>
          </cell>
          <cell r="W1000" t="str">
            <v/>
          </cell>
        </row>
        <row r="1001">
          <cell r="C1001" t="str">
            <v>3.7.1.4.2</v>
          </cell>
          <cell r="D1001" t="str">
            <v>Concreto de limpieza f¨c=14 Mpa e=0.05</v>
          </cell>
          <cell r="G1001">
            <v>10950</v>
          </cell>
          <cell r="J1001">
            <v>0</v>
          </cell>
          <cell r="R1001">
            <v>63.2</v>
          </cell>
          <cell r="S1001" t="str">
            <v/>
          </cell>
          <cell r="T1001" t="str">
            <v/>
          </cell>
          <cell r="U1001" t="str">
            <v/>
          </cell>
          <cell r="V1001" t="str">
            <v/>
          </cell>
          <cell r="W1001" t="str">
            <v/>
          </cell>
        </row>
        <row r="1002">
          <cell r="C1002" t="str">
            <v>3.7.1.4.1.2</v>
          </cell>
          <cell r="D1002" t="str">
            <v>Alistado y pendientado de losas y pisos en mortero impermeabilizado 1:4 e=0.04</v>
          </cell>
          <cell r="E1002" t="str">
            <v>m2</v>
          </cell>
          <cell r="F1002">
            <v>55</v>
          </cell>
          <cell r="G1002">
            <v>10490</v>
          </cell>
          <cell r="H1002">
            <v>576950</v>
          </cell>
          <cell r="I1002">
            <v>1.1717839303954456</v>
          </cell>
          <cell r="J1002">
            <v>55</v>
          </cell>
          <cell r="L1002">
            <v>55</v>
          </cell>
          <cell r="M1002">
            <v>576950</v>
          </cell>
          <cell r="N1002">
            <v>0</v>
          </cell>
          <cell r="O1002">
            <v>576950</v>
          </cell>
          <cell r="R1002">
            <v>0</v>
          </cell>
          <cell r="S1002">
            <v>0</v>
          </cell>
          <cell r="T1002">
            <v>0</v>
          </cell>
          <cell r="U1002">
            <v>0</v>
          </cell>
          <cell r="V1002">
            <v>55</v>
          </cell>
          <cell r="W1002">
            <v>576950</v>
          </cell>
        </row>
        <row r="1003">
          <cell r="C1003" t="str">
            <v>3.7.2</v>
          </cell>
          <cell r="D1003" t="str">
            <v>Obras de mampostería en bloque</v>
          </cell>
          <cell r="F1003" t="str">
            <v/>
          </cell>
          <cell r="I1003" t="str">
            <v/>
          </cell>
          <cell r="J1003" t="str">
            <v/>
          </cell>
          <cell r="L1003" t="str">
            <v/>
          </cell>
          <cell r="M1003" t="str">
            <v/>
          </cell>
          <cell r="N1003" t="str">
            <v/>
          </cell>
          <cell r="O1003" t="str">
            <v/>
          </cell>
          <cell r="R1003">
            <v>0</v>
          </cell>
          <cell r="S1003" t="str">
            <v/>
          </cell>
          <cell r="T1003" t="str">
            <v/>
          </cell>
          <cell r="U1003" t="str">
            <v/>
          </cell>
          <cell r="V1003" t="str">
            <v/>
          </cell>
          <cell r="W1003" t="str">
            <v/>
          </cell>
        </row>
        <row r="1004">
          <cell r="C1004" t="str">
            <v>3.7.2.1.8</v>
          </cell>
          <cell r="D1004" t="str">
            <v>Mampostería en bloque de concreto (sin incluir pañete, mortero de relleno, refuerzo e=0.10 m</v>
          </cell>
          <cell r="E1004" t="str">
            <v>m2</v>
          </cell>
          <cell r="F1004">
            <v>13</v>
          </cell>
          <cell r="G1004">
            <v>21300</v>
          </cell>
          <cell r="H1004">
            <v>276900</v>
          </cell>
          <cell r="I1004">
            <v>0.56238317068463273</v>
          </cell>
          <cell r="J1004">
            <v>13</v>
          </cell>
          <cell r="K1004">
            <v>-13</v>
          </cell>
          <cell r="L1004">
            <v>0</v>
          </cell>
          <cell r="M1004">
            <v>276900</v>
          </cell>
          <cell r="N1004">
            <v>-276900</v>
          </cell>
          <cell r="O1004">
            <v>0</v>
          </cell>
          <cell r="R1004">
            <v>0</v>
          </cell>
          <cell r="S1004">
            <v>0</v>
          </cell>
          <cell r="T1004">
            <v>0</v>
          </cell>
          <cell r="U1004">
            <v>0</v>
          </cell>
          <cell r="V1004">
            <v>0</v>
          </cell>
          <cell r="W1004">
            <v>0</v>
          </cell>
        </row>
        <row r="1005">
          <cell r="C1005" t="str">
            <v>3.7.2.1.9</v>
          </cell>
          <cell r="D1005" t="str">
            <v>Mampostería en bloque de concreto (sin incluir pañete, mortero de relleno, refuerzo e=0.15 m</v>
          </cell>
          <cell r="E1005" t="str">
            <v>m2</v>
          </cell>
          <cell r="F1005">
            <v>131.30000000000001</v>
          </cell>
          <cell r="G1005">
            <v>27150</v>
          </cell>
          <cell r="H1005">
            <v>3564795</v>
          </cell>
          <cell r="I1005">
            <v>7.2400892558350503</v>
          </cell>
          <cell r="J1005">
            <v>131.30000000000001</v>
          </cell>
          <cell r="K1005">
            <v>-131.30000000000001</v>
          </cell>
          <cell r="L1005">
            <v>0</v>
          </cell>
          <cell r="M1005">
            <v>3564795.0000000005</v>
          </cell>
          <cell r="N1005">
            <v>-3564795.0000000005</v>
          </cell>
          <cell r="O1005">
            <v>0</v>
          </cell>
          <cell r="R1005">
            <v>0</v>
          </cell>
          <cell r="S1005">
            <v>0</v>
          </cell>
          <cell r="T1005">
            <v>0</v>
          </cell>
          <cell r="U1005">
            <v>0</v>
          </cell>
          <cell r="V1005">
            <v>0</v>
          </cell>
          <cell r="W1005">
            <v>0</v>
          </cell>
        </row>
        <row r="1006">
          <cell r="B1006" t="str">
            <v>N</v>
          </cell>
          <cell r="C1006" t="str">
            <v>3.7.2.1.15</v>
          </cell>
          <cell r="D1006" t="str">
            <v>Mampostería en bloque abusardado de concreto e=0.15 m</v>
          </cell>
          <cell r="E1006" t="str">
            <v>m2</v>
          </cell>
          <cell r="G1006">
            <v>32500</v>
          </cell>
          <cell r="H1006">
            <v>0</v>
          </cell>
          <cell r="J1006">
            <v>0</v>
          </cell>
          <cell r="K1006">
            <v>145</v>
          </cell>
          <cell r="L1006">
            <v>145</v>
          </cell>
          <cell r="M1006">
            <v>0</v>
          </cell>
          <cell r="N1006">
            <v>4712500</v>
          </cell>
          <cell r="O1006">
            <v>4712500</v>
          </cell>
          <cell r="R1006">
            <v>0</v>
          </cell>
        </row>
        <row r="1007">
          <cell r="C1007" t="str">
            <v>3.7.3</v>
          </cell>
          <cell r="D1007" t="str">
            <v>Estructuras de concreto reforzado</v>
          </cell>
          <cell r="F1007" t="str">
            <v/>
          </cell>
          <cell r="I1007" t="str">
            <v/>
          </cell>
          <cell r="J1007" t="str">
            <v/>
          </cell>
          <cell r="L1007" t="str">
            <v/>
          </cell>
          <cell r="M1007" t="str">
            <v/>
          </cell>
          <cell r="N1007" t="str">
            <v/>
          </cell>
          <cell r="O1007" t="str">
            <v/>
          </cell>
          <cell r="R1007">
            <v>0</v>
          </cell>
          <cell r="S1007" t="str">
            <v/>
          </cell>
          <cell r="T1007" t="str">
            <v/>
          </cell>
          <cell r="U1007" t="str">
            <v/>
          </cell>
          <cell r="V1007" t="str">
            <v/>
          </cell>
          <cell r="W1007" t="str">
            <v/>
          </cell>
        </row>
        <row r="1008">
          <cell r="C1008" t="str">
            <v>3.7.3.2</v>
          </cell>
          <cell r="D1008" t="str">
            <v>Concreto para estructuras tipo edificaciones</v>
          </cell>
          <cell r="F1008" t="str">
            <v/>
          </cell>
          <cell r="I1008" t="str">
            <v/>
          </cell>
          <cell r="J1008" t="str">
            <v/>
          </cell>
          <cell r="L1008" t="str">
            <v/>
          </cell>
          <cell r="M1008" t="str">
            <v/>
          </cell>
          <cell r="N1008" t="str">
            <v/>
          </cell>
          <cell r="O1008" t="str">
            <v/>
          </cell>
          <cell r="R1008">
            <v>0</v>
          </cell>
          <cell r="S1008" t="str">
            <v/>
          </cell>
          <cell r="T1008" t="str">
            <v/>
          </cell>
          <cell r="U1008" t="str">
            <v/>
          </cell>
          <cell r="V1008" t="str">
            <v/>
          </cell>
          <cell r="W1008" t="str">
            <v/>
          </cell>
        </row>
        <row r="1009">
          <cell r="C1009" t="str">
            <v>3.7.3.2.1</v>
          </cell>
          <cell r="D1009" t="str">
            <v>VIGAS, COLUMNAS, ZAPATAS, MUROS, ESCALERAS</v>
          </cell>
          <cell r="F1009" t="str">
            <v/>
          </cell>
          <cell r="I1009" t="str">
            <v/>
          </cell>
          <cell r="J1009" t="str">
            <v/>
          </cell>
          <cell r="L1009" t="str">
            <v/>
          </cell>
          <cell r="M1009" t="str">
            <v/>
          </cell>
          <cell r="N1009" t="str">
            <v/>
          </cell>
          <cell r="O1009" t="str">
            <v/>
          </cell>
          <cell r="R1009">
            <v>0</v>
          </cell>
          <cell r="S1009" t="str">
            <v/>
          </cell>
          <cell r="T1009" t="str">
            <v/>
          </cell>
          <cell r="U1009" t="str">
            <v/>
          </cell>
          <cell r="V1009" t="str">
            <v/>
          </cell>
          <cell r="W1009" t="str">
            <v/>
          </cell>
        </row>
        <row r="1010">
          <cell r="C1010" t="str">
            <v>3.7.3.2.1.2</v>
          </cell>
          <cell r="D1010" t="str">
            <v>Concreto para vigas f´c=21 Mpa (3000 PSI)</v>
          </cell>
          <cell r="E1010" t="str">
            <v>m3</v>
          </cell>
          <cell r="F1010">
            <v>10.4</v>
          </cell>
          <cell r="G1010">
            <v>314100</v>
          </cell>
          <cell r="H1010">
            <v>3266640</v>
          </cell>
          <cell r="I1010">
            <v>6.6345372361330757</v>
          </cell>
          <cell r="J1010">
            <v>10.4</v>
          </cell>
          <cell r="L1010">
            <v>10.4</v>
          </cell>
          <cell r="M1010">
            <v>3266640</v>
          </cell>
          <cell r="N1010">
            <v>0</v>
          </cell>
          <cell r="O1010">
            <v>3266640</v>
          </cell>
          <cell r="R1010">
            <v>2.375</v>
          </cell>
          <cell r="S1010">
            <v>0</v>
          </cell>
          <cell r="T1010">
            <v>0</v>
          </cell>
          <cell r="U1010">
            <v>745987.5</v>
          </cell>
          <cell r="V1010">
            <v>8.0250000000000004</v>
          </cell>
          <cell r="W1010">
            <v>2520652.5</v>
          </cell>
        </row>
        <row r="1011">
          <cell r="C1011" t="str">
            <v>3.7.3.2.1.5</v>
          </cell>
          <cell r="D1011" t="str">
            <v>Concreto para columnas f´c=21 Mpa (3000 PSI)</v>
          </cell>
          <cell r="E1011" t="str">
            <v>m3</v>
          </cell>
          <cell r="F1011">
            <v>4.1040000000000001</v>
          </cell>
          <cell r="G1011">
            <v>355100</v>
          </cell>
          <cell r="H1011">
            <v>1457330.4000000001</v>
          </cell>
          <cell r="I1011">
            <v>2.9598342039982093</v>
          </cell>
          <cell r="J1011">
            <v>4.1040000000000001</v>
          </cell>
          <cell r="L1011">
            <v>4.1040000000000001</v>
          </cell>
          <cell r="M1011">
            <v>1457330.4000000001</v>
          </cell>
          <cell r="N1011">
            <v>0</v>
          </cell>
          <cell r="O1011">
            <v>1457330.4000000001</v>
          </cell>
          <cell r="R1011">
            <v>4.08</v>
          </cell>
          <cell r="S1011">
            <v>0</v>
          </cell>
          <cell r="T1011">
            <v>0</v>
          </cell>
          <cell r="U1011">
            <v>1448808</v>
          </cell>
          <cell r="V1011">
            <v>2.4000000000000021E-2</v>
          </cell>
          <cell r="W1011">
            <v>8522.4000000000069</v>
          </cell>
        </row>
        <row r="1012">
          <cell r="C1012" t="str">
            <v>3.7.3.2.1.11</v>
          </cell>
          <cell r="D1012" t="str">
            <v>Concreto para zapatas f´c=24.5 Mpa (3500 PSI)</v>
          </cell>
          <cell r="E1012" t="str">
            <v>m3</v>
          </cell>
          <cell r="F1012">
            <v>4.5999999999999996</v>
          </cell>
          <cell r="G1012">
            <v>293700</v>
          </cell>
          <cell r="H1012">
            <v>1351020</v>
          </cell>
          <cell r="I1012">
            <v>2.7439180616047403</v>
          </cell>
          <cell r="J1012">
            <v>4.5999999999999996</v>
          </cell>
          <cell r="L1012">
            <v>4.5999999999999996</v>
          </cell>
          <cell r="M1012">
            <v>1351020</v>
          </cell>
          <cell r="N1012">
            <v>0</v>
          </cell>
          <cell r="O1012">
            <v>1351020</v>
          </cell>
          <cell r="R1012">
            <v>18.304000000000002</v>
          </cell>
          <cell r="S1012">
            <v>0</v>
          </cell>
          <cell r="T1012">
            <v>0</v>
          </cell>
          <cell r="U1012">
            <v>5375884.8000000007</v>
          </cell>
          <cell r="V1012">
            <v>-13.704000000000002</v>
          </cell>
          <cell r="W1012">
            <v>-4024864.8000000007</v>
          </cell>
        </row>
        <row r="1013">
          <cell r="C1013" t="str">
            <v>3.7.3.2.1.14</v>
          </cell>
          <cell r="D1013" t="str">
            <v>Concreto para vigas de amarre f´c=21 Mpa (3000 PSI)</v>
          </cell>
          <cell r="E1013" t="str">
            <v>m3</v>
          </cell>
          <cell r="F1013">
            <v>11.9</v>
          </cell>
          <cell r="G1013">
            <v>338850</v>
          </cell>
          <cell r="H1013">
            <v>4032315</v>
          </cell>
          <cell r="I1013">
            <v>8.1896211444536107</v>
          </cell>
          <cell r="J1013">
            <v>11.9</v>
          </cell>
          <cell r="L1013">
            <v>11.9</v>
          </cell>
          <cell r="M1013">
            <v>4032315</v>
          </cell>
          <cell r="N1013">
            <v>0</v>
          </cell>
          <cell r="O1013">
            <v>4032315</v>
          </cell>
          <cell r="R1013">
            <v>0</v>
          </cell>
          <cell r="S1013">
            <v>0</v>
          </cell>
          <cell r="T1013">
            <v>0</v>
          </cell>
          <cell r="U1013">
            <v>0</v>
          </cell>
          <cell r="V1013">
            <v>11.9</v>
          </cell>
          <cell r="W1013">
            <v>4032315</v>
          </cell>
        </row>
        <row r="1014">
          <cell r="C1014" t="str">
            <v>3.7.3.2.1.20</v>
          </cell>
          <cell r="D1014" t="str">
            <v>Piso en concreto e=0.15 f´c=24.5 Mpa</v>
          </cell>
          <cell r="E1014" t="str">
            <v>m2</v>
          </cell>
          <cell r="F1014">
            <v>51</v>
          </cell>
          <cell r="G1014">
            <v>47100</v>
          </cell>
          <cell r="H1014">
            <v>2402100</v>
          </cell>
          <cell r="I1014">
            <v>4.8786587732089428</v>
          </cell>
          <cell r="J1014">
            <v>51</v>
          </cell>
          <cell r="L1014">
            <v>51</v>
          </cell>
          <cell r="M1014">
            <v>2402100</v>
          </cell>
          <cell r="N1014">
            <v>0</v>
          </cell>
          <cell r="O1014">
            <v>2402100</v>
          </cell>
          <cell r="R1014">
            <v>0</v>
          </cell>
          <cell r="S1014">
            <v>0</v>
          </cell>
          <cell r="T1014">
            <v>0</v>
          </cell>
          <cell r="U1014">
            <v>0</v>
          </cell>
          <cell r="V1014">
            <v>51</v>
          </cell>
          <cell r="W1014">
            <v>2402100</v>
          </cell>
        </row>
        <row r="1015">
          <cell r="C1015" t="str">
            <v>3.7.3.2.3</v>
          </cell>
          <cell r="D1015" t="str">
            <v>LOSAS ALIGERADAS</v>
          </cell>
          <cell r="F1015" t="str">
            <v/>
          </cell>
          <cell r="I1015" t="str">
            <v/>
          </cell>
          <cell r="J1015" t="str">
            <v/>
          </cell>
          <cell r="L1015" t="str">
            <v/>
          </cell>
          <cell r="M1015" t="str">
            <v/>
          </cell>
          <cell r="N1015" t="str">
            <v/>
          </cell>
          <cell r="O1015" t="str">
            <v/>
          </cell>
          <cell r="R1015">
            <v>0</v>
          </cell>
          <cell r="S1015" t="str">
            <v/>
          </cell>
          <cell r="T1015" t="str">
            <v/>
          </cell>
          <cell r="U1015" t="str">
            <v/>
          </cell>
          <cell r="V1015" t="str">
            <v/>
          </cell>
          <cell r="W1015" t="str">
            <v/>
          </cell>
        </row>
        <row r="1016">
          <cell r="C1016" t="str">
            <v>3.7.3.2.3.4</v>
          </cell>
          <cell r="D1016" t="str">
            <v>Losa aligerada para edificaciones con casetón de icopor f¨c=24.5 MPa e=0.30 m</v>
          </cell>
          <cell r="E1016" t="str">
            <v>m2</v>
          </cell>
          <cell r="F1016">
            <v>54.8</v>
          </cell>
          <cell r="G1016">
            <v>77660</v>
          </cell>
          <cell r="H1016">
            <v>4255768</v>
          </cell>
          <cell r="I1016">
            <v>8.6434535989100691</v>
          </cell>
          <cell r="J1016">
            <v>54.8</v>
          </cell>
          <cell r="L1016">
            <v>54.8</v>
          </cell>
          <cell r="M1016">
            <v>4255768</v>
          </cell>
          <cell r="N1016">
            <v>0</v>
          </cell>
          <cell r="O1016">
            <v>4255768</v>
          </cell>
          <cell r="R1016">
            <v>0</v>
          </cell>
          <cell r="S1016">
            <v>0</v>
          </cell>
          <cell r="T1016">
            <v>0</v>
          </cell>
          <cell r="U1016">
            <v>0</v>
          </cell>
          <cell r="V1016">
            <v>54.8</v>
          </cell>
          <cell r="W1016">
            <v>4255768</v>
          </cell>
        </row>
        <row r="1017">
          <cell r="C1017" t="str">
            <v>3.7.3.3</v>
          </cell>
          <cell r="D1017" t="str">
            <v>ACERO DE REFUERZO</v>
          </cell>
          <cell r="F1017" t="str">
            <v/>
          </cell>
          <cell r="I1017" t="str">
            <v/>
          </cell>
          <cell r="J1017" t="str">
            <v/>
          </cell>
          <cell r="L1017" t="str">
            <v/>
          </cell>
          <cell r="M1017" t="str">
            <v/>
          </cell>
          <cell r="N1017" t="str">
            <v/>
          </cell>
          <cell r="O1017" t="str">
            <v/>
          </cell>
          <cell r="R1017">
            <v>0</v>
          </cell>
          <cell r="S1017" t="str">
            <v/>
          </cell>
          <cell r="T1017" t="str">
            <v/>
          </cell>
          <cell r="U1017" t="str">
            <v/>
          </cell>
          <cell r="V1017" t="str">
            <v/>
          </cell>
          <cell r="W1017" t="str">
            <v/>
          </cell>
        </row>
        <row r="1018">
          <cell r="C1018" t="str">
            <v>3.7.3.3.1</v>
          </cell>
          <cell r="D1018" t="str">
            <v>Suministro, figurado e instalación de acero de refuerzo 420 Mpa (60000 Psi) según planos y especificaciones de diseño</v>
          </cell>
          <cell r="E1018" t="str">
            <v>kg</v>
          </cell>
          <cell r="F1018">
            <v>8906</v>
          </cell>
          <cell r="G1018">
            <v>2740</v>
          </cell>
          <cell r="H1018">
            <v>24402440</v>
          </cell>
          <cell r="I1018">
            <v>49.561291367430513</v>
          </cell>
          <cell r="J1018">
            <v>8906</v>
          </cell>
          <cell r="L1018">
            <v>8906</v>
          </cell>
          <cell r="M1018">
            <v>24402440</v>
          </cell>
          <cell r="N1018">
            <v>0</v>
          </cell>
          <cell r="O1018">
            <v>24402440</v>
          </cell>
          <cell r="R1018">
            <v>5244.15</v>
          </cell>
          <cell r="S1018">
            <v>0</v>
          </cell>
          <cell r="T1018">
            <v>0</v>
          </cell>
          <cell r="U1018">
            <v>14368970.999999998</v>
          </cell>
          <cell r="V1018">
            <v>3661.8500000000004</v>
          </cell>
          <cell r="W1018">
            <v>10033469.000000002</v>
          </cell>
        </row>
        <row r="1019">
          <cell r="C1019" t="str">
            <v>3.7.3.8</v>
          </cell>
          <cell r="D1019" t="str">
            <v>IMPERMEABILIZACION</v>
          </cell>
          <cell r="F1019" t="str">
            <v/>
          </cell>
          <cell r="I1019" t="str">
            <v/>
          </cell>
          <cell r="J1019" t="str">
            <v/>
          </cell>
          <cell r="L1019" t="str">
            <v/>
          </cell>
          <cell r="M1019" t="str">
            <v/>
          </cell>
          <cell r="N1019" t="str">
            <v/>
          </cell>
          <cell r="O1019" t="str">
            <v/>
          </cell>
          <cell r="R1019">
            <v>0</v>
          </cell>
          <cell r="S1019" t="str">
            <v/>
          </cell>
          <cell r="T1019" t="str">
            <v/>
          </cell>
          <cell r="U1019" t="str">
            <v/>
          </cell>
          <cell r="V1019" t="str">
            <v/>
          </cell>
          <cell r="W1019" t="str">
            <v/>
          </cell>
        </row>
        <row r="1020">
          <cell r="C1020" t="str">
            <v>3.7.3.8.1</v>
          </cell>
          <cell r="D1020" t="str">
            <v>Suministro e instalación de manto reflectivo Morter plas AL-80 o similar según planos y especificaciones de diseño</v>
          </cell>
          <cell r="E1020" t="str">
            <v>m2</v>
          </cell>
          <cell r="F1020">
            <v>54.8</v>
          </cell>
          <cell r="G1020">
            <v>9325</v>
          </cell>
          <cell r="H1020">
            <v>511010</v>
          </cell>
          <cell r="I1020">
            <v>1.0378599640720627</v>
          </cell>
          <cell r="J1020">
            <v>54.8</v>
          </cell>
          <cell r="L1020">
            <v>54.8</v>
          </cell>
          <cell r="M1020">
            <v>511010</v>
          </cell>
          <cell r="N1020">
            <v>0</v>
          </cell>
          <cell r="O1020">
            <v>511010</v>
          </cell>
          <cell r="R1020">
            <v>0</v>
          </cell>
          <cell r="S1020">
            <v>0</v>
          </cell>
          <cell r="T1020">
            <v>0</v>
          </cell>
          <cell r="U1020">
            <v>0</v>
          </cell>
          <cell r="V1020">
            <v>54.8</v>
          </cell>
          <cell r="W1020">
            <v>511010</v>
          </cell>
        </row>
        <row r="1021">
          <cell r="C1021" t="str">
            <v>3,9</v>
          </cell>
          <cell r="D1021" t="str">
            <v>OBRAS ARQUITECTONICAS</v>
          </cell>
          <cell r="F1021" t="str">
            <v/>
          </cell>
          <cell r="I1021" t="str">
            <v/>
          </cell>
          <cell r="J1021" t="str">
            <v/>
          </cell>
          <cell r="L1021" t="str">
            <v/>
          </cell>
          <cell r="M1021" t="str">
            <v/>
          </cell>
          <cell r="N1021" t="str">
            <v/>
          </cell>
          <cell r="O1021" t="str">
            <v/>
          </cell>
          <cell r="R1021">
            <v>0</v>
          </cell>
          <cell r="S1021" t="str">
            <v/>
          </cell>
          <cell r="T1021" t="str">
            <v/>
          </cell>
          <cell r="U1021" t="str">
            <v/>
          </cell>
          <cell r="V1021" t="str">
            <v/>
          </cell>
          <cell r="W1021" t="str">
            <v/>
          </cell>
        </row>
        <row r="1022">
          <cell r="C1022" t="str">
            <v>3.9.9</v>
          </cell>
          <cell r="D1022" t="str">
            <v>CARPINTERIA EN MADERA</v>
          </cell>
          <cell r="F1022" t="str">
            <v/>
          </cell>
          <cell r="I1022" t="str">
            <v/>
          </cell>
          <cell r="J1022" t="str">
            <v/>
          </cell>
          <cell r="L1022" t="str">
            <v/>
          </cell>
          <cell r="M1022" t="str">
            <v/>
          </cell>
          <cell r="N1022" t="str">
            <v/>
          </cell>
          <cell r="O1022" t="str">
            <v/>
          </cell>
          <cell r="R1022">
            <v>0</v>
          </cell>
          <cell r="S1022" t="str">
            <v/>
          </cell>
          <cell r="T1022" t="str">
            <v/>
          </cell>
          <cell r="U1022" t="str">
            <v/>
          </cell>
          <cell r="V1022" t="str">
            <v/>
          </cell>
          <cell r="W1022" t="str">
            <v/>
          </cell>
        </row>
        <row r="1023">
          <cell r="C1023" t="str">
            <v>3.9.9.1</v>
          </cell>
          <cell r="D1023" t="str">
            <v>PUERTAS DE ENTRADA PRINCIPAL</v>
          </cell>
          <cell r="F1023" t="str">
            <v/>
          </cell>
          <cell r="I1023" t="str">
            <v/>
          </cell>
          <cell r="J1023" t="str">
            <v/>
          </cell>
          <cell r="L1023" t="str">
            <v/>
          </cell>
          <cell r="M1023" t="str">
            <v/>
          </cell>
          <cell r="N1023" t="str">
            <v/>
          </cell>
          <cell r="O1023" t="str">
            <v/>
          </cell>
          <cell r="R1023">
            <v>0</v>
          </cell>
          <cell r="S1023" t="str">
            <v/>
          </cell>
          <cell r="T1023" t="str">
            <v/>
          </cell>
          <cell r="U1023" t="str">
            <v/>
          </cell>
          <cell r="V1023" t="str">
            <v/>
          </cell>
          <cell r="W1023" t="str">
            <v/>
          </cell>
        </row>
        <row r="1024">
          <cell r="C1024" t="str">
            <v>3.9.9.1.9</v>
          </cell>
          <cell r="D1024" t="str">
            <v>Puerta Madecor en cedro 1.00 x 2 m e=36 mm. Incluye marco para puerta y cerradura segun planos y especificaciones de diseño</v>
          </cell>
          <cell r="E1024" t="str">
            <v>und</v>
          </cell>
          <cell r="F1024">
            <v>3</v>
          </cell>
          <cell r="G1024">
            <v>72000</v>
          </cell>
          <cell r="H1024">
            <v>216000</v>
          </cell>
          <cell r="I1024">
            <v>0.43869543108660414</v>
          </cell>
          <cell r="J1024">
            <v>3</v>
          </cell>
          <cell r="K1024">
            <v>-3</v>
          </cell>
          <cell r="L1024">
            <v>0</v>
          </cell>
          <cell r="M1024">
            <v>216000</v>
          </cell>
          <cell r="N1024">
            <v>-216000</v>
          </cell>
          <cell r="O1024">
            <v>0</v>
          </cell>
          <cell r="R1024">
            <v>0</v>
          </cell>
          <cell r="S1024">
            <v>0</v>
          </cell>
          <cell r="T1024">
            <v>0</v>
          </cell>
          <cell r="U1024">
            <v>0</v>
          </cell>
          <cell r="V1024">
            <v>0</v>
          </cell>
          <cell r="W1024">
            <v>0</v>
          </cell>
        </row>
        <row r="1025">
          <cell r="C1025" t="str">
            <v>3.9.12</v>
          </cell>
          <cell r="D1025" t="str">
            <v>PINTURA</v>
          </cell>
          <cell r="F1025" t="str">
            <v/>
          </cell>
          <cell r="I1025" t="str">
            <v/>
          </cell>
          <cell r="J1025" t="str">
            <v/>
          </cell>
          <cell r="L1025" t="str">
            <v/>
          </cell>
          <cell r="M1025" t="str">
            <v/>
          </cell>
          <cell r="N1025" t="str">
            <v/>
          </cell>
          <cell r="O1025" t="str">
            <v/>
          </cell>
          <cell r="R1025">
            <v>0</v>
          </cell>
          <cell r="S1025" t="str">
            <v/>
          </cell>
          <cell r="T1025" t="str">
            <v/>
          </cell>
          <cell r="U1025" t="str">
            <v/>
          </cell>
          <cell r="V1025" t="str">
            <v/>
          </cell>
          <cell r="W1025" t="str">
            <v/>
          </cell>
        </row>
        <row r="1026">
          <cell r="C1026" t="str">
            <v>3.9.12.2</v>
          </cell>
          <cell r="D1026" t="str">
            <v>Estuco y pintura a 3 manos segun planos y especificaciones de diseño</v>
          </cell>
          <cell r="E1026" t="str">
            <v>m2</v>
          </cell>
          <cell r="F1026">
            <v>355</v>
          </cell>
          <cell r="G1026">
            <v>6415</v>
          </cell>
          <cell r="H1026">
            <v>2277325</v>
          </cell>
          <cell r="I1026">
            <v>4.6252410768486145</v>
          </cell>
          <cell r="J1026">
            <v>355</v>
          </cell>
          <cell r="K1026">
            <v>-355</v>
          </cell>
          <cell r="L1026">
            <v>0</v>
          </cell>
          <cell r="M1026">
            <v>2277325</v>
          </cell>
          <cell r="N1026">
            <v>-2277325</v>
          </cell>
          <cell r="O1026">
            <v>0</v>
          </cell>
          <cell r="R1026">
            <v>0</v>
          </cell>
          <cell r="S1026">
            <v>0</v>
          </cell>
          <cell r="T1026">
            <v>0</v>
          </cell>
          <cell r="U1026">
            <v>0</v>
          </cell>
          <cell r="V1026">
            <v>0</v>
          </cell>
          <cell r="W1026">
            <v>0</v>
          </cell>
        </row>
        <row r="1027">
          <cell r="D1027" t="str">
            <v>COSTO TOTAL DIRECTO</v>
          </cell>
          <cell r="F1027" t="str">
            <v/>
          </cell>
          <cell r="H1027">
            <v>49236893</v>
          </cell>
          <cell r="J1027" t="str">
            <v/>
          </cell>
          <cell r="L1027" t="str">
            <v/>
          </cell>
          <cell r="M1027">
            <v>49236893</v>
          </cell>
          <cell r="N1027">
            <v>-1879620</v>
          </cell>
          <cell r="O1027">
            <v>47357273</v>
          </cell>
          <cell r="R1027">
            <v>0</v>
          </cell>
          <cell r="S1027">
            <v>0</v>
          </cell>
          <cell r="T1027">
            <v>0</v>
          </cell>
          <cell r="U1027">
            <v>23505416</v>
          </cell>
          <cell r="V1027" t="str">
            <v/>
          </cell>
          <cell r="W1027">
            <v>19139358</v>
          </cell>
        </row>
        <row r="1028">
          <cell r="D1028" t="str">
            <v>A,I,U, 25%</v>
          </cell>
          <cell r="E1028">
            <v>0.25</v>
          </cell>
          <cell r="F1028">
            <v>0</v>
          </cell>
          <cell r="H1028">
            <v>12309223.25</v>
          </cell>
          <cell r="J1028">
            <v>0</v>
          </cell>
          <cell r="L1028">
            <v>0</v>
          </cell>
          <cell r="M1028">
            <v>12309223.25</v>
          </cell>
          <cell r="N1028">
            <v>-469905</v>
          </cell>
          <cell r="O1028">
            <v>11839318.25</v>
          </cell>
          <cell r="R1028">
            <v>0</v>
          </cell>
          <cell r="S1028">
            <v>0</v>
          </cell>
          <cell r="T1028">
            <v>0</v>
          </cell>
          <cell r="U1028">
            <v>5876354</v>
          </cell>
          <cell r="W1028">
            <v>4784839.5</v>
          </cell>
        </row>
        <row r="1029">
          <cell r="B1029" t="str">
            <v>TO15</v>
          </cell>
          <cell r="D1029" t="str">
            <v>COSTO TOTAL OBRA CIVIL</v>
          </cell>
          <cell r="F1029" t="str">
            <v/>
          </cell>
          <cell r="H1029">
            <v>61546116</v>
          </cell>
          <cell r="J1029" t="str">
            <v/>
          </cell>
          <cell r="L1029" t="str">
            <v/>
          </cell>
          <cell r="M1029">
            <v>61546116</v>
          </cell>
          <cell r="N1029">
            <v>-2349525</v>
          </cell>
          <cell r="O1029">
            <v>59196591</v>
          </cell>
          <cell r="R1029">
            <v>0</v>
          </cell>
          <cell r="S1029">
            <v>0</v>
          </cell>
          <cell r="T1029">
            <v>0</v>
          </cell>
          <cell r="U1029">
            <v>29381770</v>
          </cell>
          <cell r="V1029" t="str">
            <v/>
          </cell>
          <cell r="W1029">
            <v>23924198</v>
          </cell>
        </row>
        <row r="1030">
          <cell r="B1030" t="str">
            <v>T16</v>
          </cell>
          <cell r="C1030" t="str">
            <v>OBRA CIVIL ESTRUCTURAL DEL CUARTO ELÉCTRICO (1030)</v>
          </cell>
          <cell r="F1030" t="str">
            <v/>
          </cell>
          <cell r="J1030" t="str">
            <v/>
          </cell>
          <cell r="L1030" t="str">
            <v/>
          </cell>
          <cell r="M1030" t="str">
            <v/>
          </cell>
          <cell r="N1030" t="str">
            <v/>
          </cell>
          <cell r="O1030" t="str">
            <v/>
          </cell>
          <cell r="R1030">
            <v>0</v>
          </cell>
          <cell r="S1030" t="str">
            <v/>
          </cell>
          <cell r="T1030" t="str">
            <v/>
          </cell>
          <cell r="U1030" t="str">
            <v/>
          </cell>
          <cell r="V1030" t="str">
            <v/>
          </cell>
          <cell r="W1030" t="str">
            <v/>
          </cell>
        </row>
        <row r="1031">
          <cell r="C1031" t="str">
            <v xml:space="preserve">ITEM </v>
          </cell>
          <cell r="D1031" t="str">
            <v xml:space="preserve">DESCRIPCION </v>
          </cell>
          <cell r="E1031" t="str">
            <v xml:space="preserve">UNIDAD </v>
          </cell>
          <cell r="F1031">
            <v>0</v>
          </cell>
          <cell r="G1031" t="str">
            <v xml:space="preserve">V. UNITARIO </v>
          </cell>
          <cell r="H1031" t="str">
            <v>V. PARCIAL</v>
          </cell>
          <cell r="J1031">
            <v>0</v>
          </cell>
          <cell r="L1031">
            <v>0</v>
          </cell>
          <cell r="R1031">
            <v>0</v>
          </cell>
        </row>
        <row r="1032">
          <cell r="C1032">
            <v>3.1</v>
          </cell>
          <cell r="D1032" t="str">
            <v>SEÑALIZACION Y SEGURIDAD EN LA OBRA</v>
          </cell>
          <cell r="F1032" t="str">
            <v/>
          </cell>
          <cell r="J1032" t="str">
            <v/>
          </cell>
          <cell r="L1032" t="str">
            <v/>
          </cell>
          <cell r="M1032" t="str">
            <v/>
          </cell>
          <cell r="N1032" t="str">
            <v/>
          </cell>
          <cell r="O1032" t="str">
            <v/>
          </cell>
          <cell r="R1032">
            <v>0</v>
          </cell>
          <cell r="S1032" t="str">
            <v/>
          </cell>
          <cell r="T1032" t="str">
            <v/>
          </cell>
          <cell r="U1032" t="str">
            <v/>
          </cell>
          <cell r="V1032" t="str">
            <v/>
          </cell>
          <cell r="W1032" t="str">
            <v/>
          </cell>
        </row>
        <row r="1033">
          <cell r="C1033" t="str">
            <v>3.1.1</v>
          </cell>
          <cell r="D1033" t="str">
            <v>Señalización de la obra</v>
          </cell>
          <cell r="F1033" t="str">
            <v/>
          </cell>
          <cell r="J1033" t="str">
            <v/>
          </cell>
          <cell r="L1033" t="str">
            <v/>
          </cell>
          <cell r="M1033" t="str">
            <v/>
          </cell>
          <cell r="N1033" t="str">
            <v/>
          </cell>
          <cell r="O1033" t="str">
            <v/>
          </cell>
          <cell r="R1033">
            <v>0</v>
          </cell>
          <cell r="S1033" t="str">
            <v/>
          </cell>
          <cell r="T1033" t="str">
            <v/>
          </cell>
          <cell r="U1033" t="str">
            <v/>
          </cell>
          <cell r="V1033" t="str">
            <v/>
          </cell>
          <cell r="W1033" t="str">
            <v/>
          </cell>
        </row>
        <row r="1034">
          <cell r="C1034" t="str">
            <v>3.1.1.1</v>
          </cell>
          <cell r="D1034" t="str">
            <v>Soporte para cinta demarcadora. Esquema No.1</v>
          </cell>
          <cell r="E1034" t="str">
            <v>un</v>
          </cell>
          <cell r="F1034">
            <v>4</v>
          </cell>
          <cell r="G1034">
            <v>10100</v>
          </cell>
          <cell r="H1034">
            <v>40400</v>
          </cell>
          <cell r="I1034">
            <v>0.17446853386576755</v>
          </cell>
          <cell r="J1034">
            <v>4</v>
          </cell>
          <cell r="K1034">
            <v>-4</v>
          </cell>
          <cell r="L1034">
            <v>0</v>
          </cell>
          <cell r="M1034">
            <v>40400</v>
          </cell>
          <cell r="N1034">
            <v>-40400</v>
          </cell>
          <cell r="O1034">
            <v>0</v>
          </cell>
          <cell r="R1034">
            <v>0</v>
          </cell>
          <cell r="S1034">
            <v>0</v>
          </cell>
          <cell r="T1034">
            <v>0</v>
          </cell>
          <cell r="U1034">
            <v>0</v>
          </cell>
          <cell r="V1034">
            <v>0</v>
          </cell>
          <cell r="W1034">
            <v>0</v>
          </cell>
        </row>
        <row r="1035">
          <cell r="C1035" t="str">
            <v>3.1.1.2</v>
          </cell>
          <cell r="D1035" t="str">
            <v>Cinta demarcadora, sin soportes. Esquema No. 2</v>
          </cell>
          <cell r="E1035" t="str">
            <v>m</v>
          </cell>
          <cell r="F1035">
            <v>40</v>
          </cell>
          <cell r="G1035">
            <v>830</v>
          </cell>
          <cell r="H1035">
            <v>33200</v>
          </cell>
          <cell r="I1035">
            <v>0.14337513179068026</v>
          </cell>
          <cell r="J1035">
            <v>40</v>
          </cell>
          <cell r="K1035">
            <v>-40</v>
          </cell>
          <cell r="L1035">
            <v>0</v>
          </cell>
          <cell r="M1035">
            <v>33200</v>
          </cell>
          <cell r="N1035">
            <v>-33200</v>
          </cell>
          <cell r="O1035">
            <v>0</v>
          </cell>
          <cell r="R1035">
            <v>0</v>
          </cell>
          <cell r="S1035">
            <v>0</v>
          </cell>
          <cell r="T1035">
            <v>0</v>
          </cell>
          <cell r="U1035">
            <v>0</v>
          </cell>
          <cell r="V1035">
            <v>0</v>
          </cell>
          <cell r="W1035">
            <v>0</v>
          </cell>
        </row>
        <row r="1036">
          <cell r="C1036" t="str">
            <v>3.1.1.3</v>
          </cell>
          <cell r="D1036" t="str">
            <v>Vallas móviles. Barreras</v>
          </cell>
          <cell r="F1036" t="str">
            <v/>
          </cell>
          <cell r="I1036" t="str">
            <v/>
          </cell>
          <cell r="J1036" t="str">
            <v/>
          </cell>
          <cell r="L1036" t="str">
            <v/>
          </cell>
          <cell r="M1036" t="str">
            <v/>
          </cell>
          <cell r="N1036" t="str">
            <v/>
          </cell>
          <cell r="O1036" t="str">
            <v/>
          </cell>
          <cell r="R1036">
            <v>0</v>
          </cell>
          <cell r="S1036" t="str">
            <v/>
          </cell>
          <cell r="T1036" t="str">
            <v/>
          </cell>
          <cell r="U1036" t="str">
            <v/>
          </cell>
          <cell r="V1036" t="str">
            <v/>
          </cell>
          <cell r="W1036" t="str">
            <v/>
          </cell>
        </row>
        <row r="1037">
          <cell r="C1037" t="str">
            <v>3.1.1.3.4</v>
          </cell>
          <cell r="D1037" t="str">
            <v>Valla móvil Tipo 4. Valla doble cara. Esquema No. 6</v>
          </cell>
          <cell r="E1037" t="str">
            <v>un</v>
          </cell>
          <cell r="F1037">
            <v>1</v>
          </cell>
          <cell r="G1037">
            <v>155000</v>
          </cell>
          <cell r="H1037">
            <v>155000</v>
          </cell>
          <cell r="I1037">
            <v>0.6693718502275734</v>
          </cell>
          <cell r="J1037">
            <v>1</v>
          </cell>
          <cell r="K1037">
            <v>-1</v>
          </cell>
          <cell r="L1037">
            <v>0</v>
          </cell>
          <cell r="M1037">
            <v>155000</v>
          </cell>
          <cell r="N1037">
            <v>-155000</v>
          </cell>
          <cell r="O1037">
            <v>0</v>
          </cell>
          <cell r="R1037">
            <v>0</v>
          </cell>
          <cell r="S1037">
            <v>0</v>
          </cell>
          <cell r="T1037">
            <v>0</v>
          </cell>
          <cell r="U1037">
            <v>0</v>
          </cell>
          <cell r="V1037">
            <v>0</v>
          </cell>
          <cell r="W1037">
            <v>0</v>
          </cell>
        </row>
        <row r="1038">
          <cell r="C1038">
            <v>3.3</v>
          </cell>
          <cell r="D1038" t="str">
            <v>EXCAVACIONES Y ENTIBADOS</v>
          </cell>
          <cell r="F1038" t="str">
            <v/>
          </cell>
          <cell r="I1038" t="str">
            <v/>
          </cell>
          <cell r="J1038" t="str">
            <v/>
          </cell>
          <cell r="L1038" t="str">
            <v/>
          </cell>
          <cell r="M1038" t="str">
            <v/>
          </cell>
          <cell r="N1038" t="str">
            <v/>
          </cell>
          <cell r="O1038" t="str">
            <v/>
          </cell>
          <cell r="R1038">
            <v>0</v>
          </cell>
          <cell r="S1038" t="str">
            <v/>
          </cell>
          <cell r="T1038" t="str">
            <v/>
          </cell>
          <cell r="U1038" t="str">
            <v/>
          </cell>
          <cell r="V1038" t="str">
            <v/>
          </cell>
          <cell r="W1038" t="str">
            <v/>
          </cell>
        </row>
        <row r="1039">
          <cell r="C1039" t="str">
            <v>3.3.4</v>
          </cell>
          <cell r="D1039" t="str">
            <v>EXCAVACIONES PARA ESTRUCTURAS</v>
          </cell>
          <cell r="F1039" t="str">
            <v/>
          </cell>
          <cell r="I1039" t="str">
            <v/>
          </cell>
          <cell r="J1039" t="str">
            <v/>
          </cell>
          <cell r="L1039" t="str">
            <v/>
          </cell>
          <cell r="M1039" t="str">
            <v/>
          </cell>
          <cell r="N1039" t="str">
            <v/>
          </cell>
          <cell r="O1039" t="str">
            <v/>
          </cell>
          <cell r="R1039">
            <v>0</v>
          </cell>
          <cell r="S1039" t="str">
            <v/>
          </cell>
          <cell r="T1039" t="str">
            <v/>
          </cell>
          <cell r="U1039" t="str">
            <v/>
          </cell>
          <cell r="V1039" t="str">
            <v/>
          </cell>
          <cell r="W1039" t="str">
            <v/>
          </cell>
        </row>
        <row r="1040">
          <cell r="C1040" t="str">
            <v>3.3.4.2</v>
          </cell>
          <cell r="D1040" t="str">
            <v>Excavación para estructuras a máquina en material común, roca descompuesta a cualquier profundidad y bajo cualquier condición de humedad. Incluye retiro a lugar autorizado.</v>
          </cell>
          <cell r="E1040" t="str">
            <v>m3</v>
          </cell>
          <cell r="F1040">
            <v>10.1</v>
          </cell>
          <cell r="G1040">
            <v>8200</v>
          </cell>
          <cell r="H1040">
            <v>82820</v>
          </cell>
          <cell r="I1040">
            <v>0.35766049442482345</v>
          </cell>
          <cell r="J1040">
            <v>10.1</v>
          </cell>
          <cell r="L1040">
            <v>10.1</v>
          </cell>
          <cell r="M1040">
            <v>82820</v>
          </cell>
          <cell r="N1040">
            <v>0</v>
          </cell>
          <cell r="O1040">
            <v>82820</v>
          </cell>
          <cell r="R1040">
            <v>15.981999999999999</v>
          </cell>
          <cell r="S1040">
            <v>0</v>
          </cell>
          <cell r="T1040">
            <v>0</v>
          </cell>
          <cell r="U1040">
            <v>131052.4</v>
          </cell>
          <cell r="V1040">
            <v>-5.8819999999999997</v>
          </cell>
          <cell r="W1040">
            <v>-48232.399999999994</v>
          </cell>
        </row>
        <row r="1041">
          <cell r="C1041">
            <v>3.4</v>
          </cell>
          <cell r="D1041" t="str">
            <v>INSTALACION Y CIMENTACION DE TUBERIA</v>
          </cell>
          <cell r="F1041" t="str">
            <v/>
          </cell>
          <cell r="I1041" t="str">
            <v/>
          </cell>
          <cell r="J1041" t="str">
            <v/>
          </cell>
          <cell r="L1041" t="str">
            <v/>
          </cell>
          <cell r="M1041" t="str">
            <v/>
          </cell>
          <cell r="N1041" t="str">
            <v/>
          </cell>
          <cell r="O1041" t="str">
            <v/>
          </cell>
          <cell r="R1041">
            <v>0</v>
          </cell>
          <cell r="S1041" t="str">
            <v/>
          </cell>
          <cell r="T1041" t="str">
            <v/>
          </cell>
          <cell r="U1041" t="str">
            <v/>
          </cell>
          <cell r="V1041" t="str">
            <v/>
          </cell>
          <cell r="W1041" t="str">
            <v/>
          </cell>
        </row>
        <row r="1042">
          <cell r="C1042">
            <v>3.5</v>
          </cell>
          <cell r="D1042" t="str">
            <v>RELLENOS</v>
          </cell>
          <cell r="F1042" t="str">
            <v/>
          </cell>
          <cell r="I1042" t="str">
            <v/>
          </cell>
          <cell r="J1042" t="str">
            <v/>
          </cell>
          <cell r="L1042" t="str">
            <v/>
          </cell>
          <cell r="M1042" t="str">
            <v/>
          </cell>
          <cell r="N1042" t="str">
            <v/>
          </cell>
          <cell r="O1042" t="str">
            <v/>
          </cell>
          <cell r="R1042">
            <v>0</v>
          </cell>
          <cell r="S1042" t="str">
            <v/>
          </cell>
          <cell r="T1042" t="str">
            <v/>
          </cell>
          <cell r="U1042" t="str">
            <v/>
          </cell>
          <cell r="V1042" t="str">
            <v/>
          </cell>
          <cell r="W1042" t="str">
            <v/>
          </cell>
        </row>
        <row r="1043">
          <cell r="C1043" t="str">
            <v>3.5.1</v>
          </cell>
          <cell r="D1043" t="str">
            <v>Relleno de Zanjas y obras de mampostería</v>
          </cell>
          <cell r="F1043" t="str">
            <v/>
          </cell>
          <cell r="I1043" t="str">
            <v/>
          </cell>
          <cell r="J1043" t="str">
            <v/>
          </cell>
          <cell r="L1043" t="str">
            <v/>
          </cell>
          <cell r="M1043" t="str">
            <v/>
          </cell>
          <cell r="N1043" t="str">
            <v/>
          </cell>
          <cell r="O1043" t="str">
            <v/>
          </cell>
          <cell r="R1043">
            <v>0</v>
          </cell>
          <cell r="S1043" t="str">
            <v/>
          </cell>
          <cell r="T1043" t="str">
            <v/>
          </cell>
          <cell r="U1043" t="str">
            <v/>
          </cell>
          <cell r="V1043" t="str">
            <v/>
          </cell>
          <cell r="W1043" t="str">
            <v/>
          </cell>
        </row>
        <row r="1044">
          <cell r="C1044" t="str">
            <v>3.5.1.1</v>
          </cell>
          <cell r="D1044" t="str">
            <v>Rellenos de Zanjas y obras de mampostería con material seleccionado de sitio, compactado al 90% del Proctor Modificado</v>
          </cell>
          <cell r="E1044" t="str">
            <v>m3</v>
          </cell>
          <cell r="F1044">
            <v>1</v>
          </cell>
          <cell r="G1044">
            <v>8500</v>
          </cell>
          <cell r="H1044">
            <v>8500</v>
          </cell>
          <cell r="I1044">
            <v>3.6707488560866933E-2</v>
          </cell>
          <cell r="J1044">
            <v>1</v>
          </cell>
          <cell r="L1044">
            <v>1</v>
          </cell>
          <cell r="M1044">
            <v>8500</v>
          </cell>
          <cell r="N1044">
            <v>0</v>
          </cell>
          <cell r="O1044">
            <v>8500</v>
          </cell>
          <cell r="R1044">
            <v>4.7519999999999998</v>
          </cell>
          <cell r="S1044">
            <v>0</v>
          </cell>
          <cell r="T1044">
            <v>0</v>
          </cell>
          <cell r="U1044">
            <v>40392</v>
          </cell>
          <cell r="V1044">
            <v>-3.7519999999999998</v>
          </cell>
          <cell r="W1044">
            <v>-31891.999999999996</v>
          </cell>
        </row>
        <row r="1045">
          <cell r="C1045" t="str">
            <v>3.5.1.2</v>
          </cell>
          <cell r="D1045" t="str">
            <v>Rellenos de Zanjas y obras de mampostería con material seleccionado de cantera, compactado al 95% del Proctor Modifiicado</v>
          </cell>
          <cell r="E1045" t="str">
            <v>m3</v>
          </cell>
          <cell r="F1045">
            <v>9.1</v>
          </cell>
          <cell r="G1045">
            <v>27000</v>
          </cell>
          <cell r="H1045">
            <v>245700</v>
          </cell>
          <cell r="I1045">
            <v>1.0610623458123536</v>
          </cell>
          <cell r="J1045">
            <v>9.1</v>
          </cell>
          <cell r="L1045">
            <v>9.1</v>
          </cell>
          <cell r="M1045">
            <v>245700</v>
          </cell>
          <cell r="N1045">
            <v>0</v>
          </cell>
          <cell r="O1045">
            <v>245700</v>
          </cell>
          <cell r="R1045">
            <v>0.88600000000000001</v>
          </cell>
          <cell r="S1045">
            <v>0</v>
          </cell>
          <cell r="T1045">
            <v>0</v>
          </cell>
          <cell r="U1045">
            <v>23922</v>
          </cell>
          <cell r="V1045">
            <v>8.2140000000000004</v>
          </cell>
          <cell r="W1045">
            <v>221778</v>
          </cell>
        </row>
        <row r="1046">
          <cell r="C1046">
            <v>3.7</v>
          </cell>
          <cell r="D1046" t="str">
            <v>CONSTRUCCIÓN DE OBRAS ACCESORIAS</v>
          </cell>
          <cell r="F1046" t="str">
            <v/>
          </cell>
          <cell r="I1046" t="str">
            <v/>
          </cell>
          <cell r="J1046" t="str">
            <v/>
          </cell>
          <cell r="L1046" t="str">
            <v/>
          </cell>
          <cell r="M1046" t="str">
            <v/>
          </cell>
          <cell r="N1046" t="str">
            <v/>
          </cell>
          <cell r="O1046" t="str">
            <v/>
          </cell>
          <cell r="R1046">
            <v>0</v>
          </cell>
          <cell r="S1046" t="str">
            <v/>
          </cell>
          <cell r="T1046" t="str">
            <v/>
          </cell>
          <cell r="U1046" t="str">
            <v/>
          </cell>
          <cell r="V1046" t="str">
            <v/>
          </cell>
          <cell r="W1046" t="str">
            <v/>
          </cell>
        </row>
        <row r="1047">
          <cell r="C1047" t="str">
            <v>3.7.1</v>
          </cell>
          <cell r="D1047" t="str">
            <v>Obra de mampostería en ladrillo.</v>
          </cell>
          <cell r="F1047" t="str">
            <v/>
          </cell>
          <cell r="I1047" t="str">
            <v/>
          </cell>
          <cell r="J1047" t="str">
            <v/>
          </cell>
          <cell r="L1047" t="str">
            <v/>
          </cell>
          <cell r="M1047" t="str">
            <v/>
          </cell>
          <cell r="N1047" t="str">
            <v/>
          </cell>
          <cell r="O1047" t="str">
            <v/>
          </cell>
          <cell r="R1047">
            <v>0</v>
          </cell>
          <cell r="S1047" t="str">
            <v/>
          </cell>
          <cell r="T1047" t="str">
            <v/>
          </cell>
          <cell r="U1047" t="str">
            <v/>
          </cell>
          <cell r="V1047" t="str">
            <v/>
          </cell>
          <cell r="W1047" t="str">
            <v/>
          </cell>
        </row>
        <row r="1048">
          <cell r="C1048" t="str">
            <v>3.7.1.4</v>
          </cell>
          <cell r="D1048" t="str">
            <v>CONCRETOS DE LIMPIEZA, ALISTADO Y MEDIACAÑAS</v>
          </cell>
          <cell r="F1048" t="str">
            <v/>
          </cell>
          <cell r="I1048" t="str">
            <v/>
          </cell>
          <cell r="J1048" t="str">
            <v/>
          </cell>
          <cell r="L1048" t="str">
            <v/>
          </cell>
          <cell r="M1048" t="str">
            <v/>
          </cell>
          <cell r="N1048" t="str">
            <v/>
          </cell>
          <cell r="O1048" t="str">
            <v/>
          </cell>
          <cell r="R1048">
            <v>0</v>
          </cell>
          <cell r="S1048" t="str">
            <v/>
          </cell>
          <cell r="T1048" t="str">
            <v/>
          </cell>
          <cell r="U1048" t="str">
            <v/>
          </cell>
          <cell r="V1048" t="str">
            <v/>
          </cell>
          <cell r="W1048" t="str">
            <v/>
          </cell>
        </row>
        <row r="1049">
          <cell r="C1049" t="str">
            <v>3.7.1.4.1</v>
          </cell>
          <cell r="D1049" t="str">
            <v>ALISTADO Y PENDIENTADO</v>
          </cell>
          <cell r="F1049" t="str">
            <v/>
          </cell>
          <cell r="I1049" t="str">
            <v/>
          </cell>
          <cell r="J1049" t="str">
            <v/>
          </cell>
          <cell r="L1049" t="str">
            <v/>
          </cell>
          <cell r="M1049" t="str">
            <v/>
          </cell>
          <cell r="N1049" t="str">
            <v/>
          </cell>
          <cell r="O1049" t="str">
            <v/>
          </cell>
          <cell r="R1049">
            <v>0</v>
          </cell>
          <cell r="S1049" t="str">
            <v/>
          </cell>
          <cell r="T1049" t="str">
            <v/>
          </cell>
          <cell r="U1049" t="str">
            <v/>
          </cell>
          <cell r="V1049" t="str">
            <v/>
          </cell>
          <cell r="W1049" t="str">
            <v/>
          </cell>
        </row>
        <row r="1050">
          <cell r="C1050" t="str">
            <v>3.7.1.4.2</v>
          </cell>
          <cell r="D1050" t="str">
            <v>Concreto de limpieza f¨c=14 Mpa e=0.05</v>
          </cell>
          <cell r="E1050" t="str">
            <v>m²</v>
          </cell>
          <cell r="G1050">
            <v>10950</v>
          </cell>
          <cell r="J1050">
            <v>0</v>
          </cell>
          <cell r="R1050">
            <v>14.3</v>
          </cell>
          <cell r="S1050">
            <v>0</v>
          </cell>
          <cell r="T1050">
            <v>0</v>
          </cell>
          <cell r="U1050">
            <v>156585</v>
          </cell>
          <cell r="V1050">
            <v>-14.3</v>
          </cell>
          <cell r="W1050">
            <v>-156585</v>
          </cell>
        </row>
        <row r="1051">
          <cell r="C1051" t="str">
            <v>3.7.1.4.1.2</v>
          </cell>
          <cell r="D1051" t="str">
            <v>Alistado y pendientado de losas y pisos en mortero impermeabilizado 1:4 e=0.04</v>
          </cell>
          <cell r="E1051" t="str">
            <v>m2</v>
          </cell>
          <cell r="F1051">
            <v>30.5</v>
          </cell>
          <cell r="G1051">
            <v>10490</v>
          </cell>
          <cell r="H1051">
            <v>319945</v>
          </cell>
          <cell r="I1051">
            <v>1.3816914620713612</v>
          </cell>
          <cell r="J1051">
            <v>30.5</v>
          </cell>
          <cell r="L1051">
            <v>30.5</v>
          </cell>
          <cell r="M1051">
            <v>319945</v>
          </cell>
          <cell r="N1051">
            <v>0</v>
          </cell>
          <cell r="O1051">
            <v>319945</v>
          </cell>
          <cell r="R1051">
            <v>0</v>
          </cell>
          <cell r="S1051">
            <v>0</v>
          </cell>
          <cell r="T1051">
            <v>0</v>
          </cell>
          <cell r="U1051">
            <v>0</v>
          </cell>
          <cell r="V1051">
            <v>30.5</v>
          </cell>
          <cell r="W1051">
            <v>319945</v>
          </cell>
        </row>
        <row r="1052">
          <cell r="C1052" t="str">
            <v>3.7.2</v>
          </cell>
          <cell r="D1052" t="str">
            <v>Obras de mampostería en bloque</v>
          </cell>
          <cell r="F1052" t="str">
            <v/>
          </cell>
          <cell r="I1052" t="str">
            <v/>
          </cell>
          <cell r="J1052" t="str">
            <v/>
          </cell>
          <cell r="L1052" t="str">
            <v/>
          </cell>
          <cell r="M1052" t="str">
            <v/>
          </cell>
          <cell r="N1052" t="str">
            <v/>
          </cell>
          <cell r="O1052" t="str">
            <v/>
          </cell>
          <cell r="R1052">
            <v>0</v>
          </cell>
          <cell r="S1052" t="str">
            <v/>
          </cell>
          <cell r="T1052" t="str">
            <v/>
          </cell>
          <cell r="U1052" t="str">
            <v/>
          </cell>
          <cell r="V1052" t="str">
            <v/>
          </cell>
          <cell r="W1052" t="str">
            <v/>
          </cell>
        </row>
        <row r="1053">
          <cell r="C1053" t="str">
            <v>3.7.2.1.8</v>
          </cell>
          <cell r="D1053" t="str">
            <v>Mampostería en bloque de concreto (sin incluir pañete, mortero de relleno, refuerzo ) e=0.10 m</v>
          </cell>
          <cell r="E1053" t="str">
            <v>m2</v>
          </cell>
          <cell r="F1053">
            <v>9</v>
          </cell>
          <cell r="G1053">
            <v>21300</v>
          </cell>
          <cell r="H1053">
            <v>191700</v>
          </cell>
          <cell r="I1053">
            <v>0.8278618302491989</v>
          </cell>
          <cell r="J1053">
            <v>9</v>
          </cell>
          <cell r="K1053">
            <v>-9</v>
          </cell>
          <cell r="L1053">
            <v>0</v>
          </cell>
          <cell r="M1053">
            <v>191700</v>
          </cell>
          <cell r="N1053">
            <v>-191700</v>
          </cell>
          <cell r="O1053">
            <v>0</v>
          </cell>
          <cell r="R1053">
            <v>0</v>
          </cell>
          <cell r="S1053">
            <v>0</v>
          </cell>
          <cell r="T1053">
            <v>0</v>
          </cell>
          <cell r="U1053">
            <v>0</v>
          </cell>
          <cell r="V1053">
            <v>0</v>
          </cell>
          <cell r="W1053">
            <v>0</v>
          </cell>
        </row>
        <row r="1054">
          <cell r="C1054" t="str">
            <v>3.7.2.1.9</v>
          </cell>
          <cell r="D1054" t="str">
            <v>Mampostería en bloque de concreto (sin incluir pañete, mortero de relleno, refuerzo ) e=0.15 m</v>
          </cell>
          <cell r="E1054" t="str">
            <v>m2</v>
          </cell>
          <cell r="F1054">
            <v>66</v>
          </cell>
          <cell r="G1054">
            <v>27150</v>
          </cell>
          <cell r="H1054">
            <v>1791900</v>
          </cell>
          <cell r="I1054">
            <v>7.7383704414373478</v>
          </cell>
          <cell r="J1054">
            <v>66</v>
          </cell>
          <cell r="K1054">
            <v>-66</v>
          </cell>
          <cell r="L1054">
            <v>0</v>
          </cell>
          <cell r="M1054">
            <v>1791900</v>
          </cell>
          <cell r="N1054">
            <v>-1791900</v>
          </cell>
          <cell r="O1054">
            <v>0</v>
          </cell>
          <cell r="R1054">
            <v>0</v>
          </cell>
          <cell r="S1054">
            <v>0</v>
          </cell>
          <cell r="T1054">
            <v>0</v>
          </cell>
          <cell r="U1054">
            <v>0</v>
          </cell>
          <cell r="V1054">
            <v>0</v>
          </cell>
          <cell r="W1054">
            <v>0</v>
          </cell>
        </row>
        <row r="1055">
          <cell r="C1055" t="str">
            <v>3.7.2.1.19</v>
          </cell>
          <cell r="D1055" t="str">
            <v>Mampostería en calado de concreto e=0.20 m</v>
          </cell>
          <cell r="E1055" t="str">
            <v>m2</v>
          </cell>
          <cell r="F1055">
            <v>9</v>
          </cell>
          <cell r="G1055">
            <v>19250</v>
          </cell>
          <cell r="H1055">
            <v>173250</v>
          </cell>
          <cell r="I1055">
            <v>0.74818498743178774</v>
          </cell>
          <cell r="J1055">
            <v>9</v>
          </cell>
          <cell r="K1055">
            <v>20</v>
          </cell>
          <cell r="L1055">
            <v>29</v>
          </cell>
          <cell r="M1055">
            <v>173250</v>
          </cell>
          <cell r="N1055">
            <v>385000</v>
          </cell>
          <cell r="O1055">
            <v>558250</v>
          </cell>
          <cell r="R1055">
            <v>0</v>
          </cell>
          <cell r="S1055">
            <v>0</v>
          </cell>
          <cell r="T1055">
            <v>0</v>
          </cell>
          <cell r="U1055">
            <v>0</v>
          </cell>
          <cell r="V1055">
            <v>29</v>
          </cell>
          <cell r="W1055">
            <v>558250</v>
          </cell>
        </row>
        <row r="1056">
          <cell r="B1056" t="str">
            <v>N</v>
          </cell>
          <cell r="C1056" t="str">
            <v>3.7.2.1.15</v>
          </cell>
          <cell r="D1056" t="str">
            <v>Mampostería en bloque abusardado de concreto e=0.15 m</v>
          </cell>
          <cell r="E1056" t="str">
            <v>m2</v>
          </cell>
          <cell r="G1056">
            <v>32500</v>
          </cell>
          <cell r="H1056">
            <v>0</v>
          </cell>
          <cell r="J1056">
            <v>0</v>
          </cell>
          <cell r="K1056">
            <v>30</v>
          </cell>
          <cell r="L1056">
            <v>30</v>
          </cell>
          <cell r="M1056">
            <v>0</v>
          </cell>
          <cell r="N1056">
            <v>975000</v>
          </cell>
          <cell r="O1056">
            <v>975000</v>
          </cell>
          <cell r="R1056">
            <v>0</v>
          </cell>
        </row>
        <row r="1057">
          <cell r="C1057" t="str">
            <v>3.7.3</v>
          </cell>
          <cell r="D1057" t="str">
            <v>Estructuras de concreto reforzado</v>
          </cell>
          <cell r="F1057" t="str">
            <v/>
          </cell>
          <cell r="I1057" t="str">
            <v/>
          </cell>
          <cell r="J1057" t="str">
            <v/>
          </cell>
          <cell r="L1057" t="str">
            <v/>
          </cell>
          <cell r="M1057" t="str">
            <v/>
          </cell>
          <cell r="N1057" t="str">
            <v/>
          </cell>
          <cell r="O1057" t="str">
            <v/>
          </cell>
          <cell r="R1057">
            <v>0</v>
          </cell>
          <cell r="S1057" t="str">
            <v/>
          </cell>
          <cell r="T1057" t="str">
            <v/>
          </cell>
          <cell r="U1057" t="str">
            <v/>
          </cell>
          <cell r="V1057" t="str">
            <v/>
          </cell>
          <cell r="W1057" t="str">
            <v/>
          </cell>
        </row>
        <row r="1058">
          <cell r="C1058" t="str">
            <v>3.7.3.2</v>
          </cell>
          <cell r="D1058" t="str">
            <v>Concreto para estructuras tipo edificaciones</v>
          </cell>
          <cell r="F1058" t="str">
            <v/>
          </cell>
          <cell r="I1058" t="str">
            <v/>
          </cell>
          <cell r="J1058" t="str">
            <v/>
          </cell>
          <cell r="L1058" t="str">
            <v/>
          </cell>
          <cell r="M1058" t="str">
            <v/>
          </cell>
          <cell r="N1058" t="str">
            <v/>
          </cell>
          <cell r="O1058" t="str">
            <v/>
          </cell>
          <cell r="R1058">
            <v>0</v>
          </cell>
          <cell r="S1058" t="str">
            <v/>
          </cell>
          <cell r="T1058" t="str">
            <v/>
          </cell>
          <cell r="U1058" t="str">
            <v/>
          </cell>
          <cell r="V1058" t="str">
            <v/>
          </cell>
          <cell r="W1058" t="str">
            <v/>
          </cell>
        </row>
        <row r="1059">
          <cell r="C1059" t="str">
            <v>3.7.3.2.1</v>
          </cell>
          <cell r="D1059" t="str">
            <v>VIGAS, COLUMNAS, ZAPATAS, MUROS, ESCALERAS</v>
          </cell>
          <cell r="F1059" t="str">
            <v/>
          </cell>
          <cell r="I1059" t="str">
            <v/>
          </cell>
          <cell r="J1059" t="str">
            <v/>
          </cell>
          <cell r="L1059" t="str">
            <v/>
          </cell>
          <cell r="M1059" t="str">
            <v/>
          </cell>
          <cell r="N1059" t="str">
            <v/>
          </cell>
          <cell r="O1059" t="str">
            <v/>
          </cell>
          <cell r="R1059">
            <v>0</v>
          </cell>
          <cell r="S1059" t="str">
            <v/>
          </cell>
          <cell r="T1059" t="str">
            <v/>
          </cell>
          <cell r="U1059" t="str">
            <v/>
          </cell>
          <cell r="V1059" t="str">
            <v/>
          </cell>
          <cell r="W1059" t="str">
            <v/>
          </cell>
        </row>
        <row r="1060">
          <cell r="C1060" t="str">
            <v>3.7.3.2.1.2</v>
          </cell>
          <cell r="D1060" t="str">
            <v>Concreto para vigas f´c=21 Mpa (3000 PSI)</v>
          </cell>
          <cell r="E1060" t="str">
            <v>m3</v>
          </cell>
          <cell r="F1060">
            <v>2.2999999999999998</v>
          </cell>
          <cell r="G1060">
            <v>314100</v>
          </cell>
          <cell r="H1060">
            <v>722430</v>
          </cell>
          <cell r="I1060">
            <v>3.1198342307090705</v>
          </cell>
          <cell r="J1060">
            <v>2.2999999999999998</v>
          </cell>
          <cell r="L1060">
            <v>2.2999999999999998</v>
          </cell>
          <cell r="M1060">
            <v>722430</v>
          </cell>
          <cell r="N1060">
            <v>0</v>
          </cell>
          <cell r="O1060">
            <v>722430</v>
          </cell>
          <cell r="R1060">
            <v>0</v>
          </cell>
          <cell r="S1060">
            <v>0</v>
          </cell>
          <cell r="T1060">
            <v>0</v>
          </cell>
          <cell r="U1060">
            <v>0</v>
          </cell>
          <cell r="V1060">
            <v>2.2999999999999998</v>
          </cell>
          <cell r="W1060">
            <v>722430</v>
          </cell>
        </row>
        <row r="1061">
          <cell r="C1061" t="str">
            <v>3.7.3.2.1.5</v>
          </cell>
          <cell r="D1061" t="str">
            <v>Concreto para columnas f´c=21 Mpa (3000 PSI)</v>
          </cell>
          <cell r="E1061" t="str">
            <v>m3</v>
          </cell>
          <cell r="F1061">
            <v>2.1</v>
          </cell>
          <cell r="G1061">
            <v>355100</v>
          </cell>
          <cell r="H1061">
            <v>745710</v>
          </cell>
          <cell r="I1061">
            <v>3.2203695640851864</v>
          </cell>
          <cell r="J1061">
            <v>2.1</v>
          </cell>
          <cell r="L1061">
            <v>2.1</v>
          </cell>
          <cell r="M1061">
            <v>745710</v>
          </cell>
          <cell r="N1061">
            <v>0</v>
          </cell>
          <cell r="O1061">
            <v>745710</v>
          </cell>
          <cell r="R1061">
            <v>0</v>
          </cell>
          <cell r="S1061">
            <v>0</v>
          </cell>
          <cell r="T1061">
            <v>0</v>
          </cell>
          <cell r="U1061">
            <v>0</v>
          </cell>
          <cell r="V1061">
            <v>2.1</v>
          </cell>
          <cell r="W1061">
            <v>745710</v>
          </cell>
        </row>
        <row r="1062">
          <cell r="C1062" t="str">
            <v>3.7.3.2.1.11</v>
          </cell>
          <cell r="D1062" t="str">
            <v>Concreto para zapatas f´c=24.5 Mpa (3500 PSI)</v>
          </cell>
          <cell r="E1062" t="str">
            <v>m3</v>
          </cell>
          <cell r="F1062">
            <v>2.6</v>
          </cell>
          <cell r="G1062">
            <v>293700</v>
          </cell>
          <cell r="H1062">
            <v>763620</v>
          </cell>
          <cell r="I1062">
            <v>3.297714401746966</v>
          </cell>
          <cell r="J1062">
            <v>2.6</v>
          </cell>
          <cell r="L1062">
            <v>2.6</v>
          </cell>
          <cell r="M1062">
            <v>763620</v>
          </cell>
          <cell r="N1062">
            <v>0</v>
          </cell>
          <cell r="O1062">
            <v>763620</v>
          </cell>
          <cell r="R1062">
            <v>3.456</v>
          </cell>
          <cell r="S1062">
            <v>0</v>
          </cell>
          <cell r="T1062">
            <v>0</v>
          </cell>
          <cell r="U1062">
            <v>1015027.2</v>
          </cell>
          <cell r="V1062">
            <v>-0.85599999999999987</v>
          </cell>
          <cell r="W1062">
            <v>-251407.19999999995</v>
          </cell>
        </row>
        <row r="1063">
          <cell r="C1063" t="str">
            <v>3.7.3.2.1.14</v>
          </cell>
          <cell r="D1063" t="str">
            <v>Concreto para vigas de amarre f´c=21 Mpa (3000 PSI)</v>
          </cell>
          <cell r="E1063" t="str">
            <v>m3</v>
          </cell>
          <cell r="F1063">
            <v>2.2999999999999998</v>
          </cell>
          <cell r="G1063">
            <v>338850</v>
          </cell>
          <cell r="H1063">
            <v>779354.99999999988</v>
          </cell>
          <cell r="I1063">
            <v>3.3656664408652288</v>
          </cell>
          <cell r="J1063">
            <v>2.2999999999999998</v>
          </cell>
          <cell r="L1063">
            <v>2.2999999999999998</v>
          </cell>
          <cell r="M1063">
            <v>779354.99999999988</v>
          </cell>
          <cell r="N1063">
            <v>0</v>
          </cell>
          <cell r="O1063">
            <v>779354.99999999988</v>
          </cell>
          <cell r="R1063">
            <v>1.7549999999999999</v>
          </cell>
          <cell r="S1063">
            <v>0</v>
          </cell>
          <cell r="T1063">
            <v>0</v>
          </cell>
          <cell r="U1063">
            <v>594681.75</v>
          </cell>
          <cell r="V1063">
            <v>0.54499999999999993</v>
          </cell>
          <cell r="W1063">
            <v>184673.24999999997</v>
          </cell>
        </row>
        <row r="1064">
          <cell r="C1064" t="str">
            <v>3.7.3.2.1.20</v>
          </cell>
          <cell r="D1064" t="str">
            <v>Piso en concreto e=0.15 f´c=24.5 Mpa</v>
          </cell>
          <cell r="E1064" t="str">
            <v>m2</v>
          </cell>
          <cell r="F1064">
            <v>30.5</v>
          </cell>
          <cell r="G1064">
            <v>47100</v>
          </cell>
          <cell r="H1064">
            <v>1436550</v>
          </cell>
          <cell r="I1064">
            <v>6.203781493189811</v>
          </cell>
          <cell r="J1064">
            <v>30.5</v>
          </cell>
          <cell r="L1064">
            <v>30.5</v>
          </cell>
          <cell r="M1064">
            <v>1436550</v>
          </cell>
          <cell r="N1064">
            <v>0</v>
          </cell>
          <cell r="O1064">
            <v>1436550</v>
          </cell>
          <cell r="R1064">
            <v>0</v>
          </cell>
          <cell r="S1064">
            <v>0</v>
          </cell>
          <cell r="T1064">
            <v>0</v>
          </cell>
          <cell r="U1064">
            <v>0</v>
          </cell>
          <cell r="V1064">
            <v>30.5</v>
          </cell>
          <cell r="W1064">
            <v>1436550</v>
          </cell>
        </row>
        <row r="1065">
          <cell r="C1065" t="str">
            <v>3.7.3.2.3</v>
          </cell>
          <cell r="D1065" t="str">
            <v>LOSAS ALIGERADAS</v>
          </cell>
          <cell r="F1065" t="str">
            <v/>
          </cell>
          <cell r="I1065" t="str">
            <v/>
          </cell>
          <cell r="J1065" t="str">
            <v/>
          </cell>
          <cell r="L1065" t="str">
            <v/>
          </cell>
          <cell r="M1065" t="str">
            <v/>
          </cell>
          <cell r="N1065" t="str">
            <v/>
          </cell>
          <cell r="O1065" t="str">
            <v/>
          </cell>
          <cell r="R1065">
            <v>0</v>
          </cell>
          <cell r="S1065" t="str">
            <v/>
          </cell>
          <cell r="T1065" t="str">
            <v/>
          </cell>
          <cell r="U1065" t="str">
            <v/>
          </cell>
          <cell r="V1065" t="str">
            <v/>
          </cell>
          <cell r="W1065" t="str">
            <v/>
          </cell>
        </row>
        <row r="1066">
          <cell r="C1066" t="str">
            <v>3.7.3.2.3.4</v>
          </cell>
          <cell r="D1066" t="str">
            <v>Losa aligerada para edificaciones con casetón de icopor f¨c=24.5 MPa e=0.30 m</v>
          </cell>
          <cell r="E1066" t="str">
            <v>m2</v>
          </cell>
          <cell r="F1066">
            <v>30.5</v>
          </cell>
          <cell r="G1066">
            <v>77660</v>
          </cell>
          <cell r="H1066">
            <v>2368630</v>
          </cell>
          <cell r="I1066">
            <v>10.228995132932498</v>
          </cell>
          <cell r="J1066">
            <v>30.5</v>
          </cell>
          <cell r="L1066">
            <v>30.5</v>
          </cell>
          <cell r="M1066">
            <v>2368630</v>
          </cell>
          <cell r="N1066">
            <v>0</v>
          </cell>
          <cell r="O1066">
            <v>2368630</v>
          </cell>
          <cell r="R1066">
            <v>0</v>
          </cell>
          <cell r="S1066">
            <v>0</v>
          </cell>
          <cell r="T1066">
            <v>0</v>
          </cell>
          <cell r="U1066">
            <v>0</v>
          </cell>
          <cell r="V1066">
            <v>30.5</v>
          </cell>
          <cell r="W1066">
            <v>2368630</v>
          </cell>
        </row>
        <row r="1067">
          <cell r="C1067" t="str">
            <v>3.7.3.3</v>
          </cell>
          <cell r="D1067" t="str">
            <v>ACERO DE REFUERZO</v>
          </cell>
          <cell r="F1067" t="str">
            <v/>
          </cell>
          <cell r="I1067" t="str">
            <v/>
          </cell>
          <cell r="J1067" t="str">
            <v/>
          </cell>
          <cell r="L1067" t="str">
            <v/>
          </cell>
          <cell r="M1067" t="str">
            <v/>
          </cell>
          <cell r="N1067" t="str">
            <v/>
          </cell>
          <cell r="O1067" t="str">
            <v/>
          </cell>
          <cell r="R1067">
            <v>0</v>
          </cell>
          <cell r="S1067" t="str">
            <v/>
          </cell>
          <cell r="T1067" t="str">
            <v/>
          </cell>
          <cell r="U1067" t="str">
            <v/>
          </cell>
          <cell r="V1067" t="str">
            <v/>
          </cell>
          <cell r="W1067" t="str">
            <v/>
          </cell>
        </row>
        <row r="1068">
          <cell r="C1068" t="str">
            <v>3.7.3.3.1</v>
          </cell>
          <cell r="D1068" t="str">
            <v>Suministro, figurado e instalación de acero de refuerzo 420 Mpa (60000 Psi) según planos y especificaciones de diseño</v>
          </cell>
          <cell r="E1068" t="str">
            <v>kg</v>
          </cell>
          <cell r="F1068">
            <v>3684</v>
          </cell>
          <cell r="G1068">
            <v>2740</v>
          </cell>
          <cell r="H1068">
            <v>10094160</v>
          </cell>
          <cell r="I1068">
            <v>43.591913262536536</v>
          </cell>
          <cell r="J1068">
            <v>3684</v>
          </cell>
          <cell r="L1068">
            <v>3684</v>
          </cell>
          <cell r="M1068">
            <v>10094160</v>
          </cell>
          <cell r="N1068">
            <v>0</v>
          </cell>
          <cell r="O1068">
            <v>10094160</v>
          </cell>
          <cell r="R1068">
            <v>590.15</v>
          </cell>
          <cell r="S1068">
            <v>0</v>
          </cell>
          <cell r="T1068">
            <v>0</v>
          </cell>
          <cell r="U1068">
            <v>1617011</v>
          </cell>
          <cell r="V1068">
            <v>3093.85</v>
          </cell>
          <cell r="W1068">
            <v>8477149</v>
          </cell>
        </row>
        <row r="1069">
          <cell r="C1069" t="str">
            <v>3.7.3.8</v>
          </cell>
          <cell r="D1069" t="str">
            <v>IMPERMEABILIZACION</v>
          </cell>
          <cell r="F1069" t="str">
            <v/>
          </cell>
          <cell r="I1069" t="str">
            <v/>
          </cell>
          <cell r="J1069" t="str">
            <v/>
          </cell>
          <cell r="L1069" t="str">
            <v/>
          </cell>
          <cell r="M1069" t="str">
            <v/>
          </cell>
          <cell r="N1069" t="str">
            <v/>
          </cell>
          <cell r="O1069" t="str">
            <v/>
          </cell>
          <cell r="R1069">
            <v>0</v>
          </cell>
          <cell r="S1069" t="str">
            <v/>
          </cell>
          <cell r="T1069" t="str">
            <v/>
          </cell>
          <cell r="U1069" t="str">
            <v/>
          </cell>
          <cell r="V1069" t="str">
            <v/>
          </cell>
          <cell r="W1069" t="str">
            <v/>
          </cell>
        </row>
        <row r="1070">
          <cell r="C1070" t="str">
            <v>3.7.3.8.1</v>
          </cell>
          <cell r="D1070" t="str">
            <v>Suministro e instalación de manto reflectivo Morter plas AL-80 o similar según planos y especificaciones de diseño</v>
          </cell>
          <cell r="E1070" t="str">
            <v>m2</v>
          </cell>
          <cell r="F1070">
            <v>30.5</v>
          </cell>
          <cell r="G1070">
            <v>9325</v>
          </cell>
          <cell r="H1070">
            <v>284412.5</v>
          </cell>
          <cell r="I1070">
            <v>1.2282433635667727</v>
          </cell>
          <cell r="J1070">
            <v>30.5</v>
          </cell>
          <cell r="L1070">
            <v>30.5</v>
          </cell>
          <cell r="M1070">
            <v>284412.5</v>
          </cell>
          <cell r="N1070">
            <v>0</v>
          </cell>
          <cell r="O1070">
            <v>284412.5</v>
          </cell>
          <cell r="R1070">
            <v>0</v>
          </cell>
          <cell r="S1070">
            <v>0</v>
          </cell>
          <cell r="T1070">
            <v>0</v>
          </cell>
          <cell r="U1070">
            <v>0</v>
          </cell>
          <cell r="V1070">
            <v>30.5</v>
          </cell>
          <cell r="W1070">
            <v>284412.5</v>
          </cell>
        </row>
        <row r="1071">
          <cell r="C1071" t="str">
            <v>3,9</v>
          </cell>
          <cell r="D1071" t="str">
            <v>OBRAS ARQUITECTONICAS</v>
          </cell>
          <cell r="F1071" t="str">
            <v/>
          </cell>
          <cell r="I1071" t="str">
            <v/>
          </cell>
          <cell r="J1071" t="str">
            <v/>
          </cell>
          <cell r="L1071" t="str">
            <v/>
          </cell>
          <cell r="M1071" t="str">
            <v/>
          </cell>
          <cell r="N1071" t="str">
            <v/>
          </cell>
          <cell r="O1071" t="str">
            <v/>
          </cell>
          <cell r="R1071">
            <v>0</v>
          </cell>
          <cell r="S1071" t="str">
            <v/>
          </cell>
          <cell r="T1071" t="str">
            <v/>
          </cell>
          <cell r="U1071" t="str">
            <v/>
          </cell>
          <cell r="V1071" t="str">
            <v/>
          </cell>
          <cell r="W1071" t="str">
            <v/>
          </cell>
        </row>
        <row r="1072">
          <cell r="C1072" t="str">
            <v>3.9.9</v>
          </cell>
          <cell r="D1072" t="str">
            <v>CARPINTERIA EN MADERA</v>
          </cell>
          <cell r="F1072" t="str">
            <v/>
          </cell>
          <cell r="I1072" t="str">
            <v/>
          </cell>
          <cell r="J1072" t="str">
            <v/>
          </cell>
          <cell r="L1072" t="str">
            <v/>
          </cell>
          <cell r="M1072" t="str">
            <v/>
          </cell>
          <cell r="N1072" t="str">
            <v/>
          </cell>
          <cell r="O1072" t="str">
            <v/>
          </cell>
          <cell r="R1072">
            <v>0</v>
          </cell>
          <cell r="S1072" t="str">
            <v/>
          </cell>
          <cell r="T1072" t="str">
            <v/>
          </cell>
          <cell r="U1072" t="str">
            <v/>
          </cell>
          <cell r="V1072" t="str">
            <v/>
          </cell>
          <cell r="W1072" t="str">
            <v/>
          </cell>
        </row>
        <row r="1073">
          <cell r="C1073" t="str">
            <v>3.9.9.1</v>
          </cell>
          <cell r="D1073" t="str">
            <v>PUERTAS DE ENTRADA PRINCIPAL</v>
          </cell>
          <cell r="F1073" t="str">
            <v/>
          </cell>
          <cell r="I1073" t="str">
            <v/>
          </cell>
          <cell r="J1073" t="str">
            <v/>
          </cell>
          <cell r="L1073" t="str">
            <v/>
          </cell>
          <cell r="M1073" t="str">
            <v/>
          </cell>
          <cell r="N1073" t="str">
            <v/>
          </cell>
          <cell r="O1073" t="str">
            <v/>
          </cell>
          <cell r="R1073">
            <v>0</v>
          </cell>
          <cell r="S1073" t="str">
            <v/>
          </cell>
          <cell r="T1073" t="str">
            <v/>
          </cell>
          <cell r="U1073" t="str">
            <v/>
          </cell>
          <cell r="V1073" t="str">
            <v/>
          </cell>
          <cell r="W1073" t="str">
            <v/>
          </cell>
        </row>
        <row r="1074">
          <cell r="C1074" t="str">
            <v>3.9.9.1.9</v>
          </cell>
          <cell r="D1074" t="str">
            <v>Puerta Madecor en cedro 1.00 x 2 m e=36 mm. Incluye marco para puerta y cerradura según planos y especificaciones de diseño</v>
          </cell>
          <cell r="E1074" t="str">
            <v>un</v>
          </cell>
          <cell r="F1074">
            <v>1</v>
          </cell>
          <cell r="G1074">
            <v>72000</v>
          </cell>
          <cell r="H1074">
            <v>72000</v>
          </cell>
          <cell r="I1074">
            <v>0.31093402075087284</v>
          </cell>
          <cell r="J1074">
            <v>1</v>
          </cell>
          <cell r="K1074">
            <v>-1</v>
          </cell>
          <cell r="L1074">
            <v>0</v>
          </cell>
          <cell r="M1074">
            <v>72000</v>
          </cell>
          <cell r="N1074">
            <v>-72000</v>
          </cell>
          <cell r="O1074">
            <v>0</v>
          </cell>
          <cell r="R1074">
            <v>0</v>
          </cell>
          <cell r="S1074">
            <v>0</v>
          </cell>
          <cell r="T1074">
            <v>0</v>
          </cell>
          <cell r="U1074">
            <v>0</v>
          </cell>
          <cell r="V1074">
            <v>0</v>
          </cell>
          <cell r="W1074">
            <v>0</v>
          </cell>
        </row>
        <row r="1075">
          <cell r="C1075" t="str">
            <v>3.9.10.4</v>
          </cell>
          <cell r="D1075" t="str">
            <v>VENTANAS EN ALUMINIO</v>
          </cell>
          <cell r="F1075" t="str">
            <v/>
          </cell>
          <cell r="I1075" t="str">
            <v/>
          </cell>
          <cell r="J1075" t="str">
            <v/>
          </cell>
          <cell r="L1075" t="str">
            <v/>
          </cell>
          <cell r="M1075" t="str">
            <v/>
          </cell>
          <cell r="N1075" t="str">
            <v/>
          </cell>
          <cell r="O1075" t="str">
            <v/>
          </cell>
          <cell r="R1075">
            <v>0</v>
          </cell>
          <cell r="S1075" t="str">
            <v/>
          </cell>
          <cell r="T1075" t="str">
            <v/>
          </cell>
          <cell r="U1075" t="str">
            <v/>
          </cell>
          <cell r="V1075" t="str">
            <v/>
          </cell>
          <cell r="W1075" t="str">
            <v/>
          </cell>
        </row>
        <row r="1076">
          <cell r="C1076" t="str">
            <v>3.9.10.4.1</v>
          </cell>
          <cell r="D1076" t="str">
            <v>Ventaneria en aluminio, incluye vidrio 4 mm segun planos y especificaciones de diseño</v>
          </cell>
          <cell r="E1076" t="str">
            <v>m2</v>
          </cell>
          <cell r="F1076">
            <v>1.5</v>
          </cell>
          <cell r="G1076">
            <v>83050</v>
          </cell>
          <cell r="H1076">
            <v>124575</v>
          </cell>
          <cell r="I1076">
            <v>0.53798063381999972</v>
          </cell>
          <cell r="J1076">
            <v>1.5</v>
          </cell>
          <cell r="K1076">
            <v>-1.5</v>
          </cell>
          <cell r="L1076">
            <v>0</v>
          </cell>
          <cell r="M1076">
            <v>124575</v>
          </cell>
          <cell r="N1076">
            <v>-124575</v>
          </cell>
          <cell r="O1076">
            <v>0</v>
          </cell>
          <cell r="R1076">
            <v>0</v>
          </cell>
          <cell r="S1076">
            <v>0</v>
          </cell>
          <cell r="T1076">
            <v>0</v>
          </cell>
          <cell r="U1076">
            <v>0</v>
          </cell>
          <cell r="V1076">
            <v>0</v>
          </cell>
          <cell r="W1076">
            <v>0</v>
          </cell>
        </row>
        <row r="1077">
          <cell r="C1077" t="str">
            <v>3.9.12</v>
          </cell>
          <cell r="D1077" t="str">
            <v>PINTURA</v>
          </cell>
          <cell r="F1077" t="str">
            <v/>
          </cell>
          <cell r="I1077" t="str">
            <v/>
          </cell>
          <cell r="J1077" t="str">
            <v/>
          </cell>
          <cell r="L1077" t="str">
            <v/>
          </cell>
          <cell r="M1077" t="str">
            <v/>
          </cell>
          <cell r="N1077" t="str">
            <v/>
          </cell>
          <cell r="O1077" t="str">
            <v/>
          </cell>
          <cell r="R1077">
            <v>0</v>
          </cell>
          <cell r="S1077" t="str">
            <v/>
          </cell>
          <cell r="T1077" t="str">
            <v/>
          </cell>
          <cell r="U1077" t="str">
            <v/>
          </cell>
          <cell r="V1077" t="str">
            <v/>
          </cell>
          <cell r="W1077" t="str">
            <v/>
          </cell>
        </row>
        <row r="1078">
          <cell r="C1078" t="str">
            <v>3.9.12.2</v>
          </cell>
          <cell r="D1078" t="str">
            <v>Estuco y pintura a 3 manos segun planos y especificaciones de diseño</v>
          </cell>
          <cell r="E1078" t="str">
            <v>m2</v>
          </cell>
          <cell r="F1078">
            <v>178</v>
          </cell>
          <cell r="G1078">
            <v>6415</v>
          </cell>
          <cell r="H1078">
            <v>1141870</v>
          </cell>
          <cell r="I1078">
            <v>4.9311976427055439</v>
          </cell>
          <cell r="J1078">
            <v>178</v>
          </cell>
          <cell r="K1078">
            <v>-178</v>
          </cell>
          <cell r="L1078">
            <v>0</v>
          </cell>
          <cell r="M1078">
            <v>1141870</v>
          </cell>
          <cell r="N1078">
            <v>-1141870</v>
          </cell>
          <cell r="O1078">
            <v>0</v>
          </cell>
          <cell r="R1078">
            <v>0</v>
          </cell>
          <cell r="S1078">
            <v>0</v>
          </cell>
          <cell r="T1078">
            <v>0</v>
          </cell>
          <cell r="U1078">
            <v>0</v>
          </cell>
          <cell r="V1078">
            <v>0</v>
          </cell>
          <cell r="W1078">
            <v>0</v>
          </cell>
        </row>
        <row r="1079">
          <cell r="C1079" t="str">
            <v>3,10</v>
          </cell>
          <cell r="D1079" t="str">
            <v>INSTALACIÓN DE ACCESORIOS Y TRABAJOS METALMECÁNICOS</v>
          </cell>
          <cell r="F1079" t="str">
            <v/>
          </cell>
          <cell r="I1079" t="str">
            <v/>
          </cell>
          <cell r="J1079" t="str">
            <v/>
          </cell>
          <cell r="L1079" t="str">
            <v/>
          </cell>
          <cell r="M1079" t="str">
            <v/>
          </cell>
          <cell r="N1079" t="str">
            <v/>
          </cell>
          <cell r="O1079" t="str">
            <v/>
          </cell>
          <cell r="R1079">
            <v>0</v>
          </cell>
          <cell r="S1079" t="str">
            <v/>
          </cell>
          <cell r="T1079" t="str">
            <v/>
          </cell>
          <cell r="U1079" t="str">
            <v/>
          </cell>
          <cell r="V1079" t="str">
            <v/>
          </cell>
          <cell r="W1079" t="str">
            <v/>
          </cell>
        </row>
        <row r="1080">
          <cell r="C1080" t="str">
            <v>3.10.1.4</v>
          </cell>
          <cell r="D1080" t="str">
            <v>FABRICACIÓN E INSTALACIÓN DE PUERTAS EN ACERO Ø 2” A.G</v>
          </cell>
          <cell r="F1080" t="str">
            <v/>
          </cell>
          <cell r="I1080" t="str">
            <v/>
          </cell>
          <cell r="J1080" t="str">
            <v/>
          </cell>
          <cell r="L1080" t="str">
            <v/>
          </cell>
          <cell r="M1080" t="str">
            <v/>
          </cell>
          <cell r="N1080" t="str">
            <v/>
          </cell>
          <cell r="O1080" t="str">
            <v/>
          </cell>
          <cell r="R1080">
            <v>0</v>
          </cell>
          <cell r="S1080" t="str">
            <v/>
          </cell>
          <cell r="T1080" t="str">
            <v/>
          </cell>
          <cell r="U1080" t="str">
            <v/>
          </cell>
          <cell r="V1080" t="str">
            <v/>
          </cell>
          <cell r="W1080" t="str">
            <v/>
          </cell>
        </row>
        <row r="1081">
          <cell r="C1081" t="str">
            <v>3.9.10.9.2</v>
          </cell>
          <cell r="D1081" t="str">
            <v>Suministro e instalación de puerta en reja metálica , diámetro de barrotes 50mm en acero galvanizado, separación entre ejes de rejas de 0.2m, incluye pintura anticorrosiva y acabado</v>
          </cell>
          <cell r="E1081" t="str">
            <v>m2</v>
          </cell>
          <cell r="F1081">
            <v>8.1</v>
          </cell>
          <cell r="G1081">
            <v>195100</v>
          </cell>
          <cell r="H1081">
            <v>1580310</v>
          </cell>
          <cell r="I1081">
            <v>6.8246130879557203</v>
          </cell>
          <cell r="J1081">
            <v>8.1</v>
          </cell>
          <cell r="L1081">
            <v>8.1</v>
          </cell>
          <cell r="M1081">
            <v>1580310</v>
          </cell>
          <cell r="N1081">
            <v>0</v>
          </cell>
          <cell r="O1081">
            <v>1580310</v>
          </cell>
          <cell r="R1081">
            <v>0</v>
          </cell>
          <cell r="S1081">
            <v>0</v>
          </cell>
          <cell r="T1081">
            <v>0</v>
          </cell>
          <cell r="U1081">
            <v>0</v>
          </cell>
          <cell r="V1081">
            <v>8.1</v>
          </cell>
          <cell r="W1081">
            <v>1580310</v>
          </cell>
        </row>
        <row r="1082">
          <cell r="D1082" t="str">
            <v>COSTO TOTAL DIRECTO</v>
          </cell>
          <cell r="F1082" t="str">
            <v/>
          </cell>
          <cell r="H1082">
            <v>23156038</v>
          </cell>
          <cell r="J1082" t="str">
            <v/>
          </cell>
          <cell r="L1082" t="str">
            <v/>
          </cell>
          <cell r="M1082">
            <v>23156038</v>
          </cell>
          <cell r="N1082">
            <v>-2190645</v>
          </cell>
          <cell r="O1082">
            <v>20965393</v>
          </cell>
          <cell r="R1082">
            <v>0</v>
          </cell>
          <cell r="S1082">
            <v>0</v>
          </cell>
          <cell r="T1082">
            <v>0</v>
          </cell>
          <cell r="U1082">
            <v>3578671</v>
          </cell>
          <cell r="V1082" t="str">
            <v/>
          </cell>
          <cell r="W1082">
            <v>16411721</v>
          </cell>
        </row>
        <row r="1083">
          <cell r="D1083" t="str">
            <v>A,I,U, 25%</v>
          </cell>
          <cell r="E1083">
            <v>0.25</v>
          </cell>
          <cell r="F1083">
            <v>0</v>
          </cell>
          <cell r="H1083">
            <v>5789009.5</v>
          </cell>
          <cell r="J1083">
            <v>0</v>
          </cell>
          <cell r="L1083">
            <v>0</v>
          </cell>
          <cell r="M1083">
            <v>5789009.5</v>
          </cell>
          <cell r="N1083">
            <v>-547661.25</v>
          </cell>
          <cell r="O1083">
            <v>5241348.25</v>
          </cell>
          <cell r="R1083">
            <v>0</v>
          </cell>
          <cell r="S1083">
            <v>0</v>
          </cell>
          <cell r="T1083">
            <v>0</v>
          </cell>
          <cell r="U1083">
            <v>894667.75</v>
          </cell>
          <cell r="W1083">
            <v>4102930.25</v>
          </cell>
        </row>
        <row r="1084">
          <cell r="B1084" t="str">
            <v>TO16</v>
          </cell>
          <cell r="D1084" t="str">
            <v>COSTO TOTAL OBRA CIVIL</v>
          </cell>
          <cell r="F1084" t="str">
            <v/>
          </cell>
          <cell r="H1084">
            <v>28945048</v>
          </cell>
          <cell r="J1084" t="str">
            <v/>
          </cell>
          <cell r="L1084" t="str">
            <v/>
          </cell>
          <cell r="M1084">
            <v>28945048</v>
          </cell>
          <cell r="N1084">
            <v>-2738306</v>
          </cell>
          <cell r="O1084">
            <v>26206741</v>
          </cell>
          <cell r="R1084">
            <v>0</v>
          </cell>
          <cell r="S1084">
            <v>0</v>
          </cell>
          <cell r="T1084">
            <v>0</v>
          </cell>
          <cell r="U1084">
            <v>4473339</v>
          </cell>
          <cell r="V1084" t="str">
            <v/>
          </cell>
          <cell r="W1084">
            <v>20514651</v>
          </cell>
        </row>
        <row r="1085">
          <cell r="B1085" t="str">
            <v>T17</v>
          </cell>
          <cell r="C1085" t="str">
            <v>OBRA CIVIL ESTRUCTURAL DEL EDIFICIO ADMINISTRATIVO, BODEGA , TALLER Y CUARTO ELECTRICO (1085)</v>
          </cell>
          <cell r="F1085" t="str">
            <v/>
          </cell>
          <cell r="J1085" t="str">
            <v/>
          </cell>
          <cell r="L1085" t="str">
            <v/>
          </cell>
          <cell r="M1085" t="str">
            <v/>
          </cell>
          <cell r="N1085" t="str">
            <v/>
          </cell>
          <cell r="O1085" t="str">
            <v/>
          </cell>
          <cell r="R1085">
            <v>0</v>
          </cell>
          <cell r="S1085" t="str">
            <v/>
          </cell>
          <cell r="T1085" t="str">
            <v/>
          </cell>
          <cell r="U1085" t="str">
            <v/>
          </cell>
          <cell r="V1085" t="str">
            <v/>
          </cell>
          <cell r="W1085" t="str">
            <v/>
          </cell>
        </row>
        <row r="1086">
          <cell r="C1086" t="str">
            <v xml:space="preserve">ITEM </v>
          </cell>
          <cell r="D1086" t="str">
            <v xml:space="preserve">DESCRIPCION </v>
          </cell>
          <cell r="E1086" t="str">
            <v xml:space="preserve">UNIDAD </v>
          </cell>
          <cell r="F1086">
            <v>0</v>
          </cell>
          <cell r="G1086" t="str">
            <v xml:space="preserve">V. UNITARIO </v>
          </cell>
          <cell r="H1086" t="str">
            <v>V. PARCIAL</v>
          </cell>
          <cell r="R1086">
            <v>0</v>
          </cell>
        </row>
        <row r="1087">
          <cell r="C1087">
            <v>3.1</v>
          </cell>
          <cell r="D1087" t="str">
            <v>SEÑALIZACION Y SEGURIDAD EN LA OBRA</v>
          </cell>
          <cell r="F1087" t="str">
            <v/>
          </cell>
          <cell r="J1087" t="str">
            <v/>
          </cell>
          <cell r="L1087" t="str">
            <v/>
          </cell>
          <cell r="M1087" t="str">
            <v/>
          </cell>
          <cell r="N1087" t="str">
            <v/>
          </cell>
          <cell r="O1087" t="str">
            <v/>
          </cell>
          <cell r="R1087">
            <v>0</v>
          </cell>
          <cell r="S1087" t="str">
            <v/>
          </cell>
          <cell r="T1087" t="str">
            <v/>
          </cell>
          <cell r="U1087" t="str">
            <v/>
          </cell>
          <cell r="V1087" t="str">
            <v/>
          </cell>
          <cell r="W1087" t="str">
            <v/>
          </cell>
        </row>
        <row r="1088">
          <cell r="C1088" t="str">
            <v>3.1.1</v>
          </cell>
          <cell r="D1088" t="str">
            <v>Señalización de la obra</v>
          </cell>
          <cell r="F1088" t="str">
            <v/>
          </cell>
          <cell r="J1088" t="str">
            <v/>
          </cell>
          <cell r="L1088" t="str">
            <v/>
          </cell>
          <cell r="M1088" t="str">
            <v/>
          </cell>
          <cell r="N1088" t="str">
            <v/>
          </cell>
          <cell r="O1088" t="str">
            <v/>
          </cell>
          <cell r="R1088">
            <v>0</v>
          </cell>
          <cell r="S1088" t="str">
            <v/>
          </cell>
          <cell r="T1088" t="str">
            <v/>
          </cell>
          <cell r="U1088" t="str">
            <v/>
          </cell>
          <cell r="V1088" t="str">
            <v/>
          </cell>
          <cell r="W1088" t="str">
            <v/>
          </cell>
        </row>
        <row r="1089">
          <cell r="C1089" t="str">
            <v>3.1.1.1</v>
          </cell>
          <cell r="D1089" t="str">
            <v>Soporte para cinta demarcadora. Esquema No.1</v>
          </cell>
          <cell r="E1089" t="str">
            <v>un</v>
          </cell>
          <cell r="F1089">
            <v>4</v>
          </cell>
          <cell r="G1089">
            <v>10100</v>
          </cell>
          <cell r="H1089">
            <v>40400</v>
          </cell>
          <cell r="I1089">
            <v>0.17446853386576755</v>
          </cell>
          <cell r="J1089">
            <v>4</v>
          </cell>
          <cell r="K1089">
            <v>-4</v>
          </cell>
          <cell r="L1089">
            <v>0</v>
          </cell>
          <cell r="M1089">
            <v>40400</v>
          </cell>
          <cell r="N1089">
            <v>-40400</v>
          </cell>
          <cell r="O1089">
            <v>0</v>
          </cell>
          <cell r="R1089">
            <v>0</v>
          </cell>
          <cell r="S1089">
            <v>0</v>
          </cell>
          <cell r="T1089">
            <v>0</v>
          </cell>
          <cell r="U1089">
            <v>0</v>
          </cell>
          <cell r="V1089">
            <v>0</v>
          </cell>
          <cell r="W1089">
            <v>0</v>
          </cell>
        </row>
        <row r="1090">
          <cell r="C1090" t="str">
            <v>3.1.1.2</v>
          </cell>
          <cell r="D1090" t="str">
            <v>Cinta demarcadora, sin soportes. Esquema No. 2</v>
          </cell>
          <cell r="E1090" t="str">
            <v>m</v>
          </cell>
          <cell r="F1090">
            <v>40</v>
          </cell>
          <cell r="G1090">
            <v>830</v>
          </cell>
          <cell r="H1090">
            <v>33200</v>
          </cell>
          <cell r="I1090">
            <v>0.14337513179068026</v>
          </cell>
          <cell r="J1090">
            <v>40</v>
          </cell>
          <cell r="K1090">
            <v>-40</v>
          </cell>
          <cell r="L1090">
            <v>0</v>
          </cell>
          <cell r="M1090">
            <v>33200</v>
          </cell>
          <cell r="N1090">
            <v>-33200</v>
          </cell>
          <cell r="O1090">
            <v>0</v>
          </cell>
          <cell r="R1090">
            <v>0</v>
          </cell>
          <cell r="S1090">
            <v>0</v>
          </cell>
          <cell r="T1090">
            <v>0</v>
          </cell>
          <cell r="U1090">
            <v>0</v>
          </cell>
          <cell r="V1090">
            <v>0</v>
          </cell>
          <cell r="W1090">
            <v>0</v>
          </cell>
        </row>
        <row r="1091">
          <cell r="C1091" t="str">
            <v>3.1.1.3</v>
          </cell>
          <cell r="D1091" t="str">
            <v>Vallas móviles. Barreras</v>
          </cell>
          <cell r="F1091" t="str">
            <v/>
          </cell>
          <cell r="I1091" t="str">
            <v/>
          </cell>
          <cell r="J1091" t="str">
            <v/>
          </cell>
          <cell r="L1091" t="str">
            <v/>
          </cell>
          <cell r="M1091" t="str">
            <v/>
          </cell>
          <cell r="N1091" t="str">
            <v/>
          </cell>
          <cell r="O1091" t="str">
            <v/>
          </cell>
          <cell r="R1091">
            <v>0</v>
          </cell>
          <cell r="S1091" t="str">
            <v/>
          </cell>
          <cell r="T1091" t="str">
            <v/>
          </cell>
          <cell r="U1091" t="str">
            <v/>
          </cell>
          <cell r="V1091" t="str">
            <v/>
          </cell>
          <cell r="W1091" t="str">
            <v/>
          </cell>
        </row>
        <row r="1092">
          <cell r="C1092" t="str">
            <v>3.1.1.3.4</v>
          </cell>
          <cell r="D1092" t="str">
            <v>Valla móvil Tipo 4. Valla doble cara. Esquema No. 6</v>
          </cell>
          <cell r="E1092" t="str">
            <v>un</v>
          </cell>
          <cell r="F1092">
            <v>1</v>
          </cell>
          <cell r="G1092">
            <v>155000</v>
          </cell>
          <cell r="H1092">
            <v>155000</v>
          </cell>
          <cell r="I1092">
            <v>0.6693718502275734</v>
          </cell>
          <cell r="J1092">
            <v>1</v>
          </cell>
          <cell r="K1092">
            <v>-1</v>
          </cell>
          <cell r="L1092">
            <v>0</v>
          </cell>
          <cell r="M1092">
            <v>155000</v>
          </cell>
          <cell r="N1092">
            <v>-155000</v>
          </cell>
          <cell r="O1092">
            <v>0</v>
          </cell>
          <cell r="R1092">
            <v>0</v>
          </cell>
          <cell r="S1092">
            <v>0</v>
          </cell>
          <cell r="T1092">
            <v>0</v>
          </cell>
          <cell r="U1092">
            <v>0</v>
          </cell>
          <cell r="V1092">
            <v>0</v>
          </cell>
          <cell r="W1092">
            <v>0</v>
          </cell>
        </row>
        <row r="1093">
          <cell r="C1093">
            <v>3.3</v>
          </cell>
          <cell r="D1093" t="str">
            <v>EXCAVACIONES Y ENTIBADOS</v>
          </cell>
          <cell r="F1093" t="str">
            <v/>
          </cell>
          <cell r="I1093" t="str">
            <v/>
          </cell>
          <cell r="J1093" t="str">
            <v/>
          </cell>
          <cell r="L1093" t="str">
            <v/>
          </cell>
          <cell r="M1093" t="str">
            <v/>
          </cell>
          <cell r="N1093" t="str">
            <v/>
          </cell>
          <cell r="O1093" t="str">
            <v/>
          </cell>
          <cell r="R1093">
            <v>0</v>
          </cell>
          <cell r="S1093" t="str">
            <v/>
          </cell>
          <cell r="T1093" t="str">
            <v/>
          </cell>
          <cell r="U1093" t="str">
            <v/>
          </cell>
          <cell r="V1093" t="str">
            <v/>
          </cell>
          <cell r="W1093" t="str">
            <v/>
          </cell>
        </row>
        <row r="1094">
          <cell r="C1094" t="str">
            <v>3.3.4</v>
          </cell>
          <cell r="D1094" t="str">
            <v>EXCAVACIONES PARA ESTRUCTURAS</v>
          </cell>
          <cell r="F1094" t="str">
            <v/>
          </cell>
          <cell r="I1094" t="str">
            <v/>
          </cell>
          <cell r="J1094" t="str">
            <v/>
          </cell>
          <cell r="L1094" t="str">
            <v/>
          </cell>
          <cell r="M1094" t="str">
            <v/>
          </cell>
          <cell r="N1094" t="str">
            <v/>
          </cell>
          <cell r="O1094" t="str">
            <v/>
          </cell>
          <cell r="R1094">
            <v>0</v>
          </cell>
          <cell r="S1094" t="str">
            <v/>
          </cell>
          <cell r="T1094" t="str">
            <v/>
          </cell>
          <cell r="U1094" t="str">
            <v/>
          </cell>
          <cell r="V1094" t="str">
            <v/>
          </cell>
          <cell r="W1094" t="str">
            <v/>
          </cell>
        </row>
        <row r="1095">
          <cell r="C1095" t="str">
            <v>3.3.4.2</v>
          </cell>
          <cell r="D1095" t="str">
            <v>Excavación para estructuras a máquina en material común, roca descompuesta a cualquier profundidad y bajo cualquier condición de humedad. Incluye retiro a lugar autorizado.</v>
          </cell>
          <cell r="E1095" t="str">
            <v>m3</v>
          </cell>
          <cell r="F1095">
            <v>10.1</v>
          </cell>
          <cell r="G1095">
            <v>8200</v>
          </cell>
          <cell r="H1095">
            <v>82820</v>
          </cell>
          <cell r="I1095">
            <v>0.35766049442482345</v>
          </cell>
          <cell r="J1095">
            <v>10.1</v>
          </cell>
          <cell r="K1095">
            <v>71</v>
          </cell>
          <cell r="L1095">
            <v>81.099999999999994</v>
          </cell>
          <cell r="M1095">
            <v>82820</v>
          </cell>
          <cell r="N1095">
            <v>582200</v>
          </cell>
          <cell r="O1095">
            <v>665020</v>
          </cell>
          <cell r="R1095">
            <v>0</v>
          </cell>
          <cell r="S1095">
            <v>0</v>
          </cell>
          <cell r="T1095">
            <v>0</v>
          </cell>
          <cell r="U1095">
            <v>0</v>
          </cell>
          <cell r="V1095">
            <v>81.099999999999994</v>
          </cell>
          <cell r="W1095">
            <v>665020</v>
          </cell>
        </row>
        <row r="1096">
          <cell r="C1096">
            <v>3.4</v>
          </cell>
          <cell r="D1096" t="str">
            <v>INSTALACION Y CIMENTACION DE TUBERIA</v>
          </cell>
          <cell r="F1096" t="str">
            <v/>
          </cell>
          <cell r="I1096" t="str">
            <v/>
          </cell>
          <cell r="J1096" t="str">
            <v/>
          </cell>
          <cell r="L1096" t="str">
            <v/>
          </cell>
          <cell r="M1096" t="str">
            <v/>
          </cell>
          <cell r="N1096" t="str">
            <v/>
          </cell>
          <cell r="O1096" t="str">
            <v/>
          </cell>
          <cell r="R1096">
            <v>0</v>
          </cell>
          <cell r="S1096" t="str">
            <v/>
          </cell>
          <cell r="T1096" t="str">
            <v/>
          </cell>
          <cell r="U1096" t="str">
            <v/>
          </cell>
          <cell r="V1096" t="str">
            <v/>
          </cell>
          <cell r="W1096" t="str">
            <v/>
          </cell>
        </row>
        <row r="1097">
          <cell r="C1097">
            <v>3.5</v>
          </cell>
          <cell r="D1097" t="str">
            <v>RELLENOS</v>
          </cell>
          <cell r="F1097" t="str">
            <v/>
          </cell>
          <cell r="I1097" t="str">
            <v/>
          </cell>
          <cell r="J1097" t="str">
            <v/>
          </cell>
          <cell r="L1097" t="str">
            <v/>
          </cell>
          <cell r="M1097" t="str">
            <v/>
          </cell>
          <cell r="N1097" t="str">
            <v/>
          </cell>
          <cell r="O1097" t="str">
            <v/>
          </cell>
          <cell r="R1097">
            <v>0</v>
          </cell>
          <cell r="S1097" t="str">
            <v/>
          </cell>
          <cell r="T1097" t="str">
            <v/>
          </cell>
          <cell r="U1097" t="str">
            <v/>
          </cell>
          <cell r="V1097" t="str">
            <v/>
          </cell>
          <cell r="W1097" t="str">
            <v/>
          </cell>
        </row>
        <row r="1098">
          <cell r="C1098" t="str">
            <v>3.5.1</v>
          </cell>
          <cell r="D1098" t="str">
            <v>Relleno de Zanjas y obras de mampostería</v>
          </cell>
          <cell r="F1098" t="str">
            <v/>
          </cell>
          <cell r="I1098" t="str">
            <v/>
          </cell>
          <cell r="J1098" t="str">
            <v/>
          </cell>
          <cell r="L1098" t="str">
            <v/>
          </cell>
          <cell r="M1098" t="str">
            <v/>
          </cell>
          <cell r="N1098" t="str">
            <v/>
          </cell>
          <cell r="O1098" t="str">
            <v/>
          </cell>
          <cell r="R1098">
            <v>0</v>
          </cell>
          <cell r="S1098" t="str">
            <v/>
          </cell>
          <cell r="T1098" t="str">
            <v/>
          </cell>
          <cell r="U1098" t="str">
            <v/>
          </cell>
          <cell r="V1098" t="str">
            <v/>
          </cell>
          <cell r="W1098" t="str">
            <v/>
          </cell>
        </row>
        <row r="1099">
          <cell r="C1099" t="str">
            <v>3.5.1.1</v>
          </cell>
          <cell r="D1099" t="str">
            <v>Rellenos de Zanjas y obras de mampostería con material seleccionado de sitio, compactado al 90% del Proctor Modificado</v>
          </cell>
          <cell r="E1099" t="str">
            <v>m3</v>
          </cell>
          <cell r="F1099">
            <v>1</v>
          </cell>
          <cell r="G1099">
            <v>8500</v>
          </cell>
          <cell r="H1099">
            <v>8500</v>
          </cell>
          <cell r="I1099">
            <v>3.6707488560866933E-2</v>
          </cell>
          <cell r="J1099">
            <v>1</v>
          </cell>
          <cell r="K1099">
            <v>80</v>
          </cell>
          <cell r="L1099">
            <v>81</v>
          </cell>
          <cell r="M1099">
            <v>8500</v>
          </cell>
          <cell r="N1099">
            <v>680000</v>
          </cell>
          <cell r="O1099">
            <v>688500</v>
          </cell>
          <cell r="R1099">
            <v>0</v>
          </cell>
          <cell r="S1099">
            <v>0</v>
          </cell>
          <cell r="T1099">
            <v>0</v>
          </cell>
          <cell r="U1099">
            <v>0</v>
          </cell>
          <cell r="V1099">
            <v>81</v>
          </cell>
          <cell r="W1099">
            <v>688500</v>
          </cell>
        </row>
        <row r="1100">
          <cell r="C1100" t="str">
            <v>3.5.1.2</v>
          </cell>
          <cell r="D1100" t="str">
            <v>Rellenos de Zanjas y obras de mampostería con material seleccionado de cantera, compactado al 95% del Proctor Modifiicado</v>
          </cell>
          <cell r="E1100" t="str">
            <v>m3</v>
          </cell>
          <cell r="F1100">
            <v>9.1</v>
          </cell>
          <cell r="G1100">
            <v>27000</v>
          </cell>
          <cell r="H1100">
            <v>245700</v>
          </cell>
          <cell r="I1100">
            <v>1.0610623458123536</v>
          </cell>
          <cell r="J1100">
            <v>9.1</v>
          </cell>
          <cell r="L1100">
            <v>9.1</v>
          </cell>
          <cell r="M1100">
            <v>245700</v>
          </cell>
          <cell r="N1100">
            <v>0</v>
          </cell>
          <cell r="O1100">
            <v>245700</v>
          </cell>
          <cell r="R1100">
            <v>0</v>
          </cell>
          <cell r="S1100">
            <v>0</v>
          </cell>
          <cell r="T1100">
            <v>0</v>
          </cell>
          <cell r="U1100">
            <v>0</v>
          </cell>
          <cell r="V1100">
            <v>9.1</v>
          </cell>
          <cell r="W1100">
            <v>245700</v>
          </cell>
        </row>
        <row r="1101">
          <cell r="C1101">
            <v>3.7</v>
          </cell>
          <cell r="D1101" t="str">
            <v>CONSTRUCCIÓN DE OBRAS ACCESORIAS</v>
          </cell>
          <cell r="F1101" t="str">
            <v/>
          </cell>
          <cell r="I1101" t="str">
            <v/>
          </cell>
          <cell r="J1101" t="str">
            <v/>
          </cell>
          <cell r="L1101" t="str">
            <v/>
          </cell>
          <cell r="M1101" t="str">
            <v/>
          </cell>
          <cell r="N1101" t="str">
            <v/>
          </cell>
          <cell r="O1101" t="str">
            <v/>
          </cell>
          <cell r="R1101">
            <v>0</v>
          </cell>
          <cell r="S1101" t="str">
            <v/>
          </cell>
          <cell r="T1101" t="str">
            <v/>
          </cell>
          <cell r="U1101" t="str">
            <v/>
          </cell>
          <cell r="V1101" t="str">
            <v/>
          </cell>
          <cell r="W1101" t="str">
            <v/>
          </cell>
        </row>
        <row r="1102">
          <cell r="C1102" t="str">
            <v>3.7.1</v>
          </cell>
          <cell r="D1102" t="str">
            <v>Obra de mampostería en ladrillo.</v>
          </cell>
          <cell r="F1102" t="str">
            <v/>
          </cell>
          <cell r="I1102" t="str">
            <v/>
          </cell>
          <cell r="J1102" t="str">
            <v/>
          </cell>
          <cell r="L1102" t="str">
            <v/>
          </cell>
          <cell r="M1102" t="str">
            <v/>
          </cell>
          <cell r="N1102" t="str">
            <v/>
          </cell>
          <cell r="O1102" t="str">
            <v/>
          </cell>
          <cell r="R1102">
            <v>0</v>
          </cell>
          <cell r="S1102" t="str">
            <v/>
          </cell>
          <cell r="T1102" t="str">
            <v/>
          </cell>
          <cell r="U1102" t="str">
            <v/>
          </cell>
          <cell r="V1102" t="str">
            <v/>
          </cell>
          <cell r="W1102" t="str">
            <v/>
          </cell>
        </row>
        <row r="1103">
          <cell r="C1103" t="str">
            <v>3.7.1.4</v>
          </cell>
          <cell r="D1103" t="str">
            <v>CONCRETOS DE LIMPIEZA, ALISTADO Y MEDIACAÑAS</v>
          </cell>
          <cell r="F1103" t="str">
            <v/>
          </cell>
          <cell r="I1103" t="str">
            <v/>
          </cell>
          <cell r="J1103" t="str">
            <v/>
          </cell>
          <cell r="L1103" t="str">
            <v/>
          </cell>
          <cell r="M1103" t="str">
            <v/>
          </cell>
          <cell r="N1103" t="str">
            <v/>
          </cell>
          <cell r="O1103" t="str">
            <v/>
          </cell>
          <cell r="R1103">
            <v>0</v>
          </cell>
          <cell r="S1103" t="str">
            <v/>
          </cell>
          <cell r="T1103" t="str">
            <v/>
          </cell>
          <cell r="U1103" t="str">
            <v/>
          </cell>
          <cell r="V1103" t="str">
            <v/>
          </cell>
          <cell r="W1103" t="str">
            <v/>
          </cell>
        </row>
        <row r="1104">
          <cell r="C1104" t="str">
            <v>3.7.1.4.1</v>
          </cell>
          <cell r="D1104" t="str">
            <v>ALISTADO Y PENDIENTADO</v>
          </cell>
          <cell r="F1104" t="str">
            <v/>
          </cell>
          <cell r="I1104" t="str">
            <v/>
          </cell>
          <cell r="J1104" t="str">
            <v/>
          </cell>
          <cell r="L1104" t="str">
            <v/>
          </cell>
          <cell r="M1104" t="str">
            <v/>
          </cell>
          <cell r="N1104" t="str">
            <v/>
          </cell>
          <cell r="O1104" t="str">
            <v/>
          </cell>
          <cell r="R1104">
            <v>0</v>
          </cell>
          <cell r="S1104" t="str">
            <v/>
          </cell>
          <cell r="T1104" t="str">
            <v/>
          </cell>
          <cell r="U1104" t="str">
            <v/>
          </cell>
          <cell r="V1104" t="str">
            <v/>
          </cell>
          <cell r="W1104" t="str">
            <v/>
          </cell>
        </row>
        <row r="1105">
          <cell r="C1105" t="str">
            <v>3.7.1.4.1.2</v>
          </cell>
          <cell r="D1105" t="str">
            <v>Alistado y pendientado de losas y pisos en mortero impermeabilizado 1:4 e=0.04</v>
          </cell>
          <cell r="E1105" t="str">
            <v>m2</v>
          </cell>
          <cell r="F1105">
            <v>30.5</v>
          </cell>
          <cell r="G1105">
            <v>10490</v>
          </cell>
          <cell r="H1105">
            <v>319945</v>
          </cell>
          <cell r="I1105">
            <v>1.3816914620713612</v>
          </cell>
          <cell r="J1105">
            <v>30.5</v>
          </cell>
          <cell r="K1105">
            <v>100</v>
          </cell>
          <cell r="L1105">
            <v>130.5</v>
          </cell>
          <cell r="M1105">
            <v>319945</v>
          </cell>
          <cell r="N1105">
            <v>1049000</v>
          </cell>
          <cell r="O1105">
            <v>1368945</v>
          </cell>
          <cell r="R1105">
            <v>0</v>
          </cell>
          <cell r="S1105">
            <v>0</v>
          </cell>
          <cell r="T1105">
            <v>0</v>
          </cell>
          <cell r="U1105">
            <v>0</v>
          </cell>
          <cell r="V1105">
            <v>130.5</v>
          </cell>
          <cell r="W1105">
            <v>1368945</v>
          </cell>
        </row>
        <row r="1106">
          <cell r="C1106" t="str">
            <v>3.7.2</v>
          </cell>
          <cell r="D1106" t="str">
            <v>Obras de mampostería en bloque</v>
          </cell>
          <cell r="F1106" t="str">
            <v/>
          </cell>
          <cell r="I1106" t="str">
            <v/>
          </cell>
          <cell r="J1106" t="str">
            <v/>
          </cell>
          <cell r="L1106" t="str">
            <v/>
          </cell>
          <cell r="M1106" t="str">
            <v/>
          </cell>
          <cell r="N1106" t="str">
            <v/>
          </cell>
          <cell r="O1106" t="str">
            <v/>
          </cell>
          <cell r="R1106">
            <v>0</v>
          </cell>
          <cell r="S1106" t="str">
            <v/>
          </cell>
          <cell r="T1106" t="str">
            <v/>
          </cell>
          <cell r="U1106" t="str">
            <v/>
          </cell>
          <cell r="V1106" t="str">
            <v/>
          </cell>
          <cell r="W1106" t="str">
            <v/>
          </cell>
        </row>
        <row r="1107">
          <cell r="C1107" t="str">
            <v>3.7.2.1.8</v>
          </cell>
          <cell r="D1107" t="str">
            <v>Mampostería en bloque de concreto (sin incluir pañete, mortero de relleno, refuerzo ) e=0.10 m</v>
          </cell>
          <cell r="E1107" t="str">
            <v>m2</v>
          </cell>
          <cell r="F1107">
            <v>9</v>
          </cell>
          <cell r="G1107">
            <v>21300</v>
          </cell>
          <cell r="H1107">
            <v>191700</v>
          </cell>
          <cell r="I1107">
            <v>0.8278618302491989</v>
          </cell>
          <cell r="J1107">
            <v>9</v>
          </cell>
          <cell r="K1107">
            <v>-9</v>
          </cell>
          <cell r="L1107">
            <v>0</v>
          </cell>
          <cell r="M1107">
            <v>191700</v>
          </cell>
          <cell r="N1107">
            <v>-191700</v>
          </cell>
          <cell r="O1107">
            <v>0</v>
          </cell>
          <cell r="R1107">
            <v>0</v>
          </cell>
          <cell r="S1107">
            <v>0</v>
          </cell>
          <cell r="T1107">
            <v>0</v>
          </cell>
          <cell r="U1107">
            <v>0</v>
          </cell>
          <cell r="V1107">
            <v>0</v>
          </cell>
          <cell r="W1107">
            <v>0</v>
          </cell>
        </row>
        <row r="1108">
          <cell r="C1108" t="str">
            <v>3.7.2.1.9</v>
          </cell>
          <cell r="D1108" t="str">
            <v>Mampostería en bloque de concreto (sin incluir pañete, mortero de relleno, refuerzo ) e=0.15 m</v>
          </cell>
          <cell r="E1108" t="str">
            <v>m2</v>
          </cell>
          <cell r="F1108">
            <v>66</v>
          </cell>
          <cell r="G1108">
            <v>27150</v>
          </cell>
          <cell r="H1108">
            <v>1791900</v>
          </cell>
          <cell r="I1108">
            <v>7.7383704414373478</v>
          </cell>
          <cell r="J1108">
            <v>66</v>
          </cell>
          <cell r="K1108">
            <v>334</v>
          </cell>
          <cell r="L1108">
            <v>400</v>
          </cell>
          <cell r="M1108">
            <v>1791900</v>
          </cell>
          <cell r="N1108">
            <v>9068100</v>
          </cell>
          <cell r="O1108">
            <v>10860000</v>
          </cell>
          <cell r="R1108">
            <v>0</v>
          </cell>
          <cell r="S1108">
            <v>0</v>
          </cell>
          <cell r="T1108">
            <v>0</v>
          </cell>
          <cell r="U1108">
            <v>0</v>
          </cell>
          <cell r="V1108">
            <v>400</v>
          </cell>
          <cell r="W1108">
            <v>10860000</v>
          </cell>
        </row>
        <row r="1109">
          <cell r="C1109" t="str">
            <v>3.7.2.1.19</v>
          </cell>
          <cell r="D1109" t="str">
            <v>Mampostería en calado de concreto e=0.20 m</v>
          </cell>
          <cell r="E1109" t="str">
            <v>m2</v>
          </cell>
          <cell r="F1109">
            <v>9</v>
          </cell>
          <cell r="G1109">
            <v>19250</v>
          </cell>
          <cell r="H1109">
            <v>173250</v>
          </cell>
          <cell r="I1109">
            <v>0.74818498743178774</v>
          </cell>
          <cell r="J1109">
            <v>9</v>
          </cell>
          <cell r="K1109">
            <v>-9</v>
          </cell>
          <cell r="L1109">
            <v>0</v>
          </cell>
          <cell r="M1109">
            <v>173250</v>
          </cell>
          <cell r="N1109">
            <v>-173250</v>
          </cell>
          <cell r="O1109">
            <v>0</v>
          </cell>
          <cell r="R1109">
            <v>0</v>
          </cell>
          <cell r="S1109">
            <v>0</v>
          </cell>
          <cell r="T1109">
            <v>0</v>
          </cell>
          <cell r="U1109">
            <v>0</v>
          </cell>
          <cell r="V1109">
            <v>0</v>
          </cell>
          <cell r="W1109">
            <v>0</v>
          </cell>
        </row>
        <row r="1110">
          <cell r="B1110" t="str">
            <v>N</v>
          </cell>
          <cell r="C1110" t="str">
            <v>3.7.2.1.15</v>
          </cell>
          <cell r="D1110" t="str">
            <v>Mampostería en bloque abusardado de concreto e=0.15 m</v>
          </cell>
          <cell r="E1110" t="str">
            <v>m2</v>
          </cell>
          <cell r="F1110">
            <v>0</v>
          </cell>
          <cell r="G1110">
            <v>32500</v>
          </cell>
          <cell r="H1110">
            <v>0</v>
          </cell>
          <cell r="J1110">
            <v>0</v>
          </cell>
          <cell r="K1110">
            <v>600</v>
          </cell>
          <cell r="L1110">
            <v>600</v>
          </cell>
          <cell r="M1110">
            <v>0</v>
          </cell>
          <cell r="N1110">
            <v>19500000</v>
          </cell>
          <cell r="O1110">
            <v>19500000</v>
          </cell>
          <cell r="R1110">
            <v>0</v>
          </cell>
        </row>
        <row r="1111">
          <cell r="C1111" t="str">
            <v>3.7.2.1.19</v>
          </cell>
          <cell r="D1111" t="str">
            <v>Mampostería en calado de concreto e=0.20 m</v>
          </cell>
          <cell r="E1111" t="str">
            <v>m2</v>
          </cell>
          <cell r="F1111">
            <v>0</v>
          </cell>
          <cell r="G1111">
            <v>19250</v>
          </cell>
          <cell r="H1111">
            <v>0</v>
          </cell>
          <cell r="I1111">
            <v>0</v>
          </cell>
          <cell r="J1111">
            <v>0</v>
          </cell>
          <cell r="K1111">
            <v>90</v>
          </cell>
          <cell r="L1111">
            <v>90</v>
          </cell>
          <cell r="M1111">
            <v>0</v>
          </cell>
          <cell r="N1111">
            <v>1732500</v>
          </cell>
          <cell r="O1111">
            <v>1732500</v>
          </cell>
          <cell r="R1111">
            <v>0</v>
          </cell>
          <cell r="S1111">
            <v>0</v>
          </cell>
          <cell r="T1111">
            <v>0</v>
          </cell>
          <cell r="U1111">
            <v>0</v>
          </cell>
          <cell r="V1111">
            <v>90</v>
          </cell>
          <cell r="W1111">
            <v>1732500</v>
          </cell>
        </row>
        <row r="1112">
          <cell r="C1112" t="str">
            <v>3.7.3</v>
          </cell>
          <cell r="D1112" t="str">
            <v>Estructuras de concreto reforzado</v>
          </cell>
          <cell r="F1112" t="str">
            <v/>
          </cell>
          <cell r="I1112" t="str">
            <v/>
          </cell>
          <cell r="J1112" t="str">
            <v/>
          </cell>
          <cell r="L1112" t="str">
            <v/>
          </cell>
          <cell r="M1112" t="str">
            <v/>
          </cell>
          <cell r="N1112" t="str">
            <v/>
          </cell>
          <cell r="O1112" t="str">
            <v/>
          </cell>
          <cell r="R1112">
            <v>0</v>
          </cell>
          <cell r="S1112" t="str">
            <v/>
          </cell>
          <cell r="T1112" t="str">
            <v/>
          </cell>
          <cell r="U1112" t="str">
            <v/>
          </cell>
          <cell r="V1112" t="str">
            <v/>
          </cell>
          <cell r="W1112" t="str">
            <v/>
          </cell>
        </row>
        <row r="1113">
          <cell r="C1113" t="str">
            <v>3.7.3.2</v>
          </cell>
          <cell r="D1113" t="str">
            <v>Concreto para estructuras tipo edificaciones</v>
          </cell>
          <cell r="F1113" t="str">
            <v/>
          </cell>
          <cell r="I1113" t="str">
            <v/>
          </cell>
          <cell r="J1113" t="str">
            <v/>
          </cell>
          <cell r="L1113" t="str">
            <v/>
          </cell>
          <cell r="M1113" t="str">
            <v/>
          </cell>
          <cell r="N1113" t="str">
            <v/>
          </cell>
          <cell r="O1113" t="str">
            <v/>
          </cell>
          <cell r="R1113">
            <v>0</v>
          </cell>
          <cell r="S1113" t="str">
            <v/>
          </cell>
          <cell r="T1113" t="str">
            <v/>
          </cell>
          <cell r="U1113" t="str">
            <v/>
          </cell>
          <cell r="V1113" t="str">
            <v/>
          </cell>
          <cell r="W1113" t="str">
            <v/>
          </cell>
        </row>
        <row r="1114">
          <cell r="C1114" t="str">
            <v>3.7.3.2.1</v>
          </cell>
          <cell r="D1114" t="str">
            <v>VIGAS, COLUMNAS, ZAPATAS, MUROS, ESCALERAS</v>
          </cell>
          <cell r="F1114" t="str">
            <v/>
          </cell>
          <cell r="I1114" t="str">
            <v/>
          </cell>
          <cell r="J1114" t="str">
            <v/>
          </cell>
          <cell r="L1114" t="str">
            <v/>
          </cell>
          <cell r="M1114" t="str">
            <v/>
          </cell>
          <cell r="N1114" t="str">
            <v/>
          </cell>
          <cell r="O1114" t="str">
            <v/>
          </cell>
          <cell r="R1114">
            <v>0</v>
          </cell>
          <cell r="S1114" t="str">
            <v/>
          </cell>
          <cell r="T1114" t="str">
            <v/>
          </cell>
          <cell r="U1114" t="str">
            <v/>
          </cell>
          <cell r="V1114" t="str">
            <v/>
          </cell>
          <cell r="W1114" t="str">
            <v/>
          </cell>
        </row>
        <row r="1115">
          <cell r="C1115" t="str">
            <v>3.7.3.2.1.2</v>
          </cell>
          <cell r="D1115" t="str">
            <v>Concreto para vigas f´c=21 Mpa (3000 PSI)</v>
          </cell>
          <cell r="E1115" t="str">
            <v>m3</v>
          </cell>
          <cell r="F1115">
            <v>2.2999999999999998</v>
          </cell>
          <cell r="G1115">
            <v>314100</v>
          </cell>
          <cell r="H1115">
            <v>722430</v>
          </cell>
          <cell r="I1115">
            <v>3.1198342307090705</v>
          </cell>
          <cell r="J1115">
            <v>2.2999999999999998</v>
          </cell>
          <cell r="K1115">
            <v>0</v>
          </cell>
          <cell r="L1115">
            <v>2.2999999999999998</v>
          </cell>
          <cell r="M1115">
            <v>722430</v>
          </cell>
          <cell r="N1115">
            <v>0</v>
          </cell>
          <cell r="O1115">
            <v>722430</v>
          </cell>
          <cell r="R1115">
            <v>0</v>
          </cell>
          <cell r="S1115">
            <v>0</v>
          </cell>
          <cell r="T1115">
            <v>0</v>
          </cell>
          <cell r="U1115">
            <v>0</v>
          </cell>
          <cell r="V1115">
            <v>2.2999999999999998</v>
          </cell>
          <cell r="W1115">
            <v>722430</v>
          </cell>
        </row>
        <row r="1116">
          <cell r="C1116" t="str">
            <v>3.7.3.2.1.5</v>
          </cell>
          <cell r="D1116" t="str">
            <v>Concreto para columnas f´c=21 Mpa (3000 PSI)</v>
          </cell>
          <cell r="E1116" t="str">
            <v>m3</v>
          </cell>
          <cell r="F1116">
            <v>2.1</v>
          </cell>
          <cell r="G1116">
            <v>355100</v>
          </cell>
          <cell r="H1116">
            <v>745710</v>
          </cell>
          <cell r="I1116">
            <v>3.2203695640851864</v>
          </cell>
          <cell r="J1116">
            <v>2.1</v>
          </cell>
          <cell r="K1116">
            <v>20</v>
          </cell>
          <cell r="L1116">
            <v>22.1</v>
          </cell>
          <cell r="M1116">
            <v>745710</v>
          </cell>
          <cell r="N1116">
            <v>7102000</v>
          </cell>
          <cell r="O1116">
            <v>7847710.0000000009</v>
          </cell>
          <cell r="R1116">
            <v>0</v>
          </cell>
          <cell r="S1116">
            <v>0</v>
          </cell>
          <cell r="T1116">
            <v>0</v>
          </cell>
          <cell r="U1116">
            <v>0</v>
          </cell>
          <cell r="V1116">
            <v>22.1</v>
          </cell>
          <cell r="W1116">
            <v>7847710.0000000009</v>
          </cell>
        </row>
        <row r="1117">
          <cell r="C1117" t="str">
            <v>3.7.3.2.1.11</v>
          </cell>
          <cell r="D1117" t="str">
            <v>Concreto para zapatas f´c=24.5 Mpa (3500 PSI)</v>
          </cell>
          <cell r="E1117" t="str">
            <v>m3</v>
          </cell>
          <cell r="F1117">
            <v>2.6</v>
          </cell>
          <cell r="G1117">
            <v>293700</v>
          </cell>
          <cell r="H1117">
            <v>763620</v>
          </cell>
          <cell r="I1117">
            <v>3.297714401746966</v>
          </cell>
          <cell r="J1117">
            <v>2.6</v>
          </cell>
          <cell r="K1117">
            <v>26</v>
          </cell>
          <cell r="L1117">
            <v>28.6</v>
          </cell>
          <cell r="M1117">
            <v>763620</v>
          </cell>
          <cell r="N1117">
            <v>7636200</v>
          </cell>
          <cell r="O1117">
            <v>8399820</v>
          </cell>
          <cell r="R1117">
            <v>0</v>
          </cell>
          <cell r="S1117">
            <v>0</v>
          </cell>
          <cell r="T1117">
            <v>0</v>
          </cell>
          <cell r="U1117">
            <v>0</v>
          </cell>
          <cell r="V1117">
            <v>28.6</v>
          </cell>
          <cell r="W1117">
            <v>8399820</v>
          </cell>
        </row>
        <row r="1118">
          <cell r="C1118" t="str">
            <v>3.7.3.2.1.14</v>
          </cell>
          <cell r="D1118" t="str">
            <v>Concreto para vigas de amarre f´c=21 Mpa (3000 PSI)</v>
          </cell>
          <cell r="E1118" t="str">
            <v>m3</v>
          </cell>
          <cell r="F1118">
            <v>2.2999999999999998</v>
          </cell>
          <cell r="G1118">
            <v>338850</v>
          </cell>
          <cell r="H1118">
            <v>779354.99999999988</v>
          </cell>
          <cell r="I1118">
            <v>3.3656664408652288</v>
          </cell>
          <cell r="J1118">
            <v>2.2999999999999998</v>
          </cell>
          <cell r="K1118">
            <v>48</v>
          </cell>
          <cell r="L1118">
            <v>50.3</v>
          </cell>
          <cell r="M1118">
            <v>779354.99999999988</v>
          </cell>
          <cell r="N1118">
            <v>16264800</v>
          </cell>
          <cell r="O1118">
            <v>17044155</v>
          </cell>
          <cell r="R1118">
            <v>6.0600000000000005</v>
          </cell>
          <cell r="S1118">
            <v>0</v>
          </cell>
          <cell r="T1118">
            <v>0</v>
          </cell>
          <cell r="U1118">
            <v>2053431.0000000002</v>
          </cell>
          <cell r="V1118">
            <v>44.239999999999995</v>
          </cell>
          <cell r="W1118">
            <v>14990723.999999998</v>
          </cell>
        </row>
        <row r="1119">
          <cell r="C1119" t="str">
            <v>3.7.3.2.1.20</v>
          </cell>
          <cell r="D1119" t="str">
            <v>Piso en concreto e=0.15 f´c=24.5 Mpa</v>
          </cell>
          <cell r="E1119" t="str">
            <v>m2</v>
          </cell>
          <cell r="F1119">
            <v>30.5</v>
          </cell>
          <cell r="G1119">
            <v>47100</v>
          </cell>
          <cell r="H1119">
            <v>1436550</v>
          </cell>
          <cell r="I1119">
            <v>6.203781493189811</v>
          </cell>
          <cell r="J1119">
            <v>30.5</v>
          </cell>
          <cell r="K1119">
            <v>120</v>
          </cell>
          <cell r="L1119">
            <v>150.5</v>
          </cell>
          <cell r="M1119">
            <v>1436550</v>
          </cell>
          <cell r="N1119">
            <v>5652000</v>
          </cell>
          <cell r="O1119">
            <v>7088550</v>
          </cell>
          <cell r="R1119">
            <v>0</v>
          </cell>
          <cell r="S1119">
            <v>0</v>
          </cell>
          <cell r="T1119">
            <v>0</v>
          </cell>
          <cell r="U1119">
            <v>0</v>
          </cell>
          <cell r="V1119">
            <v>150.5</v>
          </cell>
          <cell r="W1119">
            <v>7088550</v>
          </cell>
        </row>
        <row r="1120">
          <cell r="C1120" t="str">
            <v>3.7.3.2.3</v>
          </cell>
          <cell r="D1120" t="str">
            <v>LOSAS ALIGERADAS</v>
          </cell>
          <cell r="F1120" t="str">
            <v/>
          </cell>
          <cell r="I1120" t="str">
            <v/>
          </cell>
          <cell r="J1120" t="str">
            <v/>
          </cell>
          <cell r="L1120" t="str">
            <v/>
          </cell>
          <cell r="M1120" t="str">
            <v/>
          </cell>
          <cell r="N1120" t="str">
            <v/>
          </cell>
          <cell r="O1120" t="str">
            <v/>
          </cell>
          <cell r="R1120">
            <v>0</v>
          </cell>
          <cell r="S1120" t="str">
            <v/>
          </cell>
          <cell r="T1120" t="str">
            <v/>
          </cell>
          <cell r="U1120" t="str">
            <v/>
          </cell>
          <cell r="V1120" t="str">
            <v/>
          </cell>
          <cell r="W1120" t="str">
            <v/>
          </cell>
        </row>
        <row r="1121">
          <cell r="C1121" t="str">
            <v>3.7.3.2.3.4</v>
          </cell>
          <cell r="D1121" t="str">
            <v>Losa aligerada para edificaciones con casetón de icopor f¨c=24.5 MPa e=0.30 m</v>
          </cell>
          <cell r="E1121" t="str">
            <v>m2</v>
          </cell>
          <cell r="F1121">
            <v>30.5</v>
          </cell>
          <cell r="G1121">
            <v>77660</v>
          </cell>
          <cell r="H1121">
            <v>2368630</v>
          </cell>
          <cell r="I1121">
            <v>10.228995132932498</v>
          </cell>
          <cell r="J1121">
            <v>30.5</v>
          </cell>
          <cell r="K1121">
            <v>360</v>
          </cell>
          <cell r="L1121">
            <v>390.5</v>
          </cell>
          <cell r="M1121">
            <v>2368630</v>
          </cell>
          <cell r="N1121">
            <v>27957600</v>
          </cell>
          <cell r="O1121">
            <v>30326230</v>
          </cell>
          <cell r="R1121">
            <v>0</v>
          </cell>
          <cell r="S1121">
            <v>0</v>
          </cell>
          <cell r="T1121">
            <v>0</v>
          </cell>
          <cell r="U1121">
            <v>0</v>
          </cell>
          <cell r="V1121">
            <v>390.5</v>
          </cell>
          <cell r="W1121">
            <v>30326230</v>
          </cell>
        </row>
        <row r="1122">
          <cell r="C1122" t="str">
            <v>3.7.3.3</v>
          </cell>
          <cell r="D1122" t="str">
            <v>ACERO DE REFUERZO</v>
          </cell>
          <cell r="F1122" t="str">
            <v/>
          </cell>
          <cell r="I1122" t="str">
            <v/>
          </cell>
          <cell r="J1122" t="str">
            <v/>
          </cell>
          <cell r="L1122" t="str">
            <v/>
          </cell>
          <cell r="M1122" t="str">
            <v/>
          </cell>
          <cell r="N1122" t="str">
            <v/>
          </cell>
          <cell r="O1122" t="str">
            <v/>
          </cell>
          <cell r="R1122">
            <v>0</v>
          </cell>
          <cell r="S1122" t="str">
            <v/>
          </cell>
          <cell r="T1122" t="str">
            <v/>
          </cell>
          <cell r="U1122" t="str">
            <v/>
          </cell>
          <cell r="V1122" t="str">
            <v/>
          </cell>
          <cell r="W1122" t="str">
            <v/>
          </cell>
        </row>
        <row r="1123">
          <cell r="C1123" t="str">
            <v>3.7.3.3.1</v>
          </cell>
          <cell r="D1123" t="str">
            <v>Suministro, figurado e instalación de acero de refuerzo 420 Mpa (60000 Psi) según planos y especificaciones de diseño</v>
          </cell>
          <cell r="E1123" t="str">
            <v>kg</v>
          </cell>
          <cell r="F1123">
            <v>3684</v>
          </cell>
          <cell r="G1123">
            <v>2740</v>
          </cell>
          <cell r="H1123">
            <v>10094160</v>
          </cell>
          <cell r="I1123">
            <v>43.591913262536536</v>
          </cell>
          <cell r="J1123">
            <v>3684</v>
          </cell>
          <cell r="K1123">
            <v>5000</v>
          </cell>
          <cell r="L1123">
            <v>8684</v>
          </cell>
          <cell r="M1123">
            <v>10094160</v>
          </cell>
          <cell r="N1123">
            <v>13700000</v>
          </cell>
          <cell r="O1123">
            <v>23794160</v>
          </cell>
          <cell r="R1123">
            <v>484.2</v>
          </cell>
          <cell r="S1123">
            <v>0</v>
          </cell>
          <cell r="T1123">
            <v>0</v>
          </cell>
          <cell r="U1123">
            <v>1326708</v>
          </cell>
          <cell r="V1123">
            <v>8199.7999999999993</v>
          </cell>
          <cell r="W1123">
            <v>22467451.999999996</v>
          </cell>
        </row>
        <row r="1124">
          <cell r="C1124" t="str">
            <v>3.7.3.8</v>
          </cell>
          <cell r="D1124" t="str">
            <v>IMPERMEABILIZACION</v>
          </cell>
          <cell r="F1124" t="str">
            <v/>
          </cell>
          <cell r="I1124" t="str">
            <v/>
          </cell>
          <cell r="J1124" t="str">
            <v/>
          </cell>
          <cell r="L1124" t="str">
            <v/>
          </cell>
          <cell r="M1124" t="str">
            <v/>
          </cell>
          <cell r="N1124" t="str">
            <v/>
          </cell>
          <cell r="O1124" t="str">
            <v/>
          </cell>
          <cell r="R1124">
            <v>0</v>
          </cell>
          <cell r="S1124" t="str">
            <v/>
          </cell>
          <cell r="T1124" t="str">
            <v/>
          </cell>
          <cell r="U1124" t="str">
            <v/>
          </cell>
          <cell r="V1124" t="str">
            <v/>
          </cell>
          <cell r="W1124" t="str">
            <v/>
          </cell>
        </row>
        <row r="1125">
          <cell r="C1125" t="str">
            <v>3.7.3.8.1</v>
          </cell>
          <cell r="D1125" t="str">
            <v>Suministro e instalación de manto reflectivo Morter plas AL-80 o similar según planos y especificaciones de diseño</v>
          </cell>
          <cell r="E1125" t="str">
            <v>m2</v>
          </cell>
          <cell r="F1125">
            <v>30.5</v>
          </cell>
          <cell r="G1125">
            <v>9325</v>
          </cell>
          <cell r="H1125">
            <v>284412.5</v>
          </cell>
          <cell r="I1125">
            <v>1.2282433635667727</v>
          </cell>
          <cell r="J1125">
            <v>30.5</v>
          </cell>
          <cell r="K1125">
            <v>220</v>
          </cell>
          <cell r="L1125">
            <v>250.5</v>
          </cell>
          <cell r="M1125">
            <v>284412.5</v>
          </cell>
          <cell r="N1125">
            <v>2051500</v>
          </cell>
          <cell r="O1125">
            <v>2335912.5</v>
          </cell>
          <cell r="R1125">
            <v>0</v>
          </cell>
          <cell r="S1125">
            <v>0</v>
          </cell>
          <cell r="T1125">
            <v>0</v>
          </cell>
          <cell r="U1125">
            <v>0</v>
          </cell>
          <cell r="V1125">
            <v>250.5</v>
          </cell>
          <cell r="W1125">
            <v>2335912.5</v>
          </cell>
        </row>
        <row r="1126">
          <cell r="C1126" t="str">
            <v>3,9</v>
          </cell>
          <cell r="D1126" t="str">
            <v>OBRAS ARQUITECTONICAS</v>
          </cell>
          <cell r="F1126" t="str">
            <v/>
          </cell>
          <cell r="I1126" t="str">
            <v/>
          </cell>
          <cell r="J1126" t="str">
            <v/>
          </cell>
          <cell r="L1126" t="str">
            <v/>
          </cell>
          <cell r="M1126" t="str">
            <v/>
          </cell>
          <cell r="N1126" t="str">
            <v/>
          </cell>
          <cell r="O1126" t="str">
            <v/>
          </cell>
          <cell r="R1126">
            <v>0</v>
          </cell>
          <cell r="S1126" t="str">
            <v/>
          </cell>
          <cell r="T1126" t="str">
            <v/>
          </cell>
          <cell r="U1126" t="str">
            <v/>
          </cell>
          <cell r="V1126" t="str">
            <v/>
          </cell>
          <cell r="W1126" t="str">
            <v/>
          </cell>
        </row>
        <row r="1127">
          <cell r="C1127" t="str">
            <v>3.9.9</v>
          </cell>
          <cell r="D1127" t="str">
            <v>CARPINTERIA EN MADERA</v>
          </cell>
          <cell r="F1127" t="str">
            <v/>
          </cell>
          <cell r="I1127" t="str">
            <v/>
          </cell>
          <cell r="J1127" t="str">
            <v/>
          </cell>
          <cell r="L1127" t="str">
            <v/>
          </cell>
          <cell r="M1127" t="str">
            <v/>
          </cell>
          <cell r="N1127" t="str">
            <v/>
          </cell>
          <cell r="O1127" t="str">
            <v/>
          </cell>
          <cell r="R1127">
            <v>0</v>
          </cell>
          <cell r="S1127" t="str">
            <v/>
          </cell>
          <cell r="T1127" t="str">
            <v/>
          </cell>
          <cell r="U1127" t="str">
            <v/>
          </cell>
          <cell r="V1127" t="str">
            <v/>
          </cell>
          <cell r="W1127" t="str">
            <v/>
          </cell>
        </row>
        <row r="1128">
          <cell r="C1128" t="str">
            <v>3.9.9.1</v>
          </cell>
          <cell r="D1128" t="str">
            <v>PUERTAS DE ENTRADA PRINCIPAL</v>
          </cell>
          <cell r="F1128" t="str">
            <v/>
          </cell>
          <cell r="I1128" t="str">
            <v/>
          </cell>
          <cell r="J1128" t="str">
            <v/>
          </cell>
          <cell r="L1128" t="str">
            <v/>
          </cell>
          <cell r="M1128" t="str">
            <v/>
          </cell>
          <cell r="N1128" t="str">
            <v/>
          </cell>
          <cell r="O1128" t="str">
            <v/>
          </cell>
          <cell r="R1128">
            <v>0</v>
          </cell>
          <cell r="S1128" t="str">
            <v/>
          </cell>
          <cell r="T1128" t="str">
            <v/>
          </cell>
          <cell r="U1128" t="str">
            <v/>
          </cell>
          <cell r="V1128" t="str">
            <v/>
          </cell>
          <cell r="W1128" t="str">
            <v/>
          </cell>
        </row>
        <row r="1129">
          <cell r="C1129" t="str">
            <v>3.9.9.1.9</v>
          </cell>
          <cell r="D1129" t="str">
            <v>Puerta Madecor en cedro 1.00 x 2 m e=36 mm. Incluye marco para puerta y cerradura según planos y especificaciones de diseño</v>
          </cell>
          <cell r="E1129" t="str">
            <v>un</v>
          </cell>
          <cell r="F1129">
            <v>1</v>
          </cell>
          <cell r="G1129">
            <v>72000</v>
          </cell>
          <cell r="H1129">
            <v>72000</v>
          </cell>
          <cell r="I1129">
            <v>0.31093402075087284</v>
          </cell>
          <cell r="J1129">
            <v>1</v>
          </cell>
          <cell r="K1129">
            <v>14</v>
          </cell>
          <cell r="L1129">
            <v>15</v>
          </cell>
          <cell r="M1129">
            <v>72000</v>
          </cell>
          <cell r="N1129">
            <v>1008000</v>
          </cell>
          <cell r="O1129">
            <v>1080000</v>
          </cell>
          <cell r="R1129">
            <v>0</v>
          </cell>
          <cell r="S1129">
            <v>0</v>
          </cell>
          <cell r="T1129">
            <v>0</v>
          </cell>
          <cell r="U1129">
            <v>0</v>
          </cell>
          <cell r="V1129">
            <v>15</v>
          </cell>
          <cell r="W1129">
            <v>1080000</v>
          </cell>
        </row>
        <row r="1130">
          <cell r="C1130" t="str">
            <v>3.9.10.4</v>
          </cell>
          <cell r="D1130" t="str">
            <v>VENTANAS EN ALUMINIO</v>
          </cell>
          <cell r="F1130" t="str">
            <v/>
          </cell>
          <cell r="I1130" t="str">
            <v/>
          </cell>
          <cell r="J1130" t="str">
            <v/>
          </cell>
          <cell r="L1130" t="str">
            <v/>
          </cell>
          <cell r="M1130" t="str">
            <v/>
          </cell>
          <cell r="N1130" t="str">
            <v/>
          </cell>
          <cell r="O1130" t="str">
            <v/>
          </cell>
          <cell r="R1130">
            <v>0</v>
          </cell>
          <cell r="S1130" t="str">
            <v/>
          </cell>
          <cell r="T1130" t="str">
            <v/>
          </cell>
          <cell r="U1130" t="str">
            <v/>
          </cell>
          <cell r="V1130" t="str">
            <v/>
          </cell>
          <cell r="W1130" t="str">
            <v/>
          </cell>
        </row>
        <row r="1131">
          <cell r="C1131" t="str">
            <v>3.9.10.4.1</v>
          </cell>
          <cell r="D1131" t="str">
            <v>Ventaneria en aluminio, incluye vidrio 4 mm segun planos y especificaciones de diseño</v>
          </cell>
          <cell r="E1131" t="str">
            <v>m2</v>
          </cell>
          <cell r="F1131">
            <v>1.5</v>
          </cell>
          <cell r="G1131">
            <v>83050</v>
          </cell>
          <cell r="H1131">
            <v>124575</v>
          </cell>
          <cell r="I1131">
            <v>0.53798063381999972</v>
          </cell>
          <cell r="J1131">
            <v>1.5</v>
          </cell>
          <cell r="K1131">
            <v>10</v>
          </cell>
          <cell r="L1131">
            <v>11.5</v>
          </cell>
          <cell r="M1131">
            <v>124575</v>
          </cell>
          <cell r="N1131">
            <v>830500</v>
          </cell>
          <cell r="O1131">
            <v>955075</v>
          </cell>
          <cell r="R1131">
            <v>0</v>
          </cell>
          <cell r="S1131">
            <v>0</v>
          </cell>
          <cell r="T1131">
            <v>0</v>
          </cell>
          <cell r="U1131">
            <v>0</v>
          </cell>
          <cell r="V1131">
            <v>11.5</v>
          </cell>
          <cell r="W1131">
            <v>955075</v>
          </cell>
        </row>
        <row r="1132">
          <cell r="C1132" t="str">
            <v>3.9.12</v>
          </cell>
          <cell r="D1132" t="str">
            <v>PINTURA</v>
          </cell>
          <cell r="F1132" t="str">
            <v/>
          </cell>
          <cell r="I1132" t="str">
            <v/>
          </cell>
          <cell r="J1132" t="str">
            <v/>
          </cell>
          <cell r="L1132" t="str">
            <v/>
          </cell>
          <cell r="M1132" t="str">
            <v/>
          </cell>
          <cell r="N1132" t="str">
            <v/>
          </cell>
          <cell r="O1132" t="str">
            <v/>
          </cell>
          <cell r="R1132">
            <v>0</v>
          </cell>
          <cell r="S1132" t="str">
            <v/>
          </cell>
          <cell r="T1132" t="str">
            <v/>
          </cell>
          <cell r="U1132" t="str">
            <v/>
          </cell>
          <cell r="V1132" t="str">
            <v/>
          </cell>
          <cell r="W1132" t="str">
            <v/>
          </cell>
        </row>
        <row r="1133">
          <cell r="C1133" t="str">
            <v>3.9.12.2</v>
          </cell>
          <cell r="D1133" t="str">
            <v>Estuco y pintura a 3 manos segun planos y especificaciones de diseño</v>
          </cell>
          <cell r="E1133" t="str">
            <v>m2</v>
          </cell>
          <cell r="F1133">
            <v>178</v>
          </cell>
          <cell r="G1133">
            <v>6415</v>
          </cell>
          <cell r="H1133">
            <v>1141870</v>
          </cell>
          <cell r="I1133">
            <v>4.9311976427055439</v>
          </cell>
          <cell r="J1133">
            <v>178</v>
          </cell>
          <cell r="K1133">
            <v>1000</v>
          </cell>
          <cell r="L1133">
            <v>1178</v>
          </cell>
          <cell r="M1133">
            <v>1141870</v>
          </cell>
          <cell r="N1133">
            <v>6415000</v>
          </cell>
          <cell r="O1133">
            <v>7556870</v>
          </cell>
          <cell r="R1133">
            <v>0</v>
          </cell>
          <cell r="S1133">
            <v>0</v>
          </cell>
          <cell r="T1133">
            <v>0</v>
          </cell>
          <cell r="U1133">
            <v>0</v>
          </cell>
          <cell r="V1133">
            <v>1178</v>
          </cell>
          <cell r="W1133">
            <v>7556870</v>
          </cell>
        </row>
        <row r="1134">
          <cell r="D1134" t="str">
            <v>Pañete simple en mortero 1:4</v>
          </cell>
          <cell r="E1134" t="str">
            <v>m2</v>
          </cell>
          <cell r="F1134">
            <v>0</v>
          </cell>
          <cell r="G1134">
            <v>6500</v>
          </cell>
          <cell r="J1134">
            <v>0</v>
          </cell>
          <cell r="K1134">
            <v>1178</v>
          </cell>
          <cell r="L1134">
            <v>1178</v>
          </cell>
          <cell r="M1134">
            <v>0</v>
          </cell>
          <cell r="N1134">
            <v>7657000</v>
          </cell>
          <cell r="O1134">
            <v>7657000</v>
          </cell>
          <cell r="R1134">
            <v>0</v>
          </cell>
          <cell r="S1134">
            <v>0</v>
          </cell>
          <cell r="T1134">
            <v>0</v>
          </cell>
          <cell r="U1134">
            <v>0</v>
          </cell>
          <cell r="V1134">
            <v>1178</v>
          </cell>
          <cell r="W1134">
            <v>7657000</v>
          </cell>
        </row>
        <row r="1135">
          <cell r="C1135" t="str">
            <v>3,10</v>
          </cell>
          <cell r="D1135" t="str">
            <v>INSTALACIÓN DE ACCESORIOS Y TRABAJOS METALMECÁNICOS</v>
          </cell>
          <cell r="F1135" t="str">
            <v/>
          </cell>
          <cell r="I1135" t="str">
            <v/>
          </cell>
          <cell r="J1135" t="str">
            <v/>
          </cell>
          <cell r="L1135" t="str">
            <v/>
          </cell>
          <cell r="M1135" t="str">
            <v/>
          </cell>
          <cell r="N1135" t="str">
            <v/>
          </cell>
          <cell r="O1135" t="str">
            <v/>
          </cell>
          <cell r="R1135">
            <v>0</v>
          </cell>
          <cell r="S1135" t="str">
            <v/>
          </cell>
          <cell r="T1135" t="str">
            <v/>
          </cell>
          <cell r="U1135" t="str">
            <v/>
          </cell>
          <cell r="V1135" t="str">
            <v/>
          </cell>
          <cell r="W1135" t="str">
            <v/>
          </cell>
        </row>
        <row r="1136">
          <cell r="C1136" t="str">
            <v>3.10.1.4</v>
          </cell>
          <cell r="D1136" t="str">
            <v>FABRICACIÓN E INSTALACIÓN DE PUERTAS EN ACERO Ø 2” A.G</v>
          </cell>
          <cell r="F1136" t="str">
            <v/>
          </cell>
          <cell r="I1136" t="str">
            <v/>
          </cell>
          <cell r="J1136" t="str">
            <v/>
          </cell>
          <cell r="L1136" t="str">
            <v/>
          </cell>
          <cell r="M1136" t="str">
            <v/>
          </cell>
          <cell r="N1136" t="str">
            <v/>
          </cell>
          <cell r="O1136" t="str">
            <v/>
          </cell>
          <cell r="R1136">
            <v>0</v>
          </cell>
          <cell r="S1136" t="str">
            <v/>
          </cell>
          <cell r="T1136" t="str">
            <v/>
          </cell>
          <cell r="U1136" t="str">
            <v/>
          </cell>
          <cell r="V1136" t="str">
            <v/>
          </cell>
          <cell r="W1136" t="str">
            <v/>
          </cell>
        </row>
        <row r="1137">
          <cell r="C1137" t="str">
            <v>3.9.10.9.2</v>
          </cell>
          <cell r="D1137" t="str">
            <v>Suministro e instalación de puerta en reja metálica , diámetro de barrotes 50mm en acero galvanizado, separación entre ejes de rejas de 0.2m, incluye pintura anticorrosiva y acabado</v>
          </cell>
          <cell r="E1137" t="str">
            <v>m2</v>
          </cell>
          <cell r="F1137">
            <v>8.1</v>
          </cell>
          <cell r="G1137">
            <v>195100</v>
          </cell>
          <cell r="H1137">
            <v>1580310</v>
          </cell>
          <cell r="I1137">
            <v>6.8246130879557203</v>
          </cell>
          <cell r="J1137">
            <v>8.1</v>
          </cell>
          <cell r="K1137">
            <v>10</v>
          </cell>
          <cell r="L1137">
            <v>18.100000000000001</v>
          </cell>
          <cell r="M1137">
            <v>1580310</v>
          </cell>
          <cell r="N1137">
            <v>1951000</v>
          </cell>
          <cell r="O1137">
            <v>3531310.0000000005</v>
          </cell>
          <cell r="R1137">
            <v>0</v>
          </cell>
          <cell r="S1137">
            <v>0</v>
          </cell>
          <cell r="T1137">
            <v>0</v>
          </cell>
          <cell r="U1137">
            <v>0</v>
          </cell>
          <cell r="V1137">
            <v>18.100000000000001</v>
          </cell>
          <cell r="W1137">
            <v>3531310.0000000005</v>
          </cell>
        </row>
        <row r="1138">
          <cell r="D1138" t="str">
            <v>COSTO TOTAL DIRECTO</v>
          </cell>
          <cell r="F1138" t="str">
            <v/>
          </cell>
          <cell r="H1138">
            <v>23156038</v>
          </cell>
          <cell r="J1138" t="str">
            <v/>
          </cell>
          <cell r="L1138" t="str">
            <v/>
          </cell>
          <cell r="M1138">
            <v>23156038</v>
          </cell>
          <cell r="N1138">
            <v>130243850</v>
          </cell>
          <cell r="O1138">
            <v>153399888</v>
          </cell>
          <cell r="R1138">
            <v>0</v>
          </cell>
          <cell r="S1138">
            <v>0</v>
          </cell>
          <cell r="T1138">
            <v>0</v>
          </cell>
          <cell r="U1138">
            <v>3380139</v>
          </cell>
          <cell r="V1138" t="str">
            <v/>
          </cell>
          <cell r="W1138">
            <v>130519749</v>
          </cell>
        </row>
        <row r="1139">
          <cell r="D1139" t="str">
            <v>A,I,U, 25%</v>
          </cell>
          <cell r="E1139">
            <v>0.25</v>
          </cell>
          <cell r="F1139">
            <v>0</v>
          </cell>
          <cell r="H1139">
            <v>5789009.5</v>
          </cell>
          <cell r="J1139">
            <v>0</v>
          </cell>
          <cell r="L1139">
            <v>0</v>
          </cell>
          <cell r="M1139">
            <v>5789009.5</v>
          </cell>
          <cell r="N1139">
            <v>32560962.5</v>
          </cell>
          <cell r="O1139">
            <v>38349972</v>
          </cell>
          <cell r="R1139">
            <v>0</v>
          </cell>
          <cell r="S1139">
            <v>0</v>
          </cell>
          <cell r="T1139">
            <v>0</v>
          </cell>
          <cell r="U1139">
            <v>845034.75</v>
          </cell>
          <cell r="W1139">
            <v>32629937.25</v>
          </cell>
        </row>
        <row r="1140">
          <cell r="B1140" t="str">
            <v>TO17</v>
          </cell>
          <cell r="D1140" t="str">
            <v>COSTO TOTAL OBRA CIVIL</v>
          </cell>
          <cell r="F1140" t="str">
            <v/>
          </cell>
          <cell r="H1140">
            <v>28945048</v>
          </cell>
          <cell r="J1140" t="str">
            <v/>
          </cell>
          <cell r="L1140" t="str">
            <v/>
          </cell>
          <cell r="M1140">
            <v>28945048</v>
          </cell>
          <cell r="N1140">
            <v>162804813</v>
          </cell>
          <cell r="O1140">
            <v>191749860</v>
          </cell>
          <cell r="R1140">
            <v>0</v>
          </cell>
          <cell r="S1140">
            <v>0</v>
          </cell>
          <cell r="T1140">
            <v>0</v>
          </cell>
          <cell r="U1140">
            <v>4225174</v>
          </cell>
          <cell r="V1140" t="str">
            <v/>
          </cell>
          <cell r="W1140">
            <v>163149686</v>
          </cell>
        </row>
        <row r="1141">
          <cell r="B1141" t="str">
            <v>T18</v>
          </cell>
          <cell r="C1141" t="str">
            <v>OBRA CIVIL ESTRUCTURAL DEL MACROMEDIDOR DE SALIDA (1141)</v>
          </cell>
          <cell r="F1141" t="str">
            <v/>
          </cell>
          <cell r="J1141" t="str">
            <v/>
          </cell>
          <cell r="L1141" t="str">
            <v/>
          </cell>
          <cell r="M1141" t="str">
            <v/>
          </cell>
          <cell r="N1141" t="str">
            <v/>
          </cell>
          <cell r="O1141" t="str">
            <v/>
          </cell>
          <cell r="R1141">
            <v>0</v>
          </cell>
          <cell r="S1141" t="str">
            <v/>
          </cell>
          <cell r="T1141" t="str">
            <v/>
          </cell>
          <cell r="U1141" t="str">
            <v/>
          </cell>
          <cell r="V1141" t="str">
            <v/>
          </cell>
          <cell r="W1141" t="str">
            <v/>
          </cell>
        </row>
        <row r="1142">
          <cell r="C1142" t="str">
            <v xml:space="preserve">ITEM </v>
          </cell>
          <cell r="D1142" t="str">
            <v xml:space="preserve">DESCRIPCION </v>
          </cell>
          <cell r="E1142" t="str">
            <v xml:space="preserve">UNIDAD </v>
          </cell>
          <cell r="F1142">
            <v>0</v>
          </cell>
          <cell r="G1142" t="str">
            <v xml:space="preserve">V. UNITARIO </v>
          </cell>
          <cell r="H1142" t="str">
            <v>V. PARCIAL</v>
          </cell>
          <cell r="J1142">
            <v>0</v>
          </cell>
          <cell r="L1142">
            <v>0</v>
          </cell>
          <cell r="R1142">
            <v>0</v>
          </cell>
        </row>
        <row r="1143">
          <cell r="C1143">
            <v>3.1</v>
          </cell>
          <cell r="D1143" t="str">
            <v>SEÑALIZACION Y SEGURIDAD EN LA OBRA</v>
          </cell>
          <cell r="F1143" t="str">
            <v/>
          </cell>
          <cell r="J1143" t="str">
            <v/>
          </cell>
          <cell r="L1143" t="str">
            <v/>
          </cell>
          <cell r="M1143" t="str">
            <v/>
          </cell>
          <cell r="N1143" t="str">
            <v/>
          </cell>
          <cell r="O1143" t="str">
            <v/>
          </cell>
          <cell r="R1143">
            <v>0</v>
          </cell>
          <cell r="S1143" t="str">
            <v/>
          </cell>
          <cell r="T1143" t="str">
            <v/>
          </cell>
          <cell r="U1143" t="str">
            <v/>
          </cell>
          <cell r="V1143" t="str">
            <v/>
          </cell>
          <cell r="W1143" t="str">
            <v/>
          </cell>
        </row>
        <row r="1144">
          <cell r="C1144" t="str">
            <v>3.1.1</v>
          </cell>
          <cell r="D1144" t="str">
            <v>Señalización de la obra</v>
          </cell>
          <cell r="F1144" t="str">
            <v/>
          </cell>
          <cell r="J1144" t="str">
            <v/>
          </cell>
          <cell r="L1144" t="str">
            <v/>
          </cell>
          <cell r="M1144" t="str">
            <v/>
          </cell>
          <cell r="N1144" t="str">
            <v/>
          </cell>
          <cell r="O1144" t="str">
            <v/>
          </cell>
          <cell r="R1144">
            <v>0</v>
          </cell>
          <cell r="S1144" t="str">
            <v/>
          </cell>
          <cell r="T1144" t="str">
            <v/>
          </cell>
          <cell r="U1144" t="str">
            <v/>
          </cell>
          <cell r="V1144" t="str">
            <v/>
          </cell>
          <cell r="W1144" t="str">
            <v/>
          </cell>
        </row>
        <row r="1145">
          <cell r="C1145" t="str">
            <v>3.1.1.1</v>
          </cell>
          <cell r="D1145" t="str">
            <v>Soporte para cinta demarcadora. Esquema No.1</v>
          </cell>
          <cell r="E1145" t="str">
            <v>un</v>
          </cell>
          <cell r="F1145">
            <v>4</v>
          </cell>
          <cell r="G1145">
            <v>10100</v>
          </cell>
          <cell r="H1145">
            <v>40400</v>
          </cell>
          <cell r="I1145">
            <v>0.63353806230815479</v>
          </cell>
          <cell r="J1145">
            <v>4</v>
          </cell>
          <cell r="K1145">
            <v>-4</v>
          </cell>
          <cell r="L1145">
            <v>0</v>
          </cell>
          <cell r="M1145">
            <v>40400</v>
          </cell>
          <cell r="N1145">
            <v>-40400</v>
          </cell>
          <cell r="O1145">
            <v>0</v>
          </cell>
          <cell r="R1145">
            <v>0</v>
          </cell>
          <cell r="S1145">
            <v>0</v>
          </cell>
          <cell r="T1145">
            <v>0</v>
          </cell>
          <cell r="U1145">
            <v>0</v>
          </cell>
          <cell r="V1145">
            <v>0</v>
          </cell>
          <cell r="W1145">
            <v>0</v>
          </cell>
        </row>
        <row r="1146">
          <cell r="C1146" t="str">
            <v>3.1.1.2</v>
          </cell>
          <cell r="D1146" t="str">
            <v>Cinta demarcadora ( sin soportes ). Esquema No.2</v>
          </cell>
          <cell r="E1146" t="str">
            <v>m</v>
          </cell>
          <cell r="F1146">
            <v>25</v>
          </cell>
          <cell r="G1146">
            <v>830</v>
          </cell>
          <cell r="H1146">
            <v>20750</v>
          </cell>
          <cell r="I1146">
            <v>0.32539393051718346</v>
          </cell>
          <cell r="J1146">
            <v>25</v>
          </cell>
          <cell r="K1146">
            <v>-25</v>
          </cell>
          <cell r="L1146">
            <v>0</v>
          </cell>
          <cell r="M1146">
            <v>20750</v>
          </cell>
          <cell r="N1146">
            <v>-20750</v>
          </cell>
          <cell r="O1146">
            <v>0</v>
          </cell>
          <cell r="R1146">
            <v>0</v>
          </cell>
          <cell r="S1146">
            <v>0</v>
          </cell>
          <cell r="T1146">
            <v>0</v>
          </cell>
          <cell r="U1146">
            <v>0</v>
          </cell>
          <cell r="V1146">
            <v>0</v>
          </cell>
          <cell r="W1146">
            <v>0</v>
          </cell>
        </row>
        <row r="1147">
          <cell r="C1147" t="str">
            <v>3,7</v>
          </cell>
          <cell r="D1147" t="str">
            <v>CONSTRUCCION DE OBRAS ACCESORIAS</v>
          </cell>
          <cell r="F1147" t="str">
            <v/>
          </cell>
          <cell r="I1147" t="str">
            <v/>
          </cell>
          <cell r="J1147" t="str">
            <v/>
          </cell>
          <cell r="L1147" t="str">
            <v/>
          </cell>
          <cell r="M1147" t="str">
            <v/>
          </cell>
          <cell r="N1147" t="str">
            <v/>
          </cell>
          <cell r="O1147" t="str">
            <v/>
          </cell>
          <cell r="R1147">
            <v>0</v>
          </cell>
          <cell r="S1147" t="str">
            <v/>
          </cell>
          <cell r="T1147" t="str">
            <v/>
          </cell>
          <cell r="U1147" t="str">
            <v/>
          </cell>
          <cell r="V1147" t="str">
            <v/>
          </cell>
          <cell r="W1147" t="str">
            <v/>
          </cell>
        </row>
        <row r="1148">
          <cell r="C1148" t="str">
            <v>3.7.1</v>
          </cell>
          <cell r="D1148" t="str">
            <v>OBRAS DE MAMPOSTERIA EN LADRILLO</v>
          </cell>
          <cell r="F1148" t="str">
            <v/>
          </cell>
          <cell r="I1148" t="str">
            <v/>
          </cell>
          <cell r="J1148" t="str">
            <v/>
          </cell>
          <cell r="L1148" t="str">
            <v/>
          </cell>
          <cell r="M1148" t="str">
            <v/>
          </cell>
          <cell r="N1148" t="str">
            <v/>
          </cell>
          <cell r="O1148" t="str">
            <v/>
          </cell>
          <cell r="R1148">
            <v>0</v>
          </cell>
          <cell r="S1148" t="str">
            <v/>
          </cell>
          <cell r="T1148" t="str">
            <v/>
          </cell>
          <cell r="U1148" t="str">
            <v/>
          </cell>
          <cell r="V1148" t="str">
            <v/>
          </cell>
          <cell r="W1148" t="str">
            <v/>
          </cell>
        </row>
        <row r="1149">
          <cell r="C1149" t="str">
            <v>3.7.1.4</v>
          </cell>
          <cell r="D1149" t="str">
            <v>CONCRETOS DE LIMPIEZA, ALISTADO Y MEDIACAÑAS</v>
          </cell>
          <cell r="F1149" t="str">
            <v/>
          </cell>
          <cell r="I1149" t="str">
            <v/>
          </cell>
          <cell r="J1149" t="str">
            <v/>
          </cell>
          <cell r="L1149" t="str">
            <v/>
          </cell>
          <cell r="M1149" t="str">
            <v/>
          </cell>
          <cell r="N1149" t="str">
            <v/>
          </cell>
          <cell r="O1149" t="str">
            <v/>
          </cell>
          <cell r="R1149">
            <v>0</v>
          </cell>
          <cell r="S1149" t="str">
            <v/>
          </cell>
          <cell r="T1149" t="str">
            <v/>
          </cell>
          <cell r="U1149" t="str">
            <v/>
          </cell>
          <cell r="V1149" t="str">
            <v/>
          </cell>
          <cell r="W1149" t="str">
            <v/>
          </cell>
        </row>
        <row r="1150">
          <cell r="C1150" t="str">
            <v>3.7.1.4.1</v>
          </cell>
          <cell r="D1150" t="str">
            <v>ALISTADO Y PENDIENTADO</v>
          </cell>
          <cell r="F1150" t="str">
            <v/>
          </cell>
          <cell r="I1150" t="str">
            <v/>
          </cell>
          <cell r="J1150" t="str">
            <v/>
          </cell>
          <cell r="L1150" t="str">
            <v/>
          </cell>
          <cell r="M1150" t="str">
            <v/>
          </cell>
          <cell r="N1150" t="str">
            <v/>
          </cell>
          <cell r="O1150" t="str">
            <v/>
          </cell>
          <cell r="R1150">
            <v>0</v>
          </cell>
          <cell r="S1150" t="str">
            <v/>
          </cell>
          <cell r="T1150" t="str">
            <v/>
          </cell>
          <cell r="U1150" t="str">
            <v/>
          </cell>
          <cell r="V1150" t="str">
            <v/>
          </cell>
          <cell r="W1150" t="str">
            <v/>
          </cell>
        </row>
        <row r="1151">
          <cell r="C1151" t="str">
            <v>3.7.1.4.2</v>
          </cell>
          <cell r="D1151" t="str">
            <v>Concreto de limpieza f¨c=14 Mpa e=0.05</v>
          </cell>
          <cell r="E1151" t="str">
            <v>m2</v>
          </cell>
          <cell r="F1151">
            <v>0.08</v>
          </cell>
          <cell r="G1151">
            <v>10950</v>
          </cell>
          <cell r="H1151">
            <v>876</v>
          </cell>
          <cell r="I1151">
            <v>1.3737112440147118E-2</v>
          </cell>
          <cell r="J1151">
            <v>0.08</v>
          </cell>
          <cell r="L1151">
            <v>0.08</v>
          </cell>
          <cell r="M1151">
            <v>876</v>
          </cell>
          <cell r="N1151">
            <v>0</v>
          </cell>
          <cell r="O1151">
            <v>876</v>
          </cell>
          <cell r="R1151">
            <v>0</v>
          </cell>
          <cell r="S1151">
            <v>0</v>
          </cell>
          <cell r="T1151">
            <v>0</v>
          </cell>
          <cell r="U1151">
            <v>0</v>
          </cell>
          <cell r="V1151">
            <v>0.08</v>
          </cell>
          <cell r="W1151">
            <v>876</v>
          </cell>
        </row>
        <row r="1152">
          <cell r="C1152" t="str">
            <v>3.7.3</v>
          </cell>
          <cell r="D1152" t="str">
            <v>ESTRUCTURAS DE CONCRETO REFORZADO</v>
          </cell>
          <cell r="F1152" t="str">
            <v/>
          </cell>
          <cell r="I1152" t="str">
            <v/>
          </cell>
          <cell r="J1152" t="str">
            <v/>
          </cell>
          <cell r="L1152" t="str">
            <v/>
          </cell>
          <cell r="M1152" t="str">
            <v/>
          </cell>
          <cell r="N1152" t="str">
            <v/>
          </cell>
          <cell r="O1152" t="str">
            <v/>
          </cell>
          <cell r="R1152">
            <v>0</v>
          </cell>
          <cell r="S1152" t="str">
            <v/>
          </cell>
          <cell r="T1152" t="str">
            <v/>
          </cell>
          <cell r="U1152" t="str">
            <v/>
          </cell>
          <cell r="V1152" t="str">
            <v/>
          </cell>
          <cell r="W1152" t="str">
            <v/>
          </cell>
        </row>
        <row r="1153">
          <cell r="C1153" t="str">
            <v>3.7.3.1</v>
          </cell>
          <cell r="D1153" t="str">
            <v>CONCRETO PARA LOSA FONDO, LOSA CUBIERTA, MUROS</v>
          </cell>
          <cell r="F1153" t="str">
            <v/>
          </cell>
          <cell r="I1153" t="str">
            <v/>
          </cell>
          <cell r="J1153" t="str">
            <v/>
          </cell>
          <cell r="L1153" t="str">
            <v/>
          </cell>
          <cell r="M1153" t="str">
            <v/>
          </cell>
          <cell r="N1153" t="str">
            <v/>
          </cell>
          <cell r="O1153" t="str">
            <v/>
          </cell>
          <cell r="R1153">
            <v>0</v>
          </cell>
          <cell r="S1153" t="str">
            <v/>
          </cell>
          <cell r="T1153" t="str">
            <v/>
          </cell>
          <cell r="U1153" t="str">
            <v/>
          </cell>
          <cell r="V1153" t="str">
            <v/>
          </cell>
          <cell r="W1153" t="str">
            <v/>
          </cell>
        </row>
        <row r="1154">
          <cell r="C1154" t="str">
            <v>3.7.3.1.3</v>
          </cell>
          <cell r="D1154" t="str">
            <v>Placa de fondo en concreto impermeabilizado f¨c=28 Mpa</v>
          </cell>
          <cell r="E1154" t="str">
            <v>m3</v>
          </cell>
          <cell r="F1154">
            <v>1.1000000000000001</v>
          </cell>
          <cell r="G1154">
            <v>308200</v>
          </cell>
          <cell r="H1154">
            <v>339020</v>
          </cell>
          <cell r="I1154">
            <v>5.3163879674185806</v>
          </cell>
          <cell r="J1154">
            <v>1.1000000000000001</v>
          </cell>
          <cell r="L1154">
            <v>1.1000000000000001</v>
          </cell>
          <cell r="M1154">
            <v>339020</v>
          </cell>
          <cell r="N1154">
            <v>0</v>
          </cell>
          <cell r="O1154">
            <v>339020</v>
          </cell>
          <cell r="R1154">
            <v>0</v>
          </cell>
          <cell r="S1154">
            <v>0</v>
          </cell>
          <cell r="T1154">
            <v>0</v>
          </cell>
          <cell r="U1154">
            <v>0</v>
          </cell>
          <cell r="V1154">
            <v>1.1000000000000001</v>
          </cell>
          <cell r="W1154">
            <v>339020</v>
          </cell>
        </row>
        <row r="1155">
          <cell r="C1155" t="str">
            <v>3.7.3.1.22</v>
          </cell>
          <cell r="D1155" t="str">
            <v>Muros en concreto impermeabilizado f¨c=28 Mpa</v>
          </cell>
          <cell r="E1155" t="str">
            <v>m3</v>
          </cell>
          <cell r="F1155">
            <v>5.8</v>
          </cell>
          <cell r="G1155">
            <v>336100</v>
          </cell>
          <cell r="H1155">
            <v>1949380</v>
          </cell>
          <cell r="I1155">
            <v>30.569466037184924</v>
          </cell>
          <cell r="J1155">
            <v>5.8</v>
          </cell>
          <cell r="L1155">
            <v>5.8</v>
          </cell>
          <cell r="M1155">
            <v>1949380</v>
          </cell>
          <cell r="N1155">
            <v>0</v>
          </cell>
          <cell r="O1155">
            <v>1949380</v>
          </cell>
          <cell r="R1155">
            <v>0</v>
          </cell>
          <cell r="S1155">
            <v>0</v>
          </cell>
          <cell r="T1155">
            <v>0</v>
          </cell>
          <cell r="U1155">
            <v>0</v>
          </cell>
          <cell r="V1155">
            <v>5.8</v>
          </cell>
          <cell r="W1155">
            <v>1949380</v>
          </cell>
        </row>
        <row r="1156">
          <cell r="C1156" t="str">
            <v>3.7.3.1.25</v>
          </cell>
          <cell r="D1156" t="str">
            <v>Losa superior en concreto f¨c=28 Mpa</v>
          </cell>
          <cell r="E1156" t="str">
            <v>m3</v>
          </cell>
          <cell r="F1156">
            <v>0.8</v>
          </cell>
          <cell r="G1156">
            <v>330600</v>
          </cell>
          <cell r="H1156">
            <v>264480</v>
          </cell>
          <cell r="I1156">
            <v>4.1474788791896238</v>
          </cell>
          <cell r="J1156">
            <v>0.8</v>
          </cell>
          <cell r="L1156">
            <v>0.8</v>
          </cell>
          <cell r="M1156">
            <v>264480</v>
          </cell>
          <cell r="N1156">
            <v>0</v>
          </cell>
          <cell r="O1156">
            <v>264480</v>
          </cell>
          <cell r="R1156">
            <v>0</v>
          </cell>
          <cell r="S1156">
            <v>0</v>
          </cell>
          <cell r="T1156">
            <v>0</v>
          </cell>
          <cell r="U1156">
            <v>0</v>
          </cell>
          <cell r="V1156">
            <v>0.8</v>
          </cell>
          <cell r="W1156">
            <v>264480</v>
          </cell>
        </row>
        <row r="1157">
          <cell r="C1157" t="str">
            <v>3.7.3.2</v>
          </cell>
          <cell r="D1157" t="str">
            <v>CONCRETO PARA ESTRUCTURAS TIPO EDIFICACIONES</v>
          </cell>
          <cell r="F1157" t="str">
            <v/>
          </cell>
          <cell r="I1157" t="str">
            <v/>
          </cell>
          <cell r="J1157" t="str">
            <v/>
          </cell>
          <cell r="L1157" t="str">
            <v/>
          </cell>
          <cell r="M1157" t="str">
            <v/>
          </cell>
          <cell r="N1157" t="str">
            <v/>
          </cell>
          <cell r="O1157" t="str">
            <v/>
          </cell>
          <cell r="R1157">
            <v>0</v>
          </cell>
          <cell r="S1157" t="str">
            <v/>
          </cell>
          <cell r="T1157" t="str">
            <v/>
          </cell>
          <cell r="U1157" t="str">
            <v/>
          </cell>
          <cell r="V1157" t="str">
            <v/>
          </cell>
          <cell r="W1157" t="str">
            <v/>
          </cell>
        </row>
        <row r="1158">
          <cell r="C1158" t="str">
            <v>3.7.3.3</v>
          </cell>
          <cell r="D1158" t="str">
            <v>ACERO DE REFUERZO</v>
          </cell>
          <cell r="F1158" t="str">
            <v/>
          </cell>
          <cell r="I1158" t="str">
            <v/>
          </cell>
          <cell r="J1158" t="str">
            <v/>
          </cell>
          <cell r="L1158" t="str">
            <v/>
          </cell>
          <cell r="M1158" t="str">
            <v/>
          </cell>
          <cell r="N1158" t="str">
            <v/>
          </cell>
          <cell r="O1158" t="str">
            <v/>
          </cell>
          <cell r="R1158">
            <v>0</v>
          </cell>
          <cell r="S1158" t="str">
            <v/>
          </cell>
          <cell r="T1158" t="str">
            <v/>
          </cell>
          <cell r="U1158" t="str">
            <v/>
          </cell>
          <cell r="V1158" t="str">
            <v/>
          </cell>
          <cell r="W1158" t="str">
            <v/>
          </cell>
        </row>
        <row r="1159">
          <cell r="C1159" t="str">
            <v>3.7.3.3.1</v>
          </cell>
          <cell r="D1159" t="str">
            <v>Suministro, figurado e instalación de acero de refuerzo 420 Mpa (60000 Psi) según planos y especificaciones de diseño</v>
          </cell>
          <cell r="E1159" t="str">
            <v>kg</v>
          </cell>
          <cell r="F1159">
            <v>1232</v>
          </cell>
          <cell r="G1159">
            <v>2740</v>
          </cell>
          <cell r="H1159">
            <v>3375680</v>
          </cell>
          <cell r="I1159">
            <v>52.936182330999806</v>
          </cell>
          <cell r="J1159">
            <v>1232</v>
          </cell>
          <cell r="L1159">
            <v>1232</v>
          </cell>
          <cell r="M1159">
            <v>3375680</v>
          </cell>
          <cell r="N1159">
            <v>0</v>
          </cell>
          <cell r="O1159">
            <v>3375680</v>
          </cell>
          <cell r="R1159">
            <v>0</v>
          </cell>
          <cell r="S1159">
            <v>0</v>
          </cell>
          <cell r="T1159">
            <v>0</v>
          </cell>
          <cell r="U1159">
            <v>0</v>
          </cell>
          <cell r="V1159">
            <v>1232</v>
          </cell>
          <cell r="W1159">
            <v>3375680</v>
          </cell>
        </row>
        <row r="1160">
          <cell r="C1160" t="str">
            <v>3.7.3.5</v>
          </cell>
          <cell r="D1160" t="str">
            <v>SELLOS Y JUNTAS</v>
          </cell>
          <cell r="F1160" t="str">
            <v/>
          </cell>
          <cell r="I1160" t="str">
            <v/>
          </cell>
          <cell r="J1160" t="str">
            <v/>
          </cell>
          <cell r="L1160" t="str">
            <v/>
          </cell>
          <cell r="M1160" t="str">
            <v/>
          </cell>
          <cell r="N1160" t="str">
            <v/>
          </cell>
          <cell r="O1160" t="str">
            <v/>
          </cell>
          <cell r="R1160">
            <v>0</v>
          </cell>
          <cell r="S1160" t="str">
            <v/>
          </cell>
          <cell r="T1160" t="str">
            <v/>
          </cell>
          <cell r="U1160" t="str">
            <v/>
          </cell>
          <cell r="V1160" t="str">
            <v/>
          </cell>
          <cell r="W1160" t="str">
            <v/>
          </cell>
        </row>
        <row r="1161">
          <cell r="C1161" t="str">
            <v>3.7.3.5.2</v>
          </cell>
          <cell r="D1161" t="str">
            <v>Suministro e instalación de cinta flexible para sellar juntas de construcción y dilatación SIKA PVC O-22 o similar según planos y especificaciones de diseño</v>
          </cell>
          <cell r="E1161" t="str">
            <v>m</v>
          </cell>
          <cell r="F1161">
            <v>4</v>
          </cell>
          <cell r="G1161">
            <v>28940</v>
          </cell>
          <cell r="H1161">
            <v>115760</v>
          </cell>
          <cell r="I1161">
            <v>1.8153060914057426</v>
          </cell>
          <cell r="J1161">
            <v>4</v>
          </cell>
          <cell r="L1161">
            <v>4</v>
          </cell>
          <cell r="M1161">
            <v>115760</v>
          </cell>
          <cell r="N1161">
            <v>0</v>
          </cell>
          <cell r="O1161">
            <v>115760</v>
          </cell>
          <cell r="R1161">
            <v>0</v>
          </cell>
          <cell r="S1161">
            <v>0</v>
          </cell>
          <cell r="T1161">
            <v>0</v>
          </cell>
          <cell r="U1161">
            <v>0</v>
          </cell>
          <cell r="V1161">
            <v>4</v>
          </cell>
          <cell r="W1161">
            <v>115760</v>
          </cell>
        </row>
        <row r="1162">
          <cell r="C1162" t="str">
            <v>3.7.3.5.3</v>
          </cell>
          <cell r="D1162" t="str">
            <v>Suministro y aplicación de sello expandible contra el paso de agua en juntas de construcción y pases de tuberia SikaSwell S o similar según planos y especificaciones de diseño</v>
          </cell>
          <cell r="E1162" t="str">
            <v>m</v>
          </cell>
          <cell r="F1162">
            <v>4</v>
          </cell>
          <cell r="G1162">
            <v>22310</v>
          </cell>
          <cell r="H1162">
            <v>89240</v>
          </cell>
          <cell r="I1162">
            <v>1.3994291257519735</v>
          </cell>
          <cell r="J1162">
            <v>4</v>
          </cell>
          <cell r="L1162">
            <v>4</v>
          </cell>
          <cell r="M1162">
            <v>89240</v>
          </cell>
          <cell r="N1162">
            <v>0</v>
          </cell>
          <cell r="O1162">
            <v>89240</v>
          </cell>
          <cell r="R1162">
            <v>0</v>
          </cell>
          <cell r="S1162">
            <v>0</v>
          </cell>
          <cell r="T1162">
            <v>0</v>
          </cell>
          <cell r="U1162">
            <v>0</v>
          </cell>
          <cell r="V1162">
            <v>4</v>
          </cell>
          <cell r="W1162">
            <v>89240</v>
          </cell>
        </row>
        <row r="1163">
          <cell r="C1163" t="str">
            <v>3.7.3.8</v>
          </cell>
          <cell r="D1163" t="str">
            <v>IMPERMEABILIZACION</v>
          </cell>
          <cell r="F1163" t="str">
            <v/>
          </cell>
          <cell r="I1163" t="str">
            <v/>
          </cell>
          <cell r="J1163" t="str">
            <v/>
          </cell>
          <cell r="L1163" t="str">
            <v/>
          </cell>
          <cell r="M1163" t="str">
            <v/>
          </cell>
          <cell r="N1163" t="str">
            <v/>
          </cell>
          <cell r="O1163" t="str">
            <v/>
          </cell>
          <cell r="R1163">
            <v>0</v>
          </cell>
          <cell r="S1163" t="str">
            <v/>
          </cell>
          <cell r="T1163" t="str">
            <v/>
          </cell>
          <cell r="U1163" t="str">
            <v/>
          </cell>
          <cell r="V1163" t="str">
            <v/>
          </cell>
          <cell r="W1163" t="str">
            <v/>
          </cell>
        </row>
        <row r="1164">
          <cell r="C1164" t="str">
            <v>3.7.3.8.4</v>
          </cell>
          <cell r="D1164" t="str">
            <v>Suministro e instalación de protección impermeable para estructuras enterradas IGOL DENSO a 2 capas o similar según planos y especificaciones de diseño</v>
          </cell>
          <cell r="E1164" t="str">
            <v>m2</v>
          </cell>
          <cell r="F1164">
            <v>14</v>
          </cell>
          <cell r="G1164">
            <v>12950</v>
          </cell>
          <cell r="H1164">
            <v>181300</v>
          </cell>
          <cell r="I1164">
            <v>2.8430804627838731</v>
          </cell>
          <cell r="J1164">
            <v>14</v>
          </cell>
          <cell r="L1164">
            <v>14</v>
          </cell>
          <cell r="M1164">
            <v>181300</v>
          </cell>
          <cell r="N1164">
            <v>0</v>
          </cell>
          <cell r="O1164">
            <v>181300</v>
          </cell>
          <cell r="R1164">
            <v>0</v>
          </cell>
          <cell r="S1164">
            <v>0</v>
          </cell>
          <cell r="T1164">
            <v>0</v>
          </cell>
          <cell r="U1164">
            <v>0</v>
          </cell>
          <cell r="V1164">
            <v>14</v>
          </cell>
          <cell r="W1164">
            <v>181300</v>
          </cell>
        </row>
        <row r="1165">
          <cell r="D1165" t="str">
            <v>COSTO TOTAL DIRECTO</v>
          </cell>
          <cell r="F1165" t="str">
            <v/>
          </cell>
          <cell r="H1165">
            <v>6376886</v>
          </cell>
          <cell r="J1165" t="str">
            <v/>
          </cell>
          <cell r="L1165" t="str">
            <v/>
          </cell>
          <cell r="M1165">
            <v>6376886</v>
          </cell>
          <cell r="N1165">
            <v>-61150</v>
          </cell>
          <cell r="O1165">
            <v>6315736</v>
          </cell>
          <cell r="R1165">
            <v>0</v>
          </cell>
          <cell r="S1165">
            <v>0</v>
          </cell>
          <cell r="T1165">
            <v>0</v>
          </cell>
          <cell r="U1165">
            <v>0</v>
          </cell>
          <cell r="V1165" t="str">
            <v/>
          </cell>
          <cell r="W1165">
            <v>6315736</v>
          </cell>
        </row>
        <row r="1166">
          <cell r="D1166" t="str">
            <v>A,I,U, 25%</v>
          </cell>
          <cell r="E1166">
            <v>0.25</v>
          </cell>
          <cell r="F1166">
            <v>0</v>
          </cell>
          <cell r="H1166">
            <v>1594221.5</v>
          </cell>
          <cell r="J1166">
            <v>0</v>
          </cell>
          <cell r="L1166">
            <v>0</v>
          </cell>
          <cell r="M1166">
            <v>1594221.5</v>
          </cell>
          <cell r="N1166">
            <v>-15287.5</v>
          </cell>
          <cell r="O1166">
            <v>1578934</v>
          </cell>
          <cell r="R1166">
            <v>0</v>
          </cell>
          <cell r="S1166">
            <v>0</v>
          </cell>
          <cell r="T1166">
            <v>0</v>
          </cell>
          <cell r="U1166">
            <v>0</v>
          </cell>
          <cell r="W1166">
            <v>1578934</v>
          </cell>
        </row>
        <row r="1167">
          <cell r="B1167" t="str">
            <v>TO18</v>
          </cell>
          <cell r="D1167" t="str">
            <v>COSTO TOTAL OBRA CIVIL</v>
          </cell>
          <cell r="F1167" t="str">
            <v/>
          </cell>
          <cell r="H1167">
            <v>7971108</v>
          </cell>
          <cell r="J1167" t="str">
            <v/>
          </cell>
          <cell r="L1167" t="str">
            <v/>
          </cell>
          <cell r="M1167">
            <v>7971108</v>
          </cell>
          <cell r="N1167">
            <v>-76438</v>
          </cell>
          <cell r="O1167">
            <v>7894670</v>
          </cell>
          <cell r="R1167">
            <v>0</v>
          </cell>
          <cell r="S1167">
            <v>0</v>
          </cell>
          <cell r="T1167">
            <v>0</v>
          </cell>
          <cell r="U1167">
            <v>0</v>
          </cell>
          <cell r="V1167" t="str">
            <v/>
          </cell>
          <cell r="W1167">
            <v>7894670</v>
          </cell>
        </row>
        <row r="1168">
          <cell r="B1168" t="str">
            <v>T19</v>
          </cell>
          <cell r="C1168" t="str">
            <v>OBRA CIVIL ESTRUCTURAL DEL CANALETA Y FLOCULADOR (1168)</v>
          </cell>
          <cell r="F1168" t="str">
            <v/>
          </cell>
          <cell r="J1168" t="str">
            <v/>
          </cell>
          <cell r="L1168" t="str">
            <v/>
          </cell>
          <cell r="M1168" t="str">
            <v/>
          </cell>
          <cell r="N1168" t="str">
            <v/>
          </cell>
          <cell r="O1168" t="str">
            <v/>
          </cell>
          <cell r="R1168">
            <v>0</v>
          </cell>
          <cell r="S1168" t="str">
            <v/>
          </cell>
          <cell r="T1168" t="str">
            <v/>
          </cell>
          <cell r="U1168" t="str">
            <v/>
          </cell>
          <cell r="V1168" t="str">
            <v/>
          </cell>
          <cell r="W1168" t="str">
            <v/>
          </cell>
        </row>
        <row r="1169">
          <cell r="C1169" t="str">
            <v xml:space="preserve">ITEM </v>
          </cell>
          <cell r="D1169" t="str">
            <v xml:space="preserve">DESCRIPCION </v>
          </cell>
          <cell r="E1169" t="str">
            <v xml:space="preserve">UNIDAD </v>
          </cell>
          <cell r="F1169">
            <v>0</v>
          </cell>
          <cell r="G1169" t="str">
            <v xml:space="preserve">V. UNITARIO </v>
          </cell>
          <cell r="H1169" t="str">
            <v>V. PARCIAL</v>
          </cell>
          <cell r="J1169">
            <v>0</v>
          </cell>
          <cell r="L1169">
            <v>0</v>
          </cell>
          <cell r="R1169">
            <v>0</v>
          </cell>
        </row>
        <row r="1170">
          <cell r="C1170">
            <v>3.1</v>
          </cell>
          <cell r="D1170" t="str">
            <v>SEÑALIZACION Y SEGURIDAD EN LA OBRA</v>
          </cell>
          <cell r="F1170" t="str">
            <v/>
          </cell>
          <cell r="J1170" t="str">
            <v/>
          </cell>
          <cell r="L1170" t="str">
            <v/>
          </cell>
          <cell r="M1170" t="str">
            <v/>
          </cell>
          <cell r="N1170" t="str">
            <v/>
          </cell>
          <cell r="O1170" t="str">
            <v/>
          </cell>
          <cell r="R1170">
            <v>0</v>
          </cell>
          <cell r="S1170" t="str">
            <v/>
          </cell>
          <cell r="T1170" t="str">
            <v/>
          </cell>
          <cell r="U1170" t="str">
            <v/>
          </cell>
          <cell r="V1170" t="str">
            <v/>
          </cell>
          <cell r="W1170" t="str">
            <v/>
          </cell>
        </row>
        <row r="1171">
          <cell r="C1171" t="str">
            <v>3.1.1</v>
          </cell>
          <cell r="D1171" t="str">
            <v>Señalización de la obra</v>
          </cell>
          <cell r="F1171" t="str">
            <v/>
          </cell>
          <cell r="J1171" t="str">
            <v/>
          </cell>
          <cell r="L1171" t="str">
            <v/>
          </cell>
          <cell r="M1171" t="str">
            <v/>
          </cell>
          <cell r="N1171" t="str">
            <v/>
          </cell>
          <cell r="O1171" t="str">
            <v/>
          </cell>
          <cell r="R1171">
            <v>0</v>
          </cell>
          <cell r="S1171" t="str">
            <v/>
          </cell>
          <cell r="T1171" t="str">
            <v/>
          </cell>
          <cell r="U1171" t="str">
            <v/>
          </cell>
          <cell r="V1171" t="str">
            <v/>
          </cell>
          <cell r="W1171" t="str">
            <v/>
          </cell>
        </row>
        <row r="1172">
          <cell r="C1172" t="str">
            <v>3.1.1.1</v>
          </cell>
          <cell r="D1172" t="str">
            <v>Soporte para cinta demarcadora. Esquema No.1</v>
          </cell>
          <cell r="E1172" t="str">
            <v>un</v>
          </cell>
          <cell r="F1172">
            <v>19</v>
          </cell>
          <cell r="G1172">
            <v>10100</v>
          </cell>
          <cell r="H1172">
            <v>191900</v>
          </cell>
          <cell r="I1172">
            <v>0.11804712651671564</v>
          </cell>
          <cell r="J1172">
            <v>19</v>
          </cell>
          <cell r="K1172">
            <v>-19</v>
          </cell>
          <cell r="L1172">
            <v>0</v>
          </cell>
          <cell r="M1172">
            <v>191900</v>
          </cell>
          <cell r="N1172">
            <v>-191900</v>
          </cell>
          <cell r="O1172">
            <v>0</v>
          </cell>
          <cell r="R1172">
            <v>0</v>
          </cell>
          <cell r="S1172">
            <v>0</v>
          </cell>
          <cell r="T1172">
            <v>0</v>
          </cell>
          <cell r="U1172">
            <v>0</v>
          </cell>
          <cell r="V1172">
            <v>0</v>
          </cell>
          <cell r="W1172">
            <v>0</v>
          </cell>
        </row>
        <row r="1173">
          <cell r="C1173" t="str">
            <v>3.1.1.2</v>
          </cell>
          <cell r="D1173" t="str">
            <v>Cinta demarcadora ( sin soportes ). Esquema No.2</v>
          </cell>
          <cell r="E1173" t="str">
            <v>m</v>
          </cell>
          <cell r="F1173">
            <v>600</v>
          </cell>
          <cell r="G1173">
            <v>830</v>
          </cell>
          <cell r="H1173">
            <v>498000</v>
          </cell>
          <cell r="I1173">
            <v>0.30634428871977276</v>
          </cell>
          <cell r="J1173">
            <v>600</v>
          </cell>
          <cell r="K1173">
            <v>-600</v>
          </cell>
          <cell r="L1173">
            <v>0</v>
          </cell>
          <cell r="M1173">
            <v>498000</v>
          </cell>
          <cell r="N1173">
            <v>-498000</v>
          </cell>
          <cell r="O1173">
            <v>0</v>
          </cell>
          <cell r="R1173">
            <v>0</v>
          </cell>
          <cell r="S1173">
            <v>0</v>
          </cell>
          <cell r="T1173">
            <v>0</v>
          </cell>
          <cell r="U1173">
            <v>0</v>
          </cell>
          <cell r="V1173">
            <v>0</v>
          </cell>
          <cell r="W1173">
            <v>0</v>
          </cell>
        </row>
        <row r="1174">
          <cell r="C1174" t="str">
            <v>3,7</v>
          </cell>
          <cell r="D1174" t="str">
            <v>CONSTRUCCION DE OBRAS ACCESORIAS</v>
          </cell>
          <cell r="F1174" t="str">
            <v/>
          </cell>
          <cell r="I1174" t="str">
            <v/>
          </cell>
          <cell r="J1174" t="str">
            <v/>
          </cell>
          <cell r="L1174" t="str">
            <v/>
          </cell>
          <cell r="M1174" t="str">
            <v/>
          </cell>
          <cell r="N1174" t="str">
            <v/>
          </cell>
          <cell r="O1174" t="str">
            <v/>
          </cell>
          <cell r="R1174">
            <v>0</v>
          </cell>
          <cell r="S1174" t="str">
            <v/>
          </cell>
          <cell r="T1174" t="str">
            <v/>
          </cell>
          <cell r="U1174" t="str">
            <v/>
          </cell>
          <cell r="V1174" t="str">
            <v/>
          </cell>
          <cell r="W1174" t="str">
            <v/>
          </cell>
        </row>
        <row r="1175">
          <cell r="C1175" t="str">
            <v>3.7.1</v>
          </cell>
          <cell r="D1175" t="str">
            <v>OBRAS DE MAMPOSTERIA EN LADRILLO</v>
          </cell>
          <cell r="F1175" t="str">
            <v/>
          </cell>
          <cell r="I1175" t="str">
            <v/>
          </cell>
          <cell r="J1175" t="str">
            <v/>
          </cell>
          <cell r="L1175" t="str">
            <v/>
          </cell>
          <cell r="M1175" t="str">
            <v/>
          </cell>
          <cell r="N1175" t="str">
            <v/>
          </cell>
          <cell r="O1175" t="str">
            <v/>
          </cell>
          <cell r="R1175">
            <v>0</v>
          </cell>
          <cell r="S1175" t="str">
            <v/>
          </cell>
          <cell r="T1175" t="str">
            <v/>
          </cell>
          <cell r="U1175" t="str">
            <v/>
          </cell>
          <cell r="V1175" t="str">
            <v/>
          </cell>
          <cell r="W1175" t="str">
            <v/>
          </cell>
        </row>
        <row r="1176">
          <cell r="C1176" t="str">
            <v>3.7.1.4</v>
          </cell>
          <cell r="D1176" t="str">
            <v>CONCRETOS DE LIMPIEZA, ALISTADO Y MEDIACAÑAS</v>
          </cell>
          <cell r="F1176" t="str">
            <v/>
          </cell>
          <cell r="I1176" t="str">
            <v/>
          </cell>
          <cell r="J1176" t="str">
            <v/>
          </cell>
          <cell r="L1176" t="str">
            <v/>
          </cell>
          <cell r="M1176" t="str">
            <v/>
          </cell>
          <cell r="N1176" t="str">
            <v/>
          </cell>
          <cell r="O1176" t="str">
            <v/>
          </cell>
          <cell r="R1176">
            <v>0</v>
          </cell>
          <cell r="S1176" t="str">
            <v/>
          </cell>
          <cell r="T1176" t="str">
            <v/>
          </cell>
          <cell r="U1176" t="str">
            <v/>
          </cell>
          <cell r="V1176" t="str">
            <v/>
          </cell>
          <cell r="W1176" t="str">
            <v/>
          </cell>
        </row>
        <row r="1177">
          <cell r="C1177" t="str">
            <v>3.7.1.4.1</v>
          </cell>
          <cell r="D1177" t="str">
            <v>ALISTADO Y PENDIENTADO</v>
          </cell>
          <cell r="F1177" t="str">
            <v/>
          </cell>
          <cell r="I1177" t="str">
            <v/>
          </cell>
          <cell r="J1177" t="str">
            <v/>
          </cell>
          <cell r="L1177" t="str">
            <v/>
          </cell>
          <cell r="M1177" t="str">
            <v/>
          </cell>
          <cell r="N1177" t="str">
            <v/>
          </cell>
          <cell r="O1177" t="str">
            <v/>
          </cell>
          <cell r="R1177">
            <v>0</v>
          </cell>
          <cell r="S1177" t="str">
            <v/>
          </cell>
          <cell r="T1177" t="str">
            <v/>
          </cell>
          <cell r="U1177" t="str">
            <v/>
          </cell>
          <cell r="V1177" t="str">
            <v/>
          </cell>
          <cell r="W1177" t="str">
            <v/>
          </cell>
        </row>
        <row r="1178">
          <cell r="C1178" t="str">
            <v>3.7.1.4.2</v>
          </cell>
          <cell r="D1178" t="str">
            <v>Concreto de limpieza f¨c=14 Mpa e=0.05</v>
          </cell>
          <cell r="E1178" t="str">
            <v>m2</v>
          </cell>
          <cell r="F1178">
            <v>150</v>
          </cell>
          <cell r="G1178">
            <v>10950</v>
          </cell>
          <cell r="H1178">
            <v>1642500</v>
          </cell>
          <cell r="I1178">
            <v>1.0103825185185278</v>
          </cell>
          <cell r="J1178">
            <v>150</v>
          </cell>
          <cell r="L1178">
            <v>150</v>
          </cell>
          <cell r="M1178">
            <v>1642500</v>
          </cell>
          <cell r="N1178">
            <v>0</v>
          </cell>
          <cell r="O1178">
            <v>1642500</v>
          </cell>
          <cell r="R1178">
            <v>0</v>
          </cell>
          <cell r="S1178">
            <v>0</v>
          </cell>
          <cell r="T1178">
            <v>0</v>
          </cell>
          <cell r="U1178">
            <v>0</v>
          </cell>
          <cell r="V1178">
            <v>150</v>
          </cell>
          <cell r="W1178">
            <v>1642500</v>
          </cell>
        </row>
        <row r="1179">
          <cell r="C1179" t="str">
            <v>3.7.2</v>
          </cell>
          <cell r="D1179" t="str">
            <v>Obras de mampostería en bloque</v>
          </cell>
          <cell r="F1179" t="str">
            <v/>
          </cell>
          <cell r="I1179" t="str">
            <v/>
          </cell>
          <cell r="J1179" t="str">
            <v/>
          </cell>
          <cell r="L1179" t="str">
            <v/>
          </cell>
          <cell r="M1179" t="str">
            <v/>
          </cell>
          <cell r="N1179" t="str">
            <v/>
          </cell>
          <cell r="O1179" t="str">
            <v/>
          </cell>
          <cell r="R1179">
            <v>0</v>
          </cell>
          <cell r="S1179" t="str">
            <v/>
          </cell>
          <cell r="T1179" t="str">
            <v/>
          </cell>
          <cell r="U1179" t="str">
            <v/>
          </cell>
          <cell r="V1179" t="str">
            <v/>
          </cell>
          <cell r="W1179" t="str">
            <v/>
          </cell>
        </row>
        <row r="1180">
          <cell r="C1180" t="str">
            <v>3.7.2.1.9</v>
          </cell>
          <cell r="D1180" t="str">
            <v>Mampostería en bloque de concreto (sin incluir pañete, mortero de relleno, refuerzo ) e=0.15 m</v>
          </cell>
          <cell r="E1180" t="str">
            <v>m2</v>
          </cell>
          <cell r="F1180">
            <v>8.5</v>
          </cell>
          <cell r="G1180">
            <v>27150</v>
          </cell>
          <cell r="H1180">
            <v>230775</v>
          </cell>
          <cell r="I1180">
            <v>0.14196105066125614</v>
          </cell>
          <cell r="J1180">
            <v>8.5</v>
          </cell>
          <cell r="L1180">
            <v>8.5</v>
          </cell>
          <cell r="M1180">
            <v>230775</v>
          </cell>
          <cell r="N1180">
            <v>0</v>
          </cell>
          <cell r="O1180">
            <v>230775</v>
          </cell>
          <cell r="R1180">
            <v>0</v>
          </cell>
          <cell r="S1180">
            <v>0</v>
          </cell>
          <cell r="T1180">
            <v>0</v>
          </cell>
          <cell r="U1180">
            <v>0</v>
          </cell>
          <cell r="V1180">
            <v>8.5</v>
          </cell>
          <cell r="W1180">
            <v>230775</v>
          </cell>
        </row>
        <row r="1181">
          <cell r="C1181" t="str">
            <v>3.7.3</v>
          </cell>
          <cell r="D1181" t="str">
            <v>ESTRUCTURAS DE CONCRETO REFORZADO</v>
          </cell>
          <cell r="F1181" t="str">
            <v/>
          </cell>
          <cell r="I1181" t="str">
            <v/>
          </cell>
          <cell r="J1181" t="str">
            <v/>
          </cell>
          <cell r="L1181" t="str">
            <v/>
          </cell>
          <cell r="M1181" t="str">
            <v/>
          </cell>
          <cell r="N1181" t="str">
            <v/>
          </cell>
          <cell r="O1181" t="str">
            <v/>
          </cell>
          <cell r="R1181">
            <v>0</v>
          </cell>
          <cell r="S1181" t="str">
            <v/>
          </cell>
          <cell r="T1181" t="str">
            <v/>
          </cell>
          <cell r="U1181" t="str">
            <v/>
          </cell>
          <cell r="V1181" t="str">
            <v/>
          </cell>
          <cell r="W1181" t="str">
            <v/>
          </cell>
        </row>
        <row r="1182">
          <cell r="C1182" t="str">
            <v>3.7.3.1</v>
          </cell>
          <cell r="D1182" t="str">
            <v>CONCRETO PARA LOSA FONDO, LOSA SUPERIOR Y MUROS</v>
          </cell>
          <cell r="F1182" t="str">
            <v/>
          </cell>
          <cell r="I1182" t="str">
            <v/>
          </cell>
          <cell r="J1182" t="str">
            <v/>
          </cell>
          <cell r="L1182" t="str">
            <v/>
          </cell>
          <cell r="M1182" t="str">
            <v/>
          </cell>
          <cell r="N1182" t="str">
            <v/>
          </cell>
          <cell r="O1182" t="str">
            <v/>
          </cell>
          <cell r="R1182">
            <v>0</v>
          </cell>
          <cell r="S1182" t="str">
            <v/>
          </cell>
          <cell r="T1182" t="str">
            <v/>
          </cell>
          <cell r="U1182" t="str">
            <v/>
          </cell>
          <cell r="V1182" t="str">
            <v/>
          </cell>
          <cell r="W1182" t="str">
            <v/>
          </cell>
        </row>
        <row r="1183">
          <cell r="C1183" t="str">
            <v>3.7.3.1.3</v>
          </cell>
          <cell r="D1183" t="str">
            <v>Placa de fondo en concreto impermeabilizado f¨c=28 Mpa</v>
          </cell>
          <cell r="E1183" t="str">
            <v>m3</v>
          </cell>
          <cell r="F1183">
            <v>40.700000000000003</v>
          </cell>
          <cell r="G1183">
            <v>308200</v>
          </cell>
          <cell r="H1183">
            <v>12543740</v>
          </cell>
          <cell r="I1183">
            <v>7.7162713015778355</v>
          </cell>
          <cell r="J1183">
            <v>40.700000000000003</v>
          </cell>
          <cell r="L1183">
            <v>40.700000000000003</v>
          </cell>
          <cell r="M1183">
            <v>12543740</v>
          </cell>
          <cell r="N1183">
            <v>0</v>
          </cell>
          <cell r="O1183">
            <v>12543740</v>
          </cell>
          <cell r="R1183">
            <v>0</v>
          </cell>
          <cell r="S1183">
            <v>0</v>
          </cell>
          <cell r="T1183">
            <v>0</v>
          </cell>
          <cell r="U1183">
            <v>0</v>
          </cell>
          <cell r="V1183">
            <v>40.700000000000003</v>
          </cell>
          <cell r="W1183">
            <v>12543740</v>
          </cell>
        </row>
        <row r="1184">
          <cell r="C1184" t="str">
            <v>3.7.3.1.22</v>
          </cell>
          <cell r="D1184" t="str">
            <v>Muros en concreto impermeabilizado f¨c=28 Mpa</v>
          </cell>
          <cell r="E1184" t="str">
            <v>m3</v>
          </cell>
          <cell r="F1184">
            <v>146</v>
          </cell>
          <cell r="G1184">
            <v>336100</v>
          </cell>
          <cell r="H1184">
            <v>49070600</v>
          </cell>
          <cell r="I1184">
            <v>30.185739064362409</v>
          </cell>
          <cell r="J1184">
            <v>146</v>
          </cell>
          <cell r="L1184">
            <v>146</v>
          </cell>
          <cell r="M1184">
            <v>49070600</v>
          </cell>
          <cell r="N1184">
            <v>0</v>
          </cell>
          <cell r="O1184">
            <v>49070600</v>
          </cell>
          <cell r="R1184">
            <v>0</v>
          </cell>
          <cell r="S1184">
            <v>0</v>
          </cell>
          <cell r="T1184">
            <v>0</v>
          </cell>
          <cell r="U1184">
            <v>0</v>
          </cell>
          <cell r="V1184">
            <v>146</v>
          </cell>
          <cell r="W1184">
            <v>49070600</v>
          </cell>
        </row>
        <row r="1185">
          <cell r="C1185" t="str">
            <v>3.7.3.1.25</v>
          </cell>
          <cell r="D1185" t="str">
            <v>Losa superior en concreto f¨c=28 Mpa</v>
          </cell>
          <cell r="E1185" t="str">
            <v>m3</v>
          </cell>
          <cell r="F1185">
            <v>9.5</v>
          </cell>
          <cell r="G1185">
            <v>330600</v>
          </cell>
          <cell r="H1185">
            <v>3140700</v>
          </cell>
          <cell r="I1185">
            <v>1.9319990112092174</v>
          </cell>
          <cell r="J1185">
            <v>9.5</v>
          </cell>
          <cell r="L1185">
            <v>9.5</v>
          </cell>
          <cell r="M1185">
            <v>3140700</v>
          </cell>
          <cell r="N1185">
            <v>0</v>
          </cell>
          <cell r="O1185">
            <v>3140700</v>
          </cell>
          <cell r="R1185">
            <v>0</v>
          </cell>
          <cell r="S1185">
            <v>0</v>
          </cell>
          <cell r="T1185">
            <v>0</v>
          </cell>
          <cell r="U1185">
            <v>0</v>
          </cell>
          <cell r="V1185">
            <v>9.5</v>
          </cell>
          <cell r="W1185">
            <v>3140700</v>
          </cell>
        </row>
        <row r="1186">
          <cell r="C1186" t="str">
            <v>3.7.3.2</v>
          </cell>
          <cell r="D1186" t="str">
            <v>OTRAS ESTRUCTURAS</v>
          </cell>
          <cell r="F1186" t="str">
            <v/>
          </cell>
          <cell r="I1186" t="str">
            <v/>
          </cell>
          <cell r="J1186" t="str">
            <v/>
          </cell>
          <cell r="L1186" t="str">
            <v/>
          </cell>
          <cell r="M1186" t="str">
            <v/>
          </cell>
          <cell r="N1186" t="str">
            <v/>
          </cell>
          <cell r="O1186" t="str">
            <v/>
          </cell>
          <cell r="R1186">
            <v>0</v>
          </cell>
          <cell r="S1186" t="str">
            <v/>
          </cell>
          <cell r="T1186" t="str">
            <v/>
          </cell>
          <cell r="U1186" t="str">
            <v/>
          </cell>
          <cell r="V1186" t="str">
            <v/>
          </cell>
          <cell r="W1186" t="str">
            <v/>
          </cell>
        </row>
        <row r="1187">
          <cell r="C1187" t="str">
            <v>3.7.3.2.1</v>
          </cell>
          <cell r="D1187" t="str">
            <v>VIGAS, COLUMNAS, ZAPATAS,PEDESTALES, ESCALERAS Y PISOS</v>
          </cell>
          <cell r="F1187" t="str">
            <v/>
          </cell>
          <cell r="I1187" t="str">
            <v/>
          </cell>
          <cell r="J1187" t="str">
            <v/>
          </cell>
          <cell r="L1187" t="str">
            <v/>
          </cell>
          <cell r="M1187" t="str">
            <v/>
          </cell>
          <cell r="N1187" t="str">
            <v/>
          </cell>
          <cell r="O1187" t="str">
            <v/>
          </cell>
          <cell r="R1187">
            <v>0</v>
          </cell>
          <cell r="S1187" t="str">
            <v/>
          </cell>
          <cell r="T1187" t="str">
            <v/>
          </cell>
          <cell r="U1187" t="str">
            <v/>
          </cell>
          <cell r="V1187" t="str">
            <v/>
          </cell>
          <cell r="W1187" t="str">
            <v/>
          </cell>
        </row>
        <row r="1188">
          <cell r="C1188" t="str">
            <v>3.7.3.2.1.3</v>
          </cell>
          <cell r="D1188" t="str">
            <v>Concreto para vigas f´c=28 Mpa (4000 PSI)</v>
          </cell>
          <cell r="E1188" t="str">
            <v>m3</v>
          </cell>
          <cell r="F1188">
            <v>3.4</v>
          </cell>
          <cell r="G1188">
            <v>317100</v>
          </cell>
          <cell r="H1188">
            <v>1078140</v>
          </cell>
          <cell r="I1188">
            <v>0.66321693060308395</v>
          </cell>
          <cell r="J1188">
            <v>3.4</v>
          </cell>
          <cell r="L1188">
            <v>3.4</v>
          </cell>
          <cell r="M1188">
            <v>1078140</v>
          </cell>
          <cell r="N1188">
            <v>0</v>
          </cell>
          <cell r="O1188">
            <v>1078140</v>
          </cell>
          <cell r="R1188">
            <v>0</v>
          </cell>
          <cell r="S1188">
            <v>0</v>
          </cell>
          <cell r="T1188">
            <v>0</v>
          </cell>
          <cell r="U1188">
            <v>0</v>
          </cell>
          <cell r="V1188">
            <v>3.4</v>
          </cell>
          <cell r="W1188">
            <v>1078140</v>
          </cell>
        </row>
        <row r="1189">
          <cell r="C1189" t="str">
            <v>3.7.3.3</v>
          </cell>
          <cell r="D1189" t="str">
            <v>ACERO DE REFUERZO</v>
          </cell>
          <cell r="F1189" t="str">
            <v/>
          </cell>
          <cell r="I1189" t="str">
            <v/>
          </cell>
          <cell r="J1189" t="str">
            <v/>
          </cell>
          <cell r="L1189" t="str">
            <v/>
          </cell>
          <cell r="M1189" t="str">
            <v/>
          </cell>
          <cell r="N1189" t="str">
            <v/>
          </cell>
          <cell r="O1189" t="str">
            <v/>
          </cell>
          <cell r="R1189">
            <v>0</v>
          </cell>
          <cell r="S1189" t="str">
            <v/>
          </cell>
          <cell r="T1189" t="str">
            <v/>
          </cell>
          <cell r="U1189" t="str">
            <v/>
          </cell>
          <cell r="V1189" t="str">
            <v/>
          </cell>
          <cell r="W1189" t="str">
            <v/>
          </cell>
        </row>
        <row r="1190">
          <cell r="C1190" t="str">
            <v>3.7.3.3.1</v>
          </cell>
          <cell r="D1190" t="str">
            <v>Suministro, figurado e instalación de acero de refuerzo 420 Mpa (60000 Psi) según planos y especificaciones de diseño</v>
          </cell>
          <cell r="E1190" t="str">
            <v>kg</v>
          </cell>
          <cell r="F1190">
            <v>31936</v>
          </cell>
          <cell r="G1190">
            <v>2740</v>
          </cell>
          <cell r="H1190">
            <v>87504640</v>
          </cell>
          <cell r="I1190">
            <v>53.828407029075855</v>
          </cell>
          <cell r="J1190">
            <v>31936</v>
          </cell>
          <cell r="L1190">
            <v>31936</v>
          </cell>
          <cell r="M1190">
            <v>87504640</v>
          </cell>
          <cell r="N1190">
            <v>0</v>
          </cell>
          <cell r="O1190">
            <v>87504640</v>
          </cell>
          <cell r="R1190">
            <v>19000</v>
          </cell>
          <cell r="S1190">
            <v>0</v>
          </cell>
          <cell r="T1190">
            <v>0</v>
          </cell>
          <cell r="U1190">
            <v>52060000</v>
          </cell>
          <cell r="V1190">
            <v>12936</v>
          </cell>
          <cell r="W1190">
            <v>35444640</v>
          </cell>
        </row>
        <row r="1191">
          <cell r="C1191" t="str">
            <v>3.7.3.5</v>
          </cell>
          <cell r="D1191" t="str">
            <v>SELLOS Y JUNTAS</v>
          </cell>
          <cell r="F1191" t="str">
            <v/>
          </cell>
          <cell r="I1191" t="str">
            <v/>
          </cell>
          <cell r="J1191" t="str">
            <v/>
          </cell>
          <cell r="L1191" t="str">
            <v/>
          </cell>
          <cell r="M1191" t="str">
            <v/>
          </cell>
          <cell r="N1191" t="str">
            <v/>
          </cell>
          <cell r="O1191" t="str">
            <v/>
          </cell>
          <cell r="R1191">
            <v>0</v>
          </cell>
          <cell r="S1191" t="str">
            <v/>
          </cell>
          <cell r="T1191" t="str">
            <v/>
          </cell>
          <cell r="U1191" t="str">
            <v/>
          </cell>
          <cell r="V1191" t="str">
            <v/>
          </cell>
          <cell r="W1191" t="str">
            <v/>
          </cell>
        </row>
        <row r="1192">
          <cell r="C1192" t="str">
            <v>3.7.3.5.2</v>
          </cell>
          <cell r="D1192" t="str">
            <v>Suministro e instalación de cinta flexible para sellar juntas de construcción y dilatación SIKA PVC O-22 o similar según planos y especificaciones de diseño</v>
          </cell>
          <cell r="E1192" t="str">
            <v>m</v>
          </cell>
          <cell r="F1192">
            <v>210</v>
          </cell>
          <cell r="G1192">
            <v>28940</v>
          </cell>
          <cell r="H1192">
            <v>6077400</v>
          </cell>
          <cell r="I1192">
            <v>3.7385075908946725</v>
          </cell>
          <cell r="J1192">
            <v>210</v>
          </cell>
          <cell r="L1192">
            <v>210</v>
          </cell>
          <cell r="M1192">
            <v>6077400</v>
          </cell>
          <cell r="N1192">
            <v>0</v>
          </cell>
          <cell r="O1192">
            <v>6077400</v>
          </cell>
          <cell r="R1192">
            <v>0</v>
          </cell>
          <cell r="S1192">
            <v>0</v>
          </cell>
          <cell r="T1192">
            <v>0</v>
          </cell>
          <cell r="U1192">
            <v>0</v>
          </cell>
          <cell r="V1192">
            <v>210</v>
          </cell>
          <cell r="W1192">
            <v>6077400</v>
          </cell>
        </row>
        <row r="1193">
          <cell r="C1193" t="str">
            <v>3.7.3.5.3</v>
          </cell>
          <cell r="D1193" t="str">
            <v>Suministro y aplicación de sello expandible contra el paso de agua en juntas de construcción y pases de tuberia SikaSwell S o similar según planos y especificaciones de diseño</v>
          </cell>
          <cell r="E1193" t="str">
            <v>m</v>
          </cell>
          <cell r="F1193">
            <v>20</v>
          </cell>
          <cell r="G1193">
            <v>22310</v>
          </cell>
          <cell r="H1193">
            <v>446200</v>
          </cell>
          <cell r="I1193">
            <v>0.27447956149952329</v>
          </cell>
          <cell r="J1193">
            <v>20</v>
          </cell>
          <cell r="L1193">
            <v>20</v>
          </cell>
          <cell r="M1193">
            <v>446200</v>
          </cell>
          <cell r="N1193">
            <v>0</v>
          </cell>
          <cell r="O1193">
            <v>446200</v>
          </cell>
          <cell r="R1193">
            <v>0</v>
          </cell>
          <cell r="S1193">
            <v>0</v>
          </cell>
          <cell r="T1193">
            <v>0</v>
          </cell>
          <cell r="U1193">
            <v>0</v>
          </cell>
          <cell r="V1193">
            <v>20</v>
          </cell>
          <cell r="W1193">
            <v>446200</v>
          </cell>
        </row>
        <row r="1194">
          <cell r="C1194" t="str">
            <v>3.7.3.5.6</v>
          </cell>
          <cell r="D1194" t="str">
            <v>Fondo de junta Sikarod f=6 mm o similar según planos y especificaciones de diseño</v>
          </cell>
          <cell r="E1194" t="str">
            <v>m</v>
          </cell>
          <cell r="F1194">
            <v>80</v>
          </cell>
          <cell r="G1194">
            <v>1720</v>
          </cell>
          <cell r="H1194">
            <v>137600</v>
          </cell>
          <cell r="I1194">
            <v>8.4644526361125974E-2</v>
          </cell>
          <cell r="J1194">
            <v>80</v>
          </cell>
          <cell r="L1194">
            <v>80</v>
          </cell>
          <cell r="M1194">
            <v>137600</v>
          </cell>
          <cell r="N1194">
            <v>0</v>
          </cell>
          <cell r="O1194">
            <v>137600</v>
          </cell>
          <cell r="R1194">
            <v>0</v>
          </cell>
          <cell r="S1194">
            <v>0</v>
          </cell>
          <cell r="T1194">
            <v>0</v>
          </cell>
          <cell r="U1194">
            <v>0</v>
          </cell>
          <cell r="V1194">
            <v>80</v>
          </cell>
          <cell r="W1194">
            <v>137600</v>
          </cell>
        </row>
        <row r="1195">
          <cell r="D1195" t="str">
            <v>COSTO TOTAL DIRECTO</v>
          </cell>
          <cell r="F1195" t="str">
            <v/>
          </cell>
          <cell r="H1195">
            <v>162562195</v>
          </cell>
          <cell r="J1195" t="str">
            <v/>
          </cell>
          <cell r="L1195" t="str">
            <v/>
          </cell>
          <cell r="M1195">
            <v>162562195</v>
          </cell>
          <cell r="N1195">
            <v>-689900</v>
          </cell>
          <cell r="O1195">
            <v>161872295</v>
          </cell>
          <cell r="R1195">
            <v>0</v>
          </cell>
          <cell r="S1195">
            <v>0</v>
          </cell>
          <cell r="T1195">
            <v>0</v>
          </cell>
          <cell r="U1195">
            <v>52060000</v>
          </cell>
          <cell r="V1195" t="str">
            <v/>
          </cell>
          <cell r="W1195">
            <v>109812295</v>
          </cell>
        </row>
        <row r="1196">
          <cell r="D1196" t="str">
            <v>A,I,U, 25%</v>
          </cell>
          <cell r="E1196">
            <v>0.25</v>
          </cell>
          <cell r="F1196">
            <v>0</v>
          </cell>
          <cell r="H1196">
            <v>40640548.75</v>
          </cell>
          <cell r="J1196">
            <v>0</v>
          </cell>
          <cell r="L1196">
            <v>0</v>
          </cell>
          <cell r="M1196">
            <v>40640548.75</v>
          </cell>
          <cell r="N1196">
            <v>-172475</v>
          </cell>
          <cell r="O1196">
            <v>40468073.75</v>
          </cell>
          <cell r="R1196">
            <v>0</v>
          </cell>
          <cell r="S1196">
            <v>0</v>
          </cell>
          <cell r="T1196">
            <v>0</v>
          </cell>
          <cell r="U1196">
            <v>13015000</v>
          </cell>
          <cell r="W1196">
            <v>27453073.75</v>
          </cell>
        </row>
        <row r="1197">
          <cell r="B1197" t="str">
            <v>TO19</v>
          </cell>
          <cell r="D1197" t="str">
            <v>COSTO TOTAL OBRA CIVIL</v>
          </cell>
          <cell r="F1197" t="str">
            <v/>
          </cell>
          <cell r="H1197">
            <v>203202744</v>
          </cell>
          <cell r="J1197" t="str">
            <v/>
          </cell>
          <cell r="L1197" t="str">
            <v/>
          </cell>
          <cell r="M1197">
            <v>203202744</v>
          </cell>
          <cell r="N1197">
            <v>-862375</v>
          </cell>
          <cell r="O1197">
            <v>202340369</v>
          </cell>
          <cell r="R1197">
            <v>0</v>
          </cell>
          <cell r="S1197">
            <v>0</v>
          </cell>
          <cell r="T1197">
            <v>0</v>
          </cell>
          <cell r="U1197">
            <v>65075000</v>
          </cell>
          <cell r="V1197" t="str">
            <v/>
          </cell>
          <cell r="W1197">
            <v>137265369</v>
          </cell>
        </row>
        <row r="1198">
          <cell r="B1198" t="str">
            <v>T20</v>
          </cell>
          <cell r="C1198" t="str">
            <v>OBRA CIVIL ESTRUCTURAL DEL SEDIMENTADOR (1198)</v>
          </cell>
          <cell r="F1198" t="str">
            <v/>
          </cell>
          <cell r="J1198" t="str">
            <v/>
          </cell>
          <cell r="L1198" t="str">
            <v/>
          </cell>
          <cell r="M1198" t="str">
            <v/>
          </cell>
          <cell r="N1198" t="str">
            <v/>
          </cell>
          <cell r="O1198" t="str">
            <v/>
          </cell>
          <cell r="R1198">
            <v>0</v>
          </cell>
          <cell r="S1198" t="str">
            <v/>
          </cell>
          <cell r="T1198" t="str">
            <v/>
          </cell>
          <cell r="U1198" t="str">
            <v/>
          </cell>
          <cell r="V1198" t="str">
            <v/>
          </cell>
          <cell r="W1198" t="str">
            <v/>
          </cell>
        </row>
        <row r="1199">
          <cell r="C1199" t="str">
            <v xml:space="preserve">ITEM </v>
          </cell>
          <cell r="D1199" t="str">
            <v xml:space="preserve">DESCRIPCION </v>
          </cell>
          <cell r="E1199" t="str">
            <v xml:space="preserve">UNIDAD </v>
          </cell>
          <cell r="F1199">
            <v>0</v>
          </cell>
          <cell r="G1199" t="str">
            <v xml:space="preserve">V. UNITARIO </v>
          </cell>
          <cell r="H1199" t="str">
            <v>V. PARCIAL</v>
          </cell>
          <cell r="J1199">
            <v>0</v>
          </cell>
          <cell r="L1199">
            <v>0</v>
          </cell>
          <cell r="R1199">
            <v>0</v>
          </cell>
        </row>
        <row r="1200">
          <cell r="C1200">
            <v>3.1</v>
          </cell>
          <cell r="D1200" t="str">
            <v>SEÑALIZACION Y SEGURIDAD EN LA OBRA</v>
          </cell>
          <cell r="F1200" t="str">
            <v/>
          </cell>
          <cell r="J1200" t="str">
            <v/>
          </cell>
          <cell r="L1200" t="str">
            <v/>
          </cell>
          <cell r="M1200" t="str">
            <v/>
          </cell>
          <cell r="N1200" t="str">
            <v/>
          </cell>
          <cell r="O1200" t="str">
            <v/>
          </cell>
          <cell r="R1200">
            <v>0</v>
          </cell>
          <cell r="S1200" t="str">
            <v/>
          </cell>
          <cell r="T1200" t="str">
            <v/>
          </cell>
          <cell r="U1200" t="str">
            <v/>
          </cell>
          <cell r="V1200" t="str">
            <v/>
          </cell>
          <cell r="W1200" t="str">
            <v/>
          </cell>
        </row>
        <row r="1201">
          <cell r="C1201" t="str">
            <v>3.1.1</v>
          </cell>
          <cell r="D1201" t="str">
            <v>Señalización de la obra</v>
          </cell>
          <cell r="F1201" t="str">
            <v/>
          </cell>
          <cell r="J1201" t="str">
            <v/>
          </cell>
          <cell r="L1201" t="str">
            <v/>
          </cell>
          <cell r="M1201" t="str">
            <v/>
          </cell>
          <cell r="N1201" t="str">
            <v/>
          </cell>
          <cell r="O1201" t="str">
            <v/>
          </cell>
          <cell r="R1201">
            <v>0</v>
          </cell>
          <cell r="S1201" t="str">
            <v/>
          </cell>
          <cell r="T1201" t="str">
            <v/>
          </cell>
          <cell r="U1201" t="str">
            <v/>
          </cell>
          <cell r="V1201" t="str">
            <v/>
          </cell>
          <cell r="W1201" t="str">
            <v/>
          </cell>
        </row>
        <row r="1202">
          <cell r="C1202" t="str">
            <v>3.1.1.1</v>
          </cell>
          <cell r="D1202" t="str">
            <v>Soporte para cinta demarcadora. Esquema No.1</v>
          </cell>
          <cell r="E1202" t="str">
            <v>un</v>
          </cell>
          <cell r="F1202">
            <v>20</v>
          </cell>
          <cell r="G1202">
            <v>10100</v>
          </cell>
          <cell r="H1202">
            <v>202000</v>
          </cell>
          <cell r="I1202">
            <v>8.8752980639240267E-2</v>
          </cell>
          <cell r="J1202">
            <v>20</v>
          </cell>
          <cell r="K1202">
            <v>-20</v>
          </cell>
          <cell r="L1202">
            <v>0</v>
          </cell>
          <cell r="M1202">
            <v>202000</v>
          </cell>
          <cell r="N1202">
            <v>-202000</v>
          </cell>
          <cell r="O1202">
            <v>0</v>
          </cell>
          <cell r="R1202">
            <v>0</v>
          </cell>
          <cell r="S1202">
            <v>0</v>
          </cell>
          <cell r="T1202">
            <v>0</v>
          </cell>
          <cell r="U1202">
            <v>0</v>
          </cell>
          <cell r="V1202">
            <v>0</v>
          </cell>
          <cell r="W1202">
            <v>0</v>
          </cell>
        </row>
        <row r="1203">
          <cell r="C1203" t="str">
            <v>3.1.1.2</v>
          </cell>
          <cell r="D1203" t="str">
            <v>Cinta demarcadora ( sin soportes ). Esquema No.2</v>
          </cell>
          <cell r="E1203" t="str">
            <v>m</v>
          </cell>
          <cell r="F1203">
            <v>750</v>
          </cell>
          <cell r="G1203">
            <v>830</v>
          </cell>
          <cell r="H1203">
            <v>622500</v>
          </cell>
          <cell r="I1203">
            <v>0.27350856657389638</v>
          </cell>
          <cell r="J1203">
            <v>750</v>
          </cell>
          <cell r="K1203">
            <v>-750</v>
          </cell>
          <cell r="L1203">
            <v>0</v>
          </cell>
          <cell r="M1203">
            <v>622500</v>
          </cell>
          <cell r="N1203">
            <v>-622500</v>
          </cell>
          <cell r="O1203">
            <v>0</v>
          </cell>
          <cell r="R1203">
            <v>0</v>
          </cell>
          <cell r="S1203">
            <v>0</v>
          </cell>
          <cell r="T1203">
            <v>0</v>
          </cell>
          <cell r="U1203">
            <v>0</v>
          </cell>
          <cell r="V1203">
            <v>0</v>
          </cell>
          <cell r="W1203">
            <v>0</v>
          </cell>
        </row>
        <row r="1204">
          <cell r="C1204" t="str">
            <v>3,7</v>
          </cell>
          <cell r="D1204" t="str">
            <v>CONSTRUCCION DE OBRAS ACCESORIAS</v>
          </cell>
          <cell r="F1204" t="str">
            <v/>
          </cell>
          <cell r="I1204" t="str">
            <v/>
          </cell>
          <cell r="J1204" t="str">
            <v/>
          </cell>
          <cell r="L1204" t="str">
            <v/>
          </cell>
          <cell r="M1204" t="str">
            <v/>
          </cell>
          <cell r="N1204" t="str">
            <v/>
          </cell>
          <cell r="O1204" t="str">
            <v/>
          </cell>
          <cell r="R1204">
            <v>0</v>
          </cell>
          <cell r="S1204" t="str">
            <v/>
          </cell>
          <cell r="T1204" t="str">
            <v/>
          </cell>
          <cell r="U1204" t="str">
            <v/>
          </cell>
          <cell r="V1204" t="str">
            <v/>
          </cell>
          <cell r="W1204" t="str">
            <v/>
          </cell>
        </row>
        <row r="1205">
          <cell r="C1205" t="str">
            <v>3.7.1</v>
          </cell>
          <cell r="D1205" t="str">
            <v>OBRAS DE MAMPOSTERIA EN LADRILLO</v>
          </cell>
          <cell r="F1205" t="str">
            <v/>
          </cell>
          <cell r="I1205" t="str">
            <v/>
          </cell>
          <cell r="J1205" t="str">
            <v/>
          </cell>
          <cell r="L1205" t="str">
            <v/>
          </cell>
          <cell r="M1205" t="str">
            <v/>
          </cell>
          <cell r="N1205" t="str">
            <v/>
          </cell>
          <cell r="O1205" t="str">
            <v/>
          </cell>
          <cell r="R1205">
            <v>0</v>
          </cell>
          <cell r="S1205" t="str">
            <v/>
          </cell>
          <cell r="T1205" t="str">
            <v/>
          </cell>
          <cell r="U1205" t="str">
            <v/>
          </cell>
          <cell r="V1205" t="str">
            <v/>
          </cell>
          <cell r="W1205" t="str">
            <v/>
          </cell>
        </row>
        <row r="1206">
          <cell r="C1206" t="str">
            <v>3.7.1.4</v>
          </cell>
          <cell r="D1206" t="str">
            <v>CONCRETOS DE LIMPIEZA, ALISTADO Y MEDIACAÑAS</v>
          </cell>
          <cell r="F1206" t="str">
            <v/>
          </cell>
          <cell r="I1206" t="str">
            <v/>
          </cell>
          <cell r="J1206" t="str">
            <v/>
          </cell>
          <cell r="L1206" t="str">
            <v/>
          </cell>
          <cell r="M1206" t="str">
            <v/>
          </cell>
          <cell r="N1206" t="str">
            <v/>
          </cell>
          <cell r="O1206" t="str">
            <v/>
          </cell>
          <cell r="R1206">
            <v>0</v>
          </cell>
          <cell r="S1206" t="str">
            <v/>
          </cell>
          <cell r="T1206" t="str">
            <v/>
          </cell>
          <cell r="U1206" t="str">
            <v/>
          </cell>
          <cell r="V1206" t="str">
            <v/>
          </cell>
          <cell r="W1206" t="str">
            <v/>
          </cell>
        </row>
        <row r="1207">
          <cell r="C1207" t="str">
            <v>3.7.1.4.1</v>
          </cell>
          <cell r="D1207" t="str">
            <v>ALISTADO Y PENDIENTADO</v>
          </cell>
          <cell r="F1207" t="str">
            <v/>
          </cell>
          <cell r="I1207" t="str">
            <v/>
          </cell>
          <cell r="J1207" t="str">
            <v/>
          </cell>
          <cell r="L1207" t="str">
            <v/>
          </cell>
          <cell r="M1207" t="str">
            <v/>
          </cell>
          <cell r="N1207" t="str">
            <v/>
          </cell>
          <cell r="O1207" t="str">
            <v/>
          </cell>
          <cell r="R1207">
            <v>0</v>
          </cell>
          <cell r="S1207" t="str">
            <v/>
          </cell>
          <cell r="T1207" t="str">
            <v/>
          </cell>
          <cell r="U1207" t="str">
            <v/>
          </cell>
          <cell r="V1207" t="str">
            <v/>
          </cell>
          <cell r="W1207" t="str">
            <v/>
          </cell>
        </row>
        <row r="1208">
          <cell r="C1208" t="str">
            <v>3.7.1.4.2</v>
          </cell>
          <cell r="D1208" t="str">
            <v>Concreto de limpieza f¨c=14 Mpa e=0.05</v>
          </cell>
          <cell r="E1208" t="str">
            <v>m2</v>
          </cell>
          <cell r="F1208">
            <v>150</v>
          </cell>
          <cell r="G1208">
            <v>10950</v>
          </cell>
          <cell r="H1208">
            <v>1642500</v>
          </cell>
          <cell r="I1208">
            <v>0.72166718168293131</v>
          </cell>
          <cell r="J1208">
            <v>150</v>
          </cell>
          <cell r="L1208">
            <v>150</v>
          </cell>
          <cell r="M1208">
            <v>1642500</v>
          </cell>
          <cell r="N1208">
            <v>0</v>
          </cell>
          <cell r="O1208">
            <v>1642500</v>
          </cell>
          <cell r="R1208">
            <v>0</v>
          </cell>
          <cell r="S1208">
            <v>0</v>
          </cell>
          <cell r="T1208">
            <v>0</v>
          </cell>
          <cell r="U1208">
            <v>0</v>
          </cell>
          <cell r="V1208">
            <v>150</v>
          </cell>
          <cell r="W1208">
            <v>1642500</v>
          </cell>
        </row>
        <row r="1209">
          <cell r="C1209" t="str">
            <v>3.7.3</v>
          </cell>
          <cell r="D1209" t="str">
            <v>ESTRUCTURAS DE CONCRETO REFORZADO</v>
          </cell>
          <cell r="F1209" t="str">
            <v/>
          </cell>
          <cell r="I1209" t="str">
            <v/>
          </cell>
          <cell r="J1209" t="str">
            <v/>
          </cell>
          <cell r="L1209" t="str">
            <v/>
          </cell>
          <cell r="M1209" t="str">
            <v/>
          </cell>
          <cell r="N1209" t="str">
            <v/>
          </cell>
          <cell r="O1209" t="str">
            <v/>
          </cell>
          <cell r="R1209">
            <v>0</v>
          </cell>
          <cell r="S1209" t="str">
            <v/>
          </cell>
          <cell r="T1209" t="str">
            <v/>
          </cell>
          <cell r="U1209" t="str">
            <v/>
          </cell>
          <cell r="V1209" t="str">
            <v/>
          </cell>
          <cell r="W1209" t="str">
            <v/>
          </cell>
        </row>
        <row r="1210">
          <cell r="C1210" t="str">
            <v>3.7.3.1</v>
          </cell>
          <cell r="D1210" t="str">
            <v>CONCRETO PARA LOSA FONDO, LOSA SUPERIOR Y MUROS</v>
          </cell>
          <cell r="F1210" t="str">
            <v/>
          </cell>
          <cell r="I1210" t="str">
            <v/>
          </cell>
          <cell r="J1210" t="str">
            <v/>
          </cell>
          <cell r="L1210" t="str">
            <v/>
          </cell>
          <cell r="M1210" t="str">
            <v/>
          </cell>
          <cell r="N1210" t="str">
            <v/>
          </cell>
          <cell r="O1210" t="str">
            <v/>
          </cell>
          <cell r="R1210">
            <v>0</v>
          </cell>
          <cell r="S1210" t="str">
            <v/>
          </cell>
          <cell r="T1210" t="str">
            <v/>
          </cell>
          <cell r="U1210" t="str">
            <v/>
          </cell>
          <cell r="V1210" t="str">
            <v/>
          </cell>
          <cell r="W1210" t="str">
            <v/>
          </cell>
        </row>
        <row r="1211">
          <cell r="C1211" t="str">
            <v>3.7.3.1.3</v>
          </cell>
          <cell r="D1211" t="str">
            <v>Placa de fondo en concreto impermeabilizado f¨c=28 Mpa</v>
          </cell>
          <cell r="E1211" t="str">
            <v>m3</v>
          </cell>
          <cell r="F1211">
            <v>73.599999999999994</v>
          </cell>
          <cell r="G1211">
            <v>308200</v>
          </cell>
          <cell r="H1211">
            <v>22683520</v>
          </cell>
          <cell r="I1211">
            <v>9.9664852049000956</v>
          </cell>
          <cell r="J1211">
            <v>73.599999999999994</v>
          </cell>
          <cell r="L1211">
            <v>73.599999999999994</v>
          </cell>
          <cell r="M1211">
            <v>22683520</v>
          </cell>
          <cell r="N1211">
            <v>0</v>
          </cell>
          <cell r="O1211">
            <v>22683520</v>
          </cell>
          <cell r="R1211">
            <v>0</v>
          </cell>
          <cell r="S1211">
            <v>0</v>
          </cell>
          <cell r="T1211">
            <v>0</v>
          </cell>
          <cell r="U1211">
            <v>0</v>
          </cell>
          <cell r="V1211">
            <v>73.599999999999994</v>
          </cell>
          <cell r="W1211">
            <v>22683520</v>
          </cell>
        </row>
        <row r="1212">
          <cell r="C1212" t="str">
            <v>3.7.3.1.22</v>
          </cell>
          <cell r="D1212" t="str">
            <v>Muros en concreto impermeabilizado f¨c=28 Mpa</v>
          </cell>
          <cell r="E1212" t="str">
            <v>m3</v>
          </cell>
          <cell r="F1212">
            <v>203.5</v>
          </cell>
          <cell r="G1212">
            <v>336100</v>
          </cell>
          <cell r="H1212">
            <v>68396350</v>
          </cell>
          <cell r="I1212">
            <v>30.051385778934165</v>
          </cell>
          <cell r="J1212">
            <v>203.5</v>
          </cell>
          <cell r="L1212">
            <v>203.5</v>
          </cell>
          <cell r="M1212">
            <v>68396350</v>
          </cell>
          <cell r="N1212">
            <v>0</v>
          </cell>
          <cell r="O1212">
            <v>68396350</v>
          </cell>
          <cell r="R1212">
            <v>0</v>
          </cell>
          <cell r="S1212">
            <v>0</v>
          </cell>
          <cell r="T1212">
            <v>0</v>
          </cell>
          <cell r="U1212">
            <v>0</v>
          </cell>
          <cell r="V1212">
            <v>203.5</v>
          </cell>
          <cell r="W1212">
            <v>68396350</v>
          </cell>
        </row>
        <row r="1213">
          <cell r="C1213" t="str">
            <v>3.7.3.1.25</v>
          </cell>
          <cell r="D1213" t="str">
            <v>Losa superior en concreto f¨c=28 Mpa</v>
          </cell>
          <cell r="E1213" t="str">
            <v>m3</v>
          </cell>
          <cell r="F1213">
            <v>13.7</v>
          </cell>
          <cell r="G1213">
            <v>330600</v>
          </cell>
          <cell r="H1213">
            <v>4529220</v>
          </cell>
          <cell r="I1213">
            <v>1.9900087869844545</v>
          </cell>
          <cell r="J1213">
            <v>13.7</v>
          </cell>
          <cell r="L1213">
            <v>13.7</v>
          </cell>
          <cell r="M1213">
            <v>4529220</v>
          </cell>
          <cell r="N1213">
            <v>0</v>
          </cell>
          <cell r="O1213">
            <v>4529220</v>
          </cell>
          <cell r="R1213">
            <v>0</v>
          </cell>
          <cell r="S1213">
            <v>0</v>
          </cell>
          <cell r="T1213">
            <v>0</v>
          </cell>
          <cell r="U1213">
            <v>0</v>
          </cell>
          <cell r="V1213">
            <v>13.7</v>
          </cell>
          <cell r="W1213">
            <v>4529220</v>
          </cell>
        </row>
        <row r="1214">
          <cell r="C1214" t="str">
            <v>3.7.3.2</v>
          </cell>
          <cell r="D1214" t="str">
            <v>OTRAS ESTRUCTURAS</v>
          </cell>
          <cell r="F1214" t="str">
            <v/>
          </cell>
          <cell r="I1214" t="str">
            <v/>
          </cell>
          <cell r="J1214" t="str">
            <v/>
          </cell>
          <cell r="L1214" t="str">
            <v/>
          </cell>
          <cell r="M1214" t="str">
            <v/>
          </cell>
          <cell r="N1214" t="str">
            <v/>
          </cell>
          <cell r="O1214" t="str">
            <v/>
          </cell>
          <cell r="R1214">
            <v>0</v>
          </cell>
          <cell r="S1214" t="str">
            <v/>
          </cell>
          <cell r="T1214" t="str">
            <v/>
          </cell>
          <cell r="U1214" t="str">
            <v/>
          </cell>
          <cell r="V1214" t="str">
            <v/>
          </cell>
          <cell r="W1214" t="str">
            <v/>
          </cell>
        </row>
        <row r="1215">
          <cell r="C1215" t="str">
            <v>3.7.3.2.1</v>
          </cell>
          <cell r="D1215" t="str">
            <v>VIGAS, COLUMNAS, ZAPATAS,PEDESTALES, ESCALERAS Y PISOS</v>
          </cell>
          <cell r="F1215" t="str">
            <v/>
          </cell>
          <cell r="I1215" t="str">
            <v/>
          </cell>
          <cell r="J1215" t="str">
            <v/>
          </cell>
          <cell r="L1215" t="str">
            <v/>
          </cell>
          <cell r="M1215" t="str">
            <v/>
          </cell>
          <cell r="N1215" t="str">
            <v/>
          </cell>
          <cell r="O1215" t="str">
            <v/>
          </cell>
          <cell r="R1215">
            <v>0</v>
          </cell>
          <cell r="S1215" t="str">
            <v/>
          </cell>
          <cell r="T1215" t="str">
            <v/>
          </cell>
          <cell r="U1215" t="str">
            <v/>
          </cell>
          <cell r="V1215" t="str">
            <v/>
          </cell>
          <cell r="W1215" t="str">
            <v/>
          </cell>
        </row>
        <row r="1216">
          <cell r="C1216" t="str">
            <v>3.7.3.2.1.3</v>
          </cell>
          <cell r="D1216" t="str">
            <v>Concreto para vigas f´c=28 Mpa (4000 PSI)</v>
          </cell>
          <cell r="E1216" t="str">
            <v>m3</v>
          </cell>
          <cell r="F1216">
            <v>3</v>
          </cell>
          <cell r="G1216">
            <v>317100</v>
          </cell>
          <cell r="H1216">
            <v>951300</v>
          </cell>
          <cell r="I1216">
            <v>0.41797381426786767</v>
          </cell>
          <cell r="J1216">
            <v>3</v>
          </cell>
          <cell r="L1216">
            <v>3</v>
          </cell>
          <cell r="M1216">
            <v>951300</v>
          </cell>
          <cell r="N1216">
            <v>0</v>
          </cell>
          <cell r="O1216">
            <v>951300</v>
          </cell>
          <cell r="R1216">
            <v>0</v>
          </cell>
          <cell r="S1216">
            <v>0</v>
          </cell>
          <cell r="T1216">
            <v>0</v>
          </cell>
          <cell r="U1216">
            <v>0</v>
          </cell>
          <cell r="V1216">
            <v>3</v>
          </cell>
          <cell r="W1216">
            <v>951300</v>
          </cell>
        </row>
        <row r="1217">
          <cell r="C1217" t="str">
            <v>3.7.3.3</v>
          </cell>
          <cell r="D1217" t="str">
            <v>ACERO DE REFUERZO</v>
          </cell>
          <cell r="F1217" t="str">
            <v/>
          </cell>
          <cell r="I1217" t="str">
            <v/>
          </cell>
          <cell r="J1217" t="str">
            <v/>
          </cell>
          <cell r="L1217" t="str">
            <v/>
          </cell>
          <cell r="M1217" t="str">
            <v/>
          </cell>
          <cell r="N1217" t="str">
            <v/>
          </cell>
          <cell r="O1217" t="str">
            <v/>
          </cell>
          <cell r="R1217">
            <v>0</v>
          </cell>
          <cell r="S1217" t="str">
            <v/>
          </cell>
          <cell r="T1217" t="str">
            <v/>
          </cell>
          <cell r="U1217" t="str">
            <v/>
          </cell>
          <cell r="V1217" t="str">
            <v/>
          </cell>
          <cell r="W1217" t="str">
            <v/>
          </cell>
        </row>
        <row r="1218">
          <cell r="C1218" t="str">
            <v>3.7.3.3.1</v>
          </cell>
          <cell r="D1218" t="str">
            <v>Suministro, figurado e instalación de acero de refuerzo 420 Mpa (60000 Psi) según planos y especificaciones de diseño</v>
          </cell>
          <cell r="E1218" t="str">
            <v>kg</v>
          </cell>
          <cell r="F1218">
            <v>44070</v>
          </cell>
          <cell r="G1218">
            <v>2740</v>
          </cell>
          <cell r="H1218">
            <v>120751800</v>
          </cell>
          <cell r="I1218">
            <v>53.054862215610953</v>
          </cell>
          <cell r="J1218">
            <v>44070</v>
          </cell>
          <cell r="L1218">
            <v>44070</v>
          </cell>
          <cell r="M1218">
            <v>120751800</v>
          </cell>
          <cell r="N1218">
            <v>0</v>
          </cell>
          <cell r="O1218">
            <v>120751800</v>
          </cell>
          <cell r="R1218">
            <v>16000</v>
          </cell>
          <cell r="S1218">
            <v>0</v>
          </cell>
          <cell r="T1218">
            <v>0</v>
          </cell>
          <cell r="U1218">
            <v>43840000</v>
          </cell>
          <cell r="V1218">
            <v>28070</v>
          </cell>
          <cell r="W1218">
            <v>76911800</v>
          </cell>
        </row>
        <row r="1219">
          <cell r="C1219" t="str">
            <v>3.7.3.5</v>
          </cell>
          <cell r="D1219" t="str">
            <v>SELLOS Y JUNTAS</v>
          </cell>
          <cell r="F1219" t="str">
            <v/>
          </cell>
          <cell r="I1219" t="str">
            <v/>
          </cell>
          <cell r="J1219" t="str">
            <v/>
          </cell>
          <cell r="L1219" t="str">
            <v/>
          </cell>
          <cell r="M1219" t="str">
            <v/>
          </cell>
          <cell r="N1219" t="str">
            <v/>
          </cell>
          <cell r="O1219" t="str">
            <v/>
          </cell>
          <cell r="R1219">
            <v>0</v>
          </cell>
          <cell r="S1219" t="str">
            <v/>
          </cell>
          <cell r="T1219" t="str">
            <v/>
          </cell>
          <cell r="U1219" t="str">
            <v/>
          </cell>
          <cell r="V1219" t="str">
            <v/>
          </cell>
          <cell r="W1219" t="str">
            <v/>
          </cell>
        </row>
        <row r="1220">
          <cell r="C1220" t="str">
            <v>3.7.3.5.2</v>
          </cell>
          <cell r="D1220" t="str">
            <v>Suministro e instalación de cinta flexible para sellar juntas de construcción y dilatación SIKA PVC O-22 o similar según planos y especificaciones de diseño</v>
          </cell>
          <cell r="E1220" t="str">
            <v>m</v>
          </cell>
          <cell r="F1220">
            <v>250</v>
          </cell>
          <cell r="G1220">
            <v>28940</v>
          </cell>
          <cell r="H1220">
            <v>7235000</v>
          </cell>
          <cell r="I1220">
            <v>3.1788505689351645</v>
          </cell>
          <cell r="J1220">
            <v>250</v>
          </cell>
          <cell r="L1220">
            <v>250</v>
          </cell>
          <cell r="M1220">
            <v>7235000</v>
          </cell>
          <cell r="N1220">
            <v>0</v>
          </cell>
          <cell r="O1220">
            <v>7235000</v>
          </cell>
          <cell r="R1220">
            <v>0</v>
          </cell>
          <cell r="S1220">
            <v>0</v>
          </cell>
          <cell r="T1220">
            <v>0</v>
          </cell>
          <cell r="U1220">
            <v>0</v>
          </cell>
          <cell r="V1220">
            <v>250</v>
          </cell>
          <cell r="W1220">
            <v>7235000</v>
          </cell>
        </row>
        <row r="1221">
          <cell r="C1221" t="str">
            <v>3.7.3.5.3</v>
          </cell>
          <cell r="D1221" t="str">
            <v>Suministro y aplicación de sello expandible contra el paso de agua en juntas de construcción y pases de tuberia SikaSwell S o similar según planos y especificaciones de diseño</v>
          </cell>
          <cell r="E1221" t="str">
            <v>m</v>
          </cell>
          <cell r="F1221">
            <v>20</v>
          </cell>
          <cell r="G1221">
            <v>22310</v>
          </cell>
          <cell r="H1221">
            <v>446200</v>
          </cell>
          <cell r="I1221">
            <v>0.19604742555063867</v>
          </cell>
          <cell r="J1221">
            <v>20</v>
          </cell>
          <cell r="L1221">
            <v>20</v>
          </cell>
          <cell r="M1221">
            <v>446200</v>
          </cell>
          <cell r="N1221">
            <v>0</v>
          </cell>
          <cell r="O1221">
            <v>446200</v>
          </cell>
          <cell r="R1221">
            <v>0</v>
          </cell>
          <cell r="S1221">
            <v>0</v>
          </cell>
          <cell r="T1221">
            <v>0</v>
          </cell>
          <cell r="U1221">
            <v>0</v>
          </cell>
          <cell r="V1221">
            <v>20</v>
          </cell>
          <cell r="W1221">
            <v>446200</v>
          </cell>
        </row>
        <row r="1222">
          <cell r="C1222" t="str">
            <v>3.7.3.5.6</v>
          </cell>
          <cell r="D1222" t="str">
            <v>Fondo de junta Sikarod f=6 mm o similar según planos y especificaciones de diseño</v>
          </cell>
          <cell r="E1222" t="str">
            <v>m</v>
          </cell>
          <cell r="F1222">
            <v>80</v>
          </cell>
          <cell r="G1222">
            <v>1720</v>
          </cell>
          <cell r="H1222">
            <v>137600</v>
          </cell>
          <cell r="I1222">
            <v>6.0457475920591391E-2</v>
          </cell>
          <cell r="J1222">
            <v>80</v>
          </cell>
          <cell r="L1222">
            <v>80</v>
          </cell>
          <cell r="M1222">
            <v>137600</v>
          </cell>
          <cell r="N1222">
            <v>0</v>
          </cell>
          <cell r="O1222">
            <v>137600</v>
          </cell>
          <cell r="R1222">
            <v>0</v>
          </cell>
          <cell r="S1222">
            <v>0</v>
          </cell>
          <cell r="T1222">
            <v>0</v>
          </cell>
          <cell r="U1222">
            <v>0</v>
          </cell>
          <cell r="V1222">
            <v>80</v>
          </cell>
          <cell r="W1222">
            <v>137600</v>
          </cell>
        </row>
        <row r="1223">
          <cell r="D1223" t="str">
            <v>COSTO TOTAL DIRECTO</v>
          </cell>
          <cell r="F1223" t="str">
            <v/>
          </cell>
          <cell r="H1223">
            <v>227597990</v>
          </cell>
          <cell r="J1223" t="str">
            <v/>
          </cell>
          <cell r="L1223" t="str">
            <v/>
          </cell>
          <cell r="M1223">
            <v>227597990</v>
          </cell>
          <cell r="N1223">
            <v>-824500</v>
          </cell>
          <cell r="O1223">
            <v>226773490</v>
          </cell>
          <cell r="R1223">
            <v>0</v>
          </cell>
          <cell r="S1223">
            <v>0</v>
          </cell>
          <cell r="T1223">
            <v>0</v>
          </cell>
          <cell r="U1223">
            <v>43840000</v>
          </cell>
          <cell r="V1223" t="str">
            <v/>
          </cell>
          <cell r="W1223">
            <v>182933490</v>
          </cell>
        </row>
        <row r="1224">
          <cell r="D1224" t="str">
            <v>A,I,U, 25%</v>
          </cell>
          <cell r="E1224">
            <v>0.25</v>
          </cell>
          <cell r="F1224">
            <v>0</v>
          </cell>
          <cell r="H1224">
            <v>56899498</v>
          </cell>
          <cell r="J1224">
            <v>0</v>
          </cell>
          <cell r="L1224">
            <v>0</v>
          </cell>
          <cell r="M1224">
            <v>56899498</v>
          </cell>
          <cell r="N1224">
            <v>-206125</v>
          </cell>
          <cell r="O1224">
            <v>56693373</v>
          </cell>
          <cell r="R1224">
            <v>0</v>
          </cell>
          <cell r="S1224">
            <v>0</v>
          </cell>
          <cell r="T1224">
            <v>0</v>
          </cell>
          <cell r="U1224">
            <v>10960000</v>
          </cell>
          <cell r="W1224">
            <v>45733373</v>
          </cell>
        </row>
        <row r="1225">
          <cell r="B1225" t="str">
            <v>TO20</v>
          </cell>
          <cell r="D1225" t="str">
            <v>COSTO TOTAL OBRA CIVIL</v>
          </cell>
          <cell r="F1225" t="str">
            <v/>
          </cell>
          <cell r="H1225">
            <v>284497488</v>
          </cell>
          <cell r="J1225" t="str">
            <v/>
          </cell>
          <cell r="L1225" t="str">
            <v/>
          </cell>
          <cell r="M1225">
            <v>284497488</v>
          </cell>
          <cell r="N1225">
            <v>-1030625</v>
          </cell>
          <cell r="O1225">
            <v>283466863</v>
          </cell>
          <cell r="R1225">
            <v>0</v>
          </cell>
          <cell r="S1225">
            <v>0</v>
          </cell>
          <cell r="T1225">
            <v>0</v>
          </cell>
          <cell r="U1225">
            <v>54800000</v>
          </cell>
          <cell r="V1225" t="str">
            <v/>
          </cell>
          <cell r="W1225">
            <v>228666863</v>
          </cell>
        </row>
        <row r="1226">
          <cell r="B1226" t="str">
            <v>T21</v>
          </cell>
          <cell r="C1226" t="str">
            <v>OBRA CIVIL ESTRUCTURAL DE LA ZONA DE FILTROS (1226)</v>
          </cell>
          <cell r="F1226" t="str">
            <v/>
          </cell>
          <cell r="J1226" t="str">
            <v/>
          </cell>
          <cell r="L1226" t="str">
            <v/>
          </cell>
          <cell r="M1226" t="str">
            <v/>
          </cell>
          <cell r="N1226" t="str">
            <v/>
          </cell>
          <cell r="O1226" t="str">
            <v/>
          </cell>
          <cell r="R1226">
            <v>0</v>
          </cell>
          <cell r="S1226" t="str">
            <v/>
          </cell>
          <cell r="T1226" t="str">
            <v/>
          </cell>
          <cell r="U1226" t="str">
            <v/>
          </cell>
          <cell r="V1226" t="str">
            <v/>
          </cell>
          <cell r="W1226" t="str">
            <v/>
          </cell>
        </row>
        <row r="1227">
          <cell r="C1227" t="str">
            <v xml:space="preserve">ITEM </v>
          </cell>
          <cell r="D1227" t="str">
            <v xml:space="preserve">DESCRIPCION </v>
          </cell>
          <cell r="E1227" t="str">
            <v xml:space="preserve">UNIDAD </v>
          </cell>
          <cell r="F1227">
            <v>0</v>
          </cell>
          <cell r="G1227" t="str">
            <v xml:space="preserve">V. UNITARIO </v>
          </cell>
          <cell r="H1227" t="str">
            <v>V. PARCIAL</v>
          </cell>
          <cell r="J1227">
            <v>0</v>
          </cell>
          <cell r="L1227">
            <v>0</v>
          </cell>
          <cell r="R1227">
            <v>0</v>
          </cell>
        </row>
        <row r="1228">
          <cell r="C1228">
            <v>3.1</v>
          </cell>
          <cell r="D1228" t="str">
            <v>SEÑALIZACION Y SEGURIDAD EN LA OBRA</v>
          </cell>
          <cell r="F1228" t="str">
            <v/>
          </cell>
          <cell r="J1228" t="str">
            <v/>
          </cell>
          <cell r="L1228" t="str">
            <v/>
          </cell>
          <cell r="M1228" t="str">
            <v/>
          </cell>
          <cell r="N1228" t="str">
            <v/>
          </cell>
          <cell r="O1228" t="str">
            <v/>
          </cell>
          <cell r="R1228">
            <v>0</v>
          </cell>
          <cell r="S1228" t="str">
            <v/>
          </cell>
          <cell r="T1228" t="str">
            <v/>
          </cell>
          <cell r="U1228" t="str">
            <v/>
          </cell>
          <cell r="V1228" t="str">
            <v/>
          </cell>
          <cell r="W1228" t="str">
            <v/>
          </cell>
        </row>
        <row r="1229">
          <cell r="C1229" t="str">
            <v>3.1.1</v>
          </cell>
          <cell r="D1229" t="str">
            <v>Señalización de la obra</v>
          </cell>
          <cell r="F1229" t="str">
            <v/>
          </cell>
          <cell r="J1229" t="str">
            <v/>
          </cell>
          <cell r="L1229" t="str">
            <v/>
          </cell>
          <cell r="M1229" t="str">
            <v/>
          </cell>
          <cell r="N1229" t="str">
            <v/>
          </cell>
          <cell r="O1229" t="str">
            <v/>
          </cell>
          <cell r="R1229">
            <v>0</v>
          </cell>
          <cell r="S1229" t="str">
            <v/>
          </cell>
          <cell r="T1229" t="str">
            <v/>
          </cell>
          <cell r="U1229" t="str">
            <v/>
          </cell>
          <cell r="V1229" t="str">
            <v/>
          </cell>
          <cell r="W1229" t="str">
            <v/>
          </cell>
        </row>
        <row r="1230">
          <cell r="C1230" t="str">
            <v>3.1.1.1</v>
          </cell>
          <cell r="D1230" t="str">
            <v>Soporte para cinta demarcadora. Esquema No.1</v>
          </cell>
          <cell r="E1230" t="str">
            <v>un</v>
          </cell>
          <cell r="F1230">
            <v>120</v>
          </cell>
          <cell r="G1230">
            <v>10100</v>
          </cell>
          <cell r="H1230">
            <v>1212000</v>
          </cell>
          <cell r="I1230">
            <v>0.54402830054035967</v>
          </cell>
          <cell r="J1230">
            <v>120</v>
          </cell>
          <cell r="K1230">
            <v>-120</v>
          </cell>
          <cell r="L1230">
            <v>0</v>
          </cell>
          <cell r="M1230">
            <v>1212000</v>
          </cell>
          <cell r="N1230">
            <v>-1212000</v>
          </cell>
          <cell r="O1230">
            <v>0</v>
          </cell>
          <cell r="R1230">
            <v>0</v>
          </cell>
          <cell r="S1230">
            <v>0</v>
          </cell>
          <cell r="T1230">
            <v>0</v>
          </cell>
          <cell r="U1230">
            <v>0</v>
          </cell>
          <cell r="V1230">
            <v>0</v>
          </cell>
          <cell r="W1230">
            <v>0</v>
          </cell>
        </row>
        <row r="1231">
          <cell r="C1231" t="str">
            <v>3.1.1.2</v>
          </cell>
          <cell r="D1231" t="str">
            <v>Cinta demarcadora ( sin soportes ). Esquema No.2</v>
          </cell>
          <cell r="E1231" t="str">
            <v>m</v>
          </cell>
          <cell r="F1231">
            <v>1200</v>
          </cell>
          <cell r="G1231">
            <v>830</v>
          </cell>
          <cell r="H1231">
            <v>996000</v>
          </cell>
          <cell r="I1231">
            <v>0.44707276183019662</v>
          </cell>
          <cell r="J1231">
            <v>1200</v>
          </cell>
          <cell r="K1231">
            <v>-1200</v>
          </cell>
          <cell r="L1231">
            <v>0</v>
          </cell>
          <cell r="M1231">
            <v>996000</v>
          </cell>
          <cell r="N1231">
            <v>-996000</v>
          </cell>
          <cell r="O1231">
            <v>0</v>
          </cell>
          <cell r="R1231">
            <v>0</v>
          </cell>
          <cell r="S1231">
            <v>0</v>
          </cell>
          <cell r="T1231">
            <v>0</v>
          </cell>
          <cell r="U1231">
            <v>0</v>
          </cell>
          <cell r="V1231">
            <v>0</v>
          </cell>
          <cell r="W1231">
            <v>0</v>
          </cell>
        </row>
        <row r="1232">
          <cell r="C1232" t="str">
            <v>3.1.1.3.2</v>
          </cell>
          <cell r="D1232" t="str">
            <v>Valla móvil Tipo 2. Valla plegable. Esquema No. 4</v>
          </cell>
          <cell r="E1232" t="str">
            <v>un</v>
          </cell>
          <cell r="F1232">
            <v>6</v>
          </cell>
          <cell r="G1232">
            <v>162000</v>
          </cell>
          <cell r="H1232">
            <v>972000</v>
          </cell>
          <cell r="I1232">
            <v>0.43629992419573399</v>
          </cell>
          <cell r="J1232">
            <v>6</v>
          </cell>
          <cell r="K1232">
            <v>-6</v>
          </cell>
          <cell r="L1232">
            <v>0</v>
          </cell>
          <cell r="M1232">
            <v>972000</v>
          </cell>
          <cell r="N1232">
            <v>-972000</v>
          </cell>
          <cell r="O1232">
            <v>0</v>
          </cell>
          <cell r="R1232">
            <v>0</v>
          </cell>
          <cell r="S1232">
            <v>0</v>
          </cell>
          <cell r="T1232">
            <v>0</v>
          </cell>
          <cell r="U1232">
            <v>0</v>
          </cell>
          <cell r="V1232">
            <v>0</v>
          </cell>
          <cell r="W1232">
            <v>0</v>
          </cell>
        </row>
        <row r="1233">
          <cell r="C1233" t="str">
            <v>3,7</v>
          </cell>
          <cell r="D1233" t="str">
            <v>CONSTRUCCION DE OBRAS ACCESORIAS</v>
          </cell>
          <cell r="F1233" t="str">
            <v/>
          </cell>
          <cell r="I1233" t="str">
            <v/>
          </cell>
          <cell r="J1233" t="str">
            <v/>
          </cell>
          <cell r="L1233" t="str">
            <v/>
          </cell>
          <cell r="M1233" t="str">
            <v/>
          </cell>
          <cell r="N1233" t="str">
            <v/>
          </cell>
          <cell r="O1233" t="str">
            <v/>
          </cell>
          <cell r="R1233">
            <v>0</v>
          </cell>
          <cell r="S1233" t="str">
            <v/>
          </cell>
          <cell r="T1233" t="str">
            <v/>
          </cell>
          <cell r="U1233" t="str">
            <v/>
          </cell>
          <cell r="V1233" t="str">
            <v/>
          </cell>
          <cell r="W1233" t="str">
            <v/>
          </cell>
        </row>
        <row r="1234">
          <cell r="C1234" t="str">
            <v>3.7.1.4.2</v>
          </cell>
          <cell r="D1234" t="str">
            <v>Concreto de limpieza f¨c=14 Mpa e=0.05</v>
          </cell>
          <cell r="E1234" t="str">
            <v>m2</v>
          </cell>
          <cell r="F1234">
            <v>0</v>
          </cell>
          <cell r="G1234">
            <v>10950</v>
          </cell>
          <cell r="H1234">
            <v>0</v>
          </cell>
          <cell r="J1234">
            <v>0</v>
          </cell>
          <cell r="K1234">
            <v>200</v>
          </cell>
          <cell r="L1234">
            <v>200</v>
          </cell>
          <cell r="M1234">
            <v>0</v>
          </cell>
          <cell r="N1234">
            <v>2190000</v>
          </cell>
          <cell r="O1234">
            <v>2190000</v>
          </cell>
          <cell r="R1234">
            <v>193.18</v>
          </cell>
          <cell r="S1234">
            <v>0</v>
          </cell>
          <cell r="T1234">
            <v>0</v>
          </cell>
          <cell r="U1234">
            <v>2115321</v>
          </cell>
          <cell r="V1234">
            <v>6.8199999999999932</v>
          </cell>
          <cell r="W1234">
            <v>74678.999999999927</v>
          </cell>
        </row>
        <row r="1235">
          <cell r="C1235" t="str">
            <v>3.7.3</v>
          </cell>
          <cell r="D1235" t="str">
            <v>ESTRUCTURAS DE CONCRETO REFORZADO</v>
          </cell>
          <cell r="F1235" t="str">
            <v/>
          </cell>
          <cell r="I1235" t="str">
            <v/>
          </cell>
          <cell r="J1235" t="str">
            <v/>
          </cell>
          <cell r="L1235" t="str">
            <v/>
          </cell>
          <cell r="M1235" t="str">
            <v/>
          </cell>
          <cell r="N1235" t="str">
            <v/>
          </cell>
          <cell r="O1235" t="str">
            <v/>
          </cell>
          <cell r="R1235">
            <v>0</v>
          </cell>
          <cell r="S1235" t="str">
            <v/>
          </cell>
          <cell r="T1235" t="str">
            <v/>
          </cell>
          <cell r="U1235" t="str">
            <v/>
          </cell>
          <cell r="V1235" t="str">
            <v/>
          </cell>
          <cell r="W1235" t="str">
            <v/>
          </cell>
        </row>
        <row r="1236">
          <cell r="C1236" t="str">
            <v>3.7.3.1</v>
          </cell>
          <cell r="D1236" t="str">
            <v>CONCRETO PARA LOSA FONDO, LOSA SUPERIOR Y MUROS</v>
          </cell>
          <cell r="F1236" t="str">
            <v/>
          </cell>
          <cell r="I1236" t="str">
            <v/>
          </cell>
          <cell r="J1236" t="str">
            <v/>
          </cell>
          <cell r="L1236" t="str">
            <v/>
          </cell>
          <cell r="M1236" t="str">
            <v/>
          </cell>
          <cell r="N1236" t="str">
            <v/>
          </cell>
          <cell r="O1236" t="str">
            <v/>
          </cell>
          <cell r="R1236">
            <v>0</v>
          </cell>
          <cell r="S1236" t="str">
            <v/>
          </cell>
          <cell r="T1236" t="str">
            <v/>
          </cell>
          <cell r="U1236" t="str">
            <v/>
          </cell>
          <cell r="V1236" t="str">
            <v/>
          </cell>
          <cell r="W1236" t="str">
            <v/>
          </cell>
        </row>
        <row r="1237">
          <cell r="C1237" t="str">
            <v>3.7.3.1.3</v>
          </cell>
          <cell r="D1237" t="str">
            <v>Placa de fondo en concreto impermeabilizado f¨c=28 Mpa</v>
          </cell>
          <cell r="E1237" t="str">
            <v>m3</v>
          </cell>
          <cell r="F1237">
            <v>88</v>
          </cell>
          <cell r="G1237">
            <v>308200</v>
          </cell>
          <cell r="H1237">
            <v>27121600</v>
          </cell>
          <cell r="I1237">
            <v>12.174024716118332</v>
          </cell>
          <cell r="J1237">
            <v>88</v>
          </cell>
          <cell r="L1237">
            <v>88</v>
          </cell>
          <cell r="M1237">
            <v>27121600</v>
          </cell>
          <cell r="N1237">
            <v>0</v>
          </cell>
          <cell r="O1237">
            <v>27121600</v>
          </cell>
          <cell r="R1237">
            <v>0</v>
          </cell>
          <cell r="S1237">
            <v>0</v>
          </cell>
          <cell r="T1237">
            <v>0</v>
          </cell>
          <cell r="U1237">
            <v>0</v>
          </cell>
          <cell r="V1237">
            <v>88</v>
          </cell>
          <cell r="W1237">
            <v>27121600</v>
          </cell>
        </row>
        <row r="1238">
          <cell r="C1238" t="str">
            <v>3.7.3.1.22</v>
          </cell>
          <cell r="D1238" t="str">
            <v>Muros en concreto impermeabilizado f¨c=28 Mpa</v>
          </cell>
          <cell r="E1238" t="str">
            <v>m3</v>
          </cell>
          <cell r="F1238">
            <v>112.8</v>
          </cell>
          <cell r="G1238">
            <v>336100</v>
          </cell>
          <cell r="H1238">
            <v>37912080</v>
          </cell>
          <cell r="I1238">
            <v>17.017528426031486</v>
          </cell>
          <cell r="J1238">
            <v>112.8</v>
          </cell>
          <cell r="L1238">
            <v>112.8</v>
          </cell>
          <cell r="M1238">
            <v>37912080</v>
          </cell>
          <cell r="N1238">
            <v>0</v>
          </cell>
          <cell r="O1238">
            <v>37912080</v>
          </cell>
          <cell r="R1238">
            <v>0</v>
          </cell>
          <cell r="S1238">
            <v>0</v>
          </cell>
          <cell r="T1238">
            <v>0</v>
          </cell>
          <cell r="U1238">
            <v>0</v>
          </cell>
          <cell r="V1238">
            <v>112.8</v>
          </cell>
          <cell r="W1238">
            <v>37912080</v>
          </cell>
        </row>
        <row r="1239">
          <cell r="C1239" t="str">
            <v>3.7.3.1.25</v>
          </cell>
          <cell r="D1239" t="str">
            <v>Losa superior en concreto impermeabilizado f¨c=28 Mpa</v>
          </cell>
          <cell r="E1239" t="str">
            <v>m3</v>
          </cell>
          <cell r="F1239">
            <v>26.4</v>
          </cell>
          <cell r="G1239">
            <v>330600</v>
          </cell>
          <cell r="H1239">
            <v>8727840</v>
          </cell>
          <cell r="I1239">
            <v>3.9176501341486576</v>
          </cell>
          <cell r="J1239">
            <v>26.4</v>
          </cell>
          <cell r="L1239">
            <v>26.4</v>
          </cell>
          <cell r="M1239">
            <v>8727840</v>
          </cell>
          <cell r="N1239">
            <v>0</v>
          </cell>
          <cell r="O1239">
            <v>8727840</v>
          </cell>
          <cell r="R1239">
            <v>0</v>
          </cell>
          <cell r="S1239">
            <v>0</v>
          </cell>
          <cell r="T1239">
            <v>0</v>
          </cell>
          <cell r="U1239">
            <v>0</v>
          </cell>
          <cell r="V1239">
            <v>26.4</v>
          </cell>
          <cell r="W1239">
            <v>8727840</v>
          </cell>
        </row>
        <row r="1240">
          <cell r="C1240" t="str">
            <v>3.7.3.2</v>
          </cell>
          <cell r="D1240" t="str">
            <v>OTRAS ESTRUCTURAS</v>
          </cell>
          <cell r="F1240" t="str">
            <v/>
          </cell>
          <cell r="I1240" t="str">
            <v/>
          </cell>
          <cell r="J1240" t="str">
            <v/>
          </cell>
          <cell r="L1240" t="str">
            <v/>
          </cell>
          <cell r="M1240" t="str">
            <v/>
          </cell>
          <cell r="N1240" t="str">
            <v/>
          </cell>
          <cell r="O1240" t="str">
            <v/>
          </cell>
          <cell r="R1240">
            <v>0</v>
          </cell>
          <cell r="S1240" t="str">
            <v/>
          </cell>
          <cell r="T1240" t="str">
            <v/>
          </cell>
          <cell r="U1240" t="str">
            <v/>
          </cell>
          <cell r="V1240" t="str">
            <v/>
          </cell>
          <cell r="W1240" t="str">
            <v/>
          </cell>
        </row>
        <row r="1241">
          <cell r="C1241" t="str">
            <v>3.7.3.2.1</v>
          </cell>
          <cell r="D1241" t="str">
            <v>VIGAS, COLUMNAS, ZAPATAS,PEDESTALES, ESCALERAS Y PISOS</v>
          </cell>
          <cell r="F1241" t="str">
            <v/>
          </cell>
          <cell r="I1241" t="str">
            <v/>
          </cell>
          <cell r="J1241" t="str">
            <v/>
          </cell>
          <cell r="L1241" t="str">
            <v/>
          </cell>
          <cell r="M1241" t="str">
            <v/>
          </cell>
          <cell r="N1241" t="str">
            <v/>
          </cell>
          <cell r="O1241" t="str">
            <v/>
          </cell>
          <cell r="R1241">
            <v>0</v>
          </cell>
          <cell r="S1241" t="str">
            <v/>
          </cell>
          <cell r="T1241" t="str">
            <v/>
          </cell>
          <cell r="U1241" t="str">
            <v/>
          </cell>
          <cell r="V1241" t="str">
            <v/>
          </cell>
          <cell r="W1241" t="str">
            <v/>
          </cell>
        </row>
        <row r="1242">
          <cell r="C1242" t="str">
            <v>3.7.3.2.1.1</v>
          </cell>
          <cell r="D1242" t="str">
            <v>Concreto para vigas f´c=24.5 Mpa (3500 PSI)</v>
          </cell>
          <cell r="E1242" t="str">
            <v>m3</v>
          </cell>
          <cell r="F1242">
            <v>1.7</v>
          </cell>
          <cell r="G1242">
            <v>302600</v>
          </cell>
          <cell r="H1242">
            <v>514420</v>
          </cell>
          <cell r="I1242">
            <v>0.23090679733000977</v>
          </cell>
          <cell r="J1242">
            <v>1.7</v>
          </cell>
          <cell r="L1242">
            <v>1.7</v>
          </cell>
          <cell r="M1242">
            <v>514420</v>
          </cell>
          <cell r="N1242">
            <v>0</v>
          </cell>
          <cell r="O1242">
            <v>514420</v>
          </cell>
          <cell r="R1242">
            <v>0</v>
          </cell>
          <cell r="S1242">
            <v>0</v>
          </cell>
          <cell r="T1242">
            <v>0</v>
          </cell>
          <cell r="U1242">
            <v>0</v>
          </cell>
          <cell r="V1242">
            <v>1.7</v>
          </cell>
          <cell r="W1242">
            <v>514420</v>
          </cell>
        </row>
        <row r="1243">
          <cell r="C1243" t="str">
            <v>3.7.3.2.1.5</v>
          </cell>
          <cell r="D1243" t="str">
            <v>Concreto para columnas f´c=24.5 Mpa (3500 PSI)</v>
          </cell>
          <cell r="E1243" t="str">
            <v>m3</v>
          </cell>
          <cell r="F1243">
            <v>1.6</v>
          </cell>
          <cell r="G1243">
            <v>364100</v>
          </cell>
          <cell r="H1243">
            <v>582560</v>
          </cell>
          <cell r="I1243">
            <v>0.26149267884718808</v>
          </cell>
          <cell r="J1243">
            <v>1.6</v>
          </cell>
          <cell r="L1243">
            <v>1.6</v>
          </cell>
          <cell r="M1243">
            <v>582560</v>
          </cell>
          <cell r="N1243">
            <v>0</v>
          </cell>
          <cell r="O1243">
            <v>582560</v>
          </cell>
          <cell r="R1243">
            <v>0</v>
          </cell>
          <cell r="S1243">
            <v>0</v>
          </cell>
          <cell r="T1243">
            <v>0</v>
          </cell>
          <cell r="U1243">
            <v>0</v>
          </cell>
          <cell r="V1243">
            <v>1.6</v>
          </cell>
          <cell r="W1243">
            <v>582560</v>
          </cell>
        </row>
        <row r="1244">
          <cell r="C1244" t="str">
            <v>3.7.3.3</v>
          </cell>
          <cell r="D1244" t="str">
            <v>ACERO DE REFUERZO</v>
          </cell>
          <cell r="F1244" t="str">
            <v/>
          </cell>
          <cell r="I1244" t="str">
            <v/>
          </cell>
          <cell r="J1244" t="str">
            <v/>
          </cell>
          <cell r="L1244" t="str">
            <v/>
          </cell>
          <cell r="M1244" t="str">
            <v/>
          </cell>
          <cell r="N1244" t="str">
            <v/>
          </cell>
          <cell r="O1244" t="str">
            <v/>
          </cell>
          <cell r="R1244">
            <v>0</v>
          </cell>
          <cell r="S1244" t="str">
            <v/>
          </cell>
          <cell r="T1244" t="str">
            <v/>
          </cell>
          <cell r="U1244" t="str">
            <v/>
          </cell>
          <cell r="V1244" t="str">
            <v/>
          </cell>
          <cell r="W1244" t="str">
            <v/>
          </cell>
        </row>
        <row r="1245">
          <cell r="C1245" t="str">
            <v>3.7.3.3.1</v>
          </cell>
          <cell r="D1245" t="str">
            <v>Suministro, figurado e instalación de acero de refuerzo 420 Mpa (60000 Psi) según planos y especificaciones de diseño</v>
          </cell>
          <cell r="E1245" t="str">
            <v>kg</v>
          </cell>
          <cell r="F1245">
            <v>34575</v>
          </cell>
          <cell r="G1245">
            <v>2740</v>
          </cell>
          <cell r="H1245">
            <v>94735500</v>
          </cell>
          <cell r="I1245">
            <v>42.523756654984524</v>
          </cell>
          <cell r="J1245">
            <v>34575</v>
          </cell>
          <cell r="L1245">
            <v>34575</v>
          </cell>
          <cell r="M1245">
            <v>94735500</v>
          </cell>
          <cell r="N1245">
            <v>0</v>
          </cell>
          <cell r="O1245">
            <v>94735500</v>
          </cell>
          <cell r="R1245">
            <v>18000</v>
          </cell>
          <cell r="S1245">
            <v>0</v>
          </cell>
          <cell r="T1245">
            <v>0</v>
          </cell>
          <cell r="U1245">
            <v>49320000</v>
          </cell>
          <cell r="V1245">
            <v>16575</v>
          </cell>
          <cell r="W1245">
            <v>45415500</v>
          </cell>
        </row>
        <row r="1246">
          <cell r="C1246" t="str">
            <v>3.7.3.5</v>
          </cell>
          <cell r="D1246" t="str">
            <v>SELLOS Y JUNTAS</v>
          </cell>
          <cell r="F1246" t="str">
            <v/>
          </cell>
        </row>
        <row r="1247">
          <cell r="C1247" t="str">
            <v>3.7.3.5.2</v>
          </cell>
          <cell r="D1247" t="str">
            <v xml:space="preserve">Suministro e instalación de cinta flexible para sellar juntas de construcción y dilatación SIKA PVC O-22 o similar según planos y especificaciones de diseño </v>
          </cell>
          <cell r="E1247" t="str">
            <v>m</v>
          </cell>
          <cell r="G1247">
            <v>28940</v>
          </cell>
          <cell r="H1247">
            <v>0</v>
          </cell>
          <cell r="K1247">
            <v>140</v>
          </cell>
          <cell r="L1247">
            <v>140</v>
          </cell>
          <cell r="M1247">
            <v>0</v>
          </cell>
          <cell r="N1247">
            <v>4051600</v>
          </cell>
          <cell r="O1247">
            <v>4051600</v>
          </cell>
          <cell r="R1247">
            <v>135.5</v>
          </cell>
          <cell r="S1247">
            <v>0</v>
          </cell>
          <cell r="T1247">
            <v>0</v>
          </cell>
          <cell r="U1247">
            <v>3921370</v>
          </cell>
          <cell r="V1247">
            <v>4.5</v>
          </cell>
          <cell r="W1247">
            <v>130230</v>
          </cell>
        </row>
        <row r="1248">
          <cell r="C1248" t="str">
            <v>3.7.3.5.3</v>
          </cell>
          <cell r="D1248" t="str">
            <v>Suministro y aplicación de sello expandible contra el paso de agua en juntas de construcción y pases de tuberia SikaSwell S o similar según planos y especificaciones de diseño</v>
          </cell>
          <cell r="E1248" t="str">
            <v>m</v>
          </cell>
          <cell r="G1248">
            <v>22310</v>
          </cell>
          <cell r="H1248">
            <v>0</v>
          </cell>
          <cell r="L1248">
            <v>0</v>
          </cell>
          <cell r="M1248">
            <v>0</v>
          </cell>
          <cell r="N1248">
            <v>0</v>
          </cell>
          <cell r="O1248">
            <v>0</v>
          </cell>
          <cell r="R1248">
            <v>0</v>
          </cell>
          <cell r="S1248">
            <v>0</v>
          </cell>
          <cell r="T1248">
            <v>0</v>
          </cell>
          <cell r="U1248">
            <v>0</v>
          </cell>
          <cell r="V1248">
            <v>0</v>
          </cell>
          <cell r="W1248">
            <v>0</v>
          </cell>
        </row>
        <row r="1249">
          <cell r="C1249" t="str">
            <v>3.7.3.6</v>
          </cell>
          <cell r="D1249" t="str">
            <v>CONCRETO, MORTEROS Y ADITIVOS ESPECIALES</v>
          </cell>
          <cell r="F1249" t="str">
            <v/>
          </cell>
          <cell r="I1249" t="str">
            <v/>
          </cell>
          <cell r="J1249" t="str">
            <v/>
          </cell>
          <cell r="L1249" t="str">
            <v/>
          </cell>
          <cell r="M1249" t="str">
            <v/>
          </cell>
          <cell r="N1249" t="str">
            <v/>
          </cell>
          <cell r="O1249" t="str">
            <v/>
          </cell>
          <cell r="R1249">
            <v>0</v>
          </cell>
          <cell r="S1249" t="str">
            <v/>
          </cell>
          <cell r="T1249" t="str">
            <v/>
          </cell>
          <cell r="U1249" t="str">
            <v/>
          </cell>
          <cell r="V1249" t="str">
            <v/>
          </cell>
          <cell r="W1249" t="str">
            <v/>
          </cell>
        </row>
        <row r="1250">
          <cell r="C1250" t="str">
            <v>3.7.3.6.6</v>
          </cell>
          <cell r="D1250" t="str">
            <v>Suministro y aplicación de recubrimiento protector epóxico aplicable sobre superficies absorbentes húmedas o metálicas secas Sikaguard 62 o similar según planos y especificaciones de diseño</v>
          </cell>
          <cell r="E1250" t="str">
            <v>m2</v>
          </cell>
          <cell r="F1250">
            <v>486.31</v>
          </cell>
          <cell r="G1250">
            <v>22050</v>
          </cell>
          <cell r="H1250">
            <v>10723135.5</v>
          </cell>
          <cell r="I1250">
            <v>4.8132749030767332</v>
          </cell>
          <cell r="J1250">
            <v>486.31</v>
          </cell>
          <cell r="L1250">
            <v>486.31</v>
          </cell>
          <cell r="M1250">
            <v>10723135.5</v>
          </cell>
          <cell r="N1250">
            <v>0</v>
          </cell>
          <cell r="O1250">
            <v>10723135.5</v>
          </cell>
          <cell r="R1250">
            <v>0</v>
          </cell>
          <cell r="S1250">
            <v>0</v>
          </cell>
          <cell r="T1250">
            <v>0</v>
          </cell>
          <cell r="U1250">
            <v>0</v>
          </cell>
          <cell r="V1250">
            <v>486.31</v>
          </cell>
          <cell r="W1250">
            <v>10723135.5</v>
          </cell>
        </row>
        <row r="1251">
          <cell r="C1251" t="str">
            <v>3.7.3.6.11</v>
          </cell>
          <cell r="D1251" t="str">
            <v>PISO EPOXICO MULTIUSOS</v>
          </cell>
          <cell r="F1251" t="str">
            <v/>
          </cell>
          <cell r="I1251" t="str">
            <v/>
          </cell>
          <cell r="J1251" t="str">
            <v/>
          </cell>
          <cell r="L1251" t="str">
            <v/>
          </cell>
          <cell r="M1251" t="str">
            <v/>
          </cell>
          <cell r="N1251" t="str">
            <v/>
          </cell>
          <cell r="O1251" t="str">
            <v/>
          </cell>
          <cell r="R1251">
            <v>0</v>
          </cell>
          <cell r="S1251" t="str">
            <v/>
          </cell>
          <cell r="T1251" t="str">
            <v/>
          </cell>
          <cell r="U1251" t="str">
            <v/>
          </cell>
          <cell r="V1251" t="str">
            <v/>
          </cell>
          <cell r="W1251" t="str">
            <v/>
          </cell>
        </row>
        <row r="1252">
          <cell r="C1252" t="str">
            <v>3.7.3.6.11.1</v>
          </cell>
          <cell r="D1252" t="str">
            <v>Piso antideslizante SikaFloor-261 Sistema 1 o similar según planos y especificaciones de diseño-</v>
          </cell>
          <cell r="E1252" t="str">
            <v>m2</v>
          </cell>
          <cell r="F1252">
            <v>65.430000000000007</v>
          </cell>
          <cell r="G1252">
            <v>150100</v>
          </cell>
          <cell r="H1252">
            <v>9821043.0000000019</v>
          </cell>
          <cell r="I1252">
            <v>4.4083542350031326</v>
          </cell>
          <cell r="J1252">
            <v>65.430000000000007</v>
          </cell>
          <cell r="L1252">
            <v>65.430000000000007</v>
          </cell>
          <cell r="M1252">
            <v>9821043.0000000019</v>
          </cell>
          <cell r="N1252">
            <v>0</v>
          </cell>
          <cell r="O1252">
            <v>9821043.0000000019</v>
          </cell>
          <cell r="R1252">
            <v>0</v>
          </cell>
          <cell r="S1252">
            <v>0</v>
          </cell>
          <cell r="T1252">
            <v>0</v>
          </cell>
          <cell r="U1252">
            <v>0</v>
          </cell>
          <cell r="V1252">
            <v>65.430000000000007</v>
          </cell>
          <cell r="W1252">
            <v>9821043.0000000019</v>
          </cell>
        </row>
        <row r="1253">
          <cell r="C1253" t="str">
            <v>3.7.17</v>
          </cell>
          <cell r="D1253" t="str">
            <v>ESTRUCTURAS METALICAS</v>
          </cell>
          <cell r="F1253" t="str">
            <v/>
          </cell>
          <cell r="I1253" t="str">
            <v/>
          </cell>
          <cell r="J1253" t="str">
            <v/>
          </cell>
          <cell r="L1253" t="str">
            <v/>
          </cell>
          <cell r="M1253" t="str">
            <v/>
          </cell>
          <cell r="N1253" t="str">
            <v/>
          </cell>
          <cell r="O1253" t="str">
            <v/>
          </cell>
          <cell r="R1253">
            <v>0</v>
          </cell>
          <cell r="S1253" t="str">
            <v/>
          </cell>
          <cell r="T1253" t="str">
            <v/>
          </cell>
          <cell r="U1253" t="str">
            <v/>
          </cell>
          <cell r="V1253" t="str">
            <v/>
          </cell>
          <cell r="W1253" t="str">
            <v/>
          </cell>
        </row>
        <row r="1254">
          <cell r="C1254" t="str">
            <v>3.7.17.1</v>
          </cell>
          <cell r="D1254" t="str">
            <v>Suministro, instalacion y montaje de estructura metalica en Acero ASTM A-36 incluye soldadura, pernos y anclaje, limpieza en sandblasting, pintura y acabados según planos y especificaciones de diseño</v>
          </cell>
          <cell r="E1254" t="str">
            <v>kg</v>
          </cell>
          <cell r="F1254">
            <v>4021.16</v>
          </cell>
          <cell r="G1254">
            <v>6062</v>
          </cell>
          <cell r="H1254">
            <v>24376271.919999998</v>
          </cell>
          <cell r="I1254">
            <v>10.941734146986212</v>
          </cell>
          <cell r="J1254">
            <v>4021.16</v>
          </cell>
          <cell r="L1254">
            <v>4021.16</v>
          </cell>
          <cell r="M1254">
            <v>24376271.919999998</v>
          </cell>
          <cell r="N1254">
            <v>0</v>
          </cell>
          <cell r="O1254">
            <v>24376271.919999998</v>
          </cell>
          <cell r="R1254">
            <v>0</v>
          </cell>
          <cell r="S1254">
            <v>0</v>
          </cell>
          <cell r="T1254">
            <v>0</v>
          </cell>
          <cell r="U1254">
            <v>0</v>
          </cell>
          <cell r="V1254">
            <v>4021.16</v>
          </cell>
          <cell r="W1254">
            <v>24376271.919999998</v>
          </cell>
        </row>
        <row r="1255">
          <cell r="C1255" t="str">
            <v>3,9</v>
          </cell>
          <cell r="D1255" t="str">
            <v>OBRAS ARQUITECTONICAS</v>
          </cell>
          <cell r="F1255" t="str">
            <v/>
          </cell>
          <cell r="I1255" t="str">
            <v/>
          </cell>
          <cell r="J1255" t="str">
            <v/>
          </cell>
          <cell r="L1255" t="str">
            <v/>
          </cell>
          <cell r="M1255" t="str">
            <v/>
          </cell>
          <cell r="N1255" t="str">
            <v/>
          </cell>
          <cell r="O1255" t="str">
            <v/>
          </cell>
          <cell r="R1255">
            <v>0</v>
          </cell>
          <cell r="S1255" t="str">
            <v/>
          </cell>
          <cell r="T1255" t="str">
            <v/>
          </cell>
          <cell r="U1255" t="str">
            <v/>
          </cell>
          <cell r="V1255" t="str">
            <v/>
          </cell>
          <cell r="W1255" t="str">
            <v/>
          </cell>
        </row>
        <row r="1256">
          <cell r="C1256" t="str">
            <v>3.9.3</v>
          </cell>
          <cell r="D1256" t="str">
            <v>CUBIERTAS</v>
          </cell>
          <cell r="F1256" t="str">
            <v/>
          </cell>
          <cell r="I1256" t="str">
            <v/>
          </cell>
          <cell r="J1256" t="str">
            <v/>
          </cell>
          <cell r="L1256" t="str">
            <v/>
          </cell>
          <cell r="M1256" t="str">
            <v/>
          </cell>
          <cell r="N1256" t="str">
            <v/>
          </cell>
          <cell r="O1256" t="str">
            <v/>
          </cell>
          <cell r="R1256">
            <v>0</v>
          </cell>
          <cell r="S1256" t="str">
            <v/>
          </cell>
          <cell r="T1256" t="str">
            <v/>
          </cell>
          <cell r="U1256" t="str">
            <v/>
          </cell>
          <cell r="V1256" t="str">
            <v/>
          </cell>
          <cell r="W1256" t="str">
            <v/>
          </cell>
        </row>
        <row r="1257">
          <cell r="C1257" t="str">
            <v>3.9.3.1</v>
          </cell>
          <cell r="D1257" t="str">
            <v>CANALETA 90 Y ACCESORIOS</v>
          </cell>
          <cell r="F1257" t="str">
            <v/>
          </cell>
          <cell r="I1257" t="str">
            <v/>
          </cell>
          <cell r="J1257" t="str">
            <v/>
          </cell>
          <cell r="L1257" t="str">
            <v/>
          </cell>
          <cell r="M1257" t="str">
            <v/>
          </cell>
          <cell r="N1257" t="str">
            <v/>
          </cell>
          <cell r="O1257" t="str">
            <v/>
          </cell>
          <cell r="R1257">
            <v>0</v>
          </cell>
          <cell r="S1257" t="str">
            <v/>
          </cell>
          <cell r="T1257" t="str">
            <v/>
          </cell>
          <cell r="U1257" t="str">
            <v/>
          </cell>
          <cell r="V1257" t="str">
            <v/>
          </cell>
          <cell r="W1257" t="str">
            <v/>
          </cell>
        </row>
        <row r="1258">
          <cell r="C1258" t="str">
            <v>3.9.3.1.10</v>
          </cell>
          <cell r="D1258" t="str">
            <v>Canaleta 90 L=9.00 m segun planos y especificaciones de diseño</v>
          </cell>
          <cell r="E1258" t="str">
            <v>m2</v>
          </cell>
          <cell r="F1258">
            <v>123.9</v>
          </cell>
          <cell r="G1258">
            <v>41066</v>
          </cell>
          <cell r="H1258">
            <v>5088077.4000000004</v>
          </cell>
          <cell r="I1258">
            <v>2.2838763209074355</v>
          </cell>
          <cell r="J1258">
            <v>123.9</v>
          </cell>
          <cell r="K1258">
            <v>-123.9</v>
          </cell>
          <cell r="L1258">
            <v>0</v>
          </cell>
          <cell r="M1258">
            <v>5088077.4000000004</v>
          </cell>
          <cell r="N1258">
            <v>-5088077.4000000004</v>
          </cell>
          <cell r="O1258">
            <v>0</v>
          </cell>
          <cell r="R1258">
            <v>0</v>
          </cell>
          <cell r="S1258">
            <v>0</v>
          </cell>
          <cell r="T1258">
            <v>0</v>
          </cell>
          <cell r="U1258">
            <v>0</v>
          </cell>
          <cell r="V1258">
            <v>0</v>
          </cell>
          <cell r="W1258">
            <v>0</v>
          </cell>
        </row>
        <row r="1259">
          <cell r="D1259" t="str">
            <v>COSTO TOTAL DIRECTO</v>
          </cell>
          <cell r="F1259" t="str">
            <v/>
          </cell>
          <cell r="H1259">
            <v>222782527.81999999</v>
          </cell>
          <cell r="J1259" t="str">
            <v/>
          </cell>
          <cell r="L1259" t="str">
            <v/>
          </cell>
          <cell r="M1259">
            <v>222782527.81999999</v>
          </cell>
          <cell r="N1259">
            <v>-2026477.4000000004</v>
          </cell>
          <cell r="O1259">
            <v>220756050.41999999</v>
          </cell>
          <cell r="R1259">
            <v>0</v>
          </cell>
          <cell r="S1259">
            <v>0</v>
          </cell>
          <cell r="T1259">
            <v>0</v>
          </cell>
          <cell r="U1259">
            <v>55356691</v>
          </cell>
          <cell r="V1259" t="str">
            <v/>
          </cell>
          <cell r="W1259">
            <v>165399359.41999999</v>
          </cell>
        </row>
        <row r="1260">
          <cell r="D1260" t="str">
            <v>A,I,U, 25%</v>
          </cell>
          <cell r="E1260">
            <v>0.25</v>
          </cell>
          <cell r="F1260">
            <v>0</v>
          </cell>
          <cell r="H1260">
            <v>55695632</v>
          </cell>
          <cell r="J1260">
            <v>0</v>
          </cell>
          <cell r="L1260">
            <v>0</v>
          </cell>
          <cell r="M1260">
            <v>55695632</v>
          </cell>
          <cell r="N1260">
            <v>-506619</v>
          </cell>
          <cell r="O1260">
            <v>55189013</v>
          </cell>
          <cell r="R1260">
            <v>0</v>
          </cell>
          <cell r="S1260">
            <v>0</v>
          </cell>
          <cell r="T1260">
            <v>0</v>
          </cell>
          <cell r="U1260">
            <v>13839173</v>
          </cell>
          <cell r="W1260">
            <v>41349840</v>
          </cell>
        </row>
        <row r="1261">
          <cell r="B1261" t="str">
            <v>TO21</v>
          </cell>
          <cell r="D1261" t="str">
            <v>COSTO TOTAL OBRA CIVIL</v>
          </cell>
          <cell r="F1261" t="str">
            <v/>
          </cell>
          <cell r="H1261">
            <v>278478160</v>
          </cell>
          <cell r="J1261" t="str">
            <v/>
          </cell>
          <cell r="L1261" t="str">
            <v/>
          </cell>
          <cell r="M1261">
            <v>278478160</v>
          </cell>
          <cell r="N1261">
            <v>-2533096</v>
          </cell>
          <cell r="O1261">
            <v>275945063</v>
          </cell>
          <cell r="R1261">
            <v>0</v>
          </cell>
          <cell r="S1261">
            <v>0</v>
          </cell>
          <cell r="T1261">
            <v>0</v>
          </cell>
          <cell r="U1261">
            <v>69195864</v>
          </cell>
          <cell r="V1261" t="str">
            <v/>
          </cell>
          <cell r="W1261">
            <v>206749199</v>
          </cell>
        </row>
        <row r="1262">
          <cell r="B1262" t="str">
            <v>T22</v>
          </cell>
          <cell r="C1262" t="str">
            <v>OBRA CIVIL ESTRUCTURAL DEL TANQUE DE ALMACENAMIENTO Y ESTACION DE BOMBEO (1262)</v>
          </cell>
          <cell r="F1262" t="str">
            <v/>
          </cell>
          <cell r="J1262" t="str">
            <v/>
          </cell>
          <cell r="L1262" t="str">
            <v/>
          </cell>
          <cell r="M1262" t="str">
            <v/>
          </cell>
          <cell r="N1262" t="str">
            <v/>
          </cell>
          <cell r="O1262" t="str">
            <v/>
          </cell>
          <cell r="R1262">
            <v>0</v>
          </cell>
          <cell r="S1262" t="str">
            <v/>
          </cell>
          <cell r="T1262" t="str">
            <v/>
          </cell>
          <cell r="U1262" t="str">
            <v/>
          </cell>
          <cell r="V1262" t="str">
            <v/>
          </cell>
          <cell r="W1262" t="str">
            <v/>
          </cell>
        </row>
        <row r="1263">
          <cell r="C1263" t="str">
            <v xml:space="preserve">ITEM </v>
          </cell>
          <cell r="D1263" t="str">
            <v xml:space="preserve">DESCRIPCION </v>
          </cell>
          <cell r="E1263" t="str">
            <v xml:space="preserve">UNIDAD </v>
          </cell>
          <cell r="G1263" t="str">
            <v xml:space="preserve">V. UNITARIO </v>
          </cell>
          <cell r="H1263" t="str">
            <v>V. PARCIAL</v>
          </cell>
          <cell r="J1263">
            <v>0</v>
          </cell>
          <cell r="R1263">
            <v>0</v>
          </cell>
        </row>
        <row r="1264">
          <cell r="C1264">
            <v>3.1</v>
          </cell>
          <cell r="D1264" t="str">
            <v>SEÑALIZACION Y SEGURIDAD EN LA OBRA</v>
          </cell>
          <cell r="F1264" t="str">
            <v/>
          </cell>
          <cell r="J1264" t="str">
            <v/>
          </cell>
          <cell r="L1264" t="str">
            <v/>
          </cell>
          <cell r="M1264" t="str">
            <v/>
          </cell>
          <cell r="N1264" t="str">
            <v/>
          </cell>
          <cell r="O1264" t="str">
            <v/>
          </cell>
          <cell r="R1264">
            <v>0</v>
          </cell>
          <cell r="S1264" t="str">
            <v/>
          </cell>
          <cell r="T1264" t="str">
            <v/>
          </cell>
          <cell r="U1264" t="str">
            <v/>
          </cell>
          <cell r="V1264" t="str">
            <v/>
          </cell>
          <cell r="W1264" t="str">
            <v/>
          </cell>
        </row>
        <row r="1265">
          <cell r="C1265" t="str">
            <v>3.1.1</v>
          </cell>
          <cell r="D1265" t="str">
            <v>Señalización de la obra</v>
          </cell>
          <cell r="F1265" t="str">
            <v/>
          </cell>
          <cell r="J1265" t="str">
            <v/>
          </cell>
          <cell r="L1265" t="str">
            <v/>
          </cell>
          <cell r="M1265" t="str">
            <v/>
          </cell>
          <cell r="N1265" t="str">
            <v/>
          </cell>
          <cell r="O1265" t="str">
            <v/>
          </cell>
          <cell r="R1265">
            <v>0</v>
          </cell>
          <cell r="S1265" t="str">
            <v/>
          </cell>
          <cell r="T1265" t="str">
            <v/>
          </cell>
          <cell r="U1265" t="str">
            <v/>
          </cell>
          <cell r="V1265" t="str">
            <v/>
          </cell>
          <cell r="W1265" t="str">
            <v/>
          </cell>
        </row>
        <row r="1266">
          <cell r="C1266" t="str">
            <v>3.1.1.1</v>
          </cell>
          <cell r="D1266" t="str">
            <v>Soporte para cinta demarcadora. Esquema No.1</v>
          </cell>
          <cell r="E1266" t="str">
            <v>und</v>
          </cell>
          <cell r="F1266">
            <v>20</v>
          </cell>
          <cell r="G1266">
            <v>10100</v>
          </cell>
          <cell r="H1266">
            <v>202000</v>
          </cell>
          <cell r="I1266">
            <v>0.10512774606923335</v>
          </cell>
          <cell r="J1266">
            <v>20</v>
          </cell>
          <cell r="K1266">
            <v>-20</v>
          </cell>
          <cell r="L1266">
            <v>0</v>
          </cell>
          <cell r="M1266">
            <v>202000</v>
          </cell>
          <cell r="N1266">
            <v>-202000</v>
          </cell>
          <cell r="O1266">
            <v>0</v>
          </cell>
          <cell r="R1266">
            <v>0</v>
          </cell>
          <cell r="S1266">
            <v>0</v>
          </cell>
          <cell r="T1266">
            <v>0</v>
          </cell>
          <cell r="U1266">
            <v>0</v>
          </cell>
          <cell r="V1266">
            <v>0</v>
          </cell>
          <cell r="W1266">
            <v>0</v>
          </cell>
        </row>
        <row r="1267">
          <cell r="C1267" t="str">
            <v>3.1.1.2</v>
          </cell>
          <cell r="D1267" t="str">
            <v>Cinta demarcadora, sin soportes. Esquema No. 2</v>
          </cell>
          <cell r="E1267" t="str">
            <v>m</v>
          </cell>
          <cell r="F1267">
            <v>800</v>
          </cell>
          <cell r="G1267">
            <v>830</v>
          </cell>
          <cell r="H1267">
            <v>664000</v>
          </cell>
          <cell r="I1267">
            <v>0.34556843262361847</v>
          </cell>
          <cell r="J1267">
            <v>800</v>
          </cell>
          <cell r="K1267">
            <v>-800</v>
          </cell>
          <cell r="L1267">
            <v>0</v>
          </cell>
          <cell r="M1267">
            <v>664000</v>
          </cell>
          <cell r="N1267">
            <v>-664000</v>
          </cell>
          <cell r="O1267">
            <v>0</v>
          </cell>
          <cell r="R1267">
            <v>0</v>
          </cell>
          <cell r="S1267">
            <v>0</v>
          </cell>
          <cell r="T1267">
            <v>0</v>
          </cell>
          <cell r="U1267">
            <v>0</v>
          </cell>
          <cell r="V1267">
            <v>0</v>
          </cell>
          <cell r="W1267">
            <v>0</v>
          </cell>
        </row>
        <row r="1268">
          <cell r="C1268" t="str">
            <v>3,6</v>
          </cell>
          <cell r="D1268" t="str">
            <v>CONSTRUCCION DE PAVIMENTOS</v>
          </cell>
          <cell r="F1268" t="str">
            <v/>
          </cell>
          <cell r="I1268" t="str">
            <v/>
          </cell>
          <cell r="J1268" t="str">
            <v/>
          </cell>
          <cell r="L1268" t="str">
            <v/>
          </cell>
          <cell r="M1268" t="str">
            <v/>
          </cell>
          <cell r="N1268" t="str">
            <v/>
          </cell>
          <cell r="O1268" t="str">
            <v/>
          </cell>
          <cell r="R1268">
            <v>0</v>
          </cell>
          <cell r="S1268" t="str">
            <v/>
          </cell>
          <cell r="T1268" t="str">
            <v/>
          </cell>
          <cell r="U1268" t="str">
            <v/>
          </cell>
          <cell r="V1268" t="str">
            <v/>
          </cell>
          <cell r="W1268" t="str">
            <v/>
          </cell>
        </row>
        <row r="1269">
          <cell r="C1269" t="str">
            <v>3.6.4</v>
          </cell>
          <cell r="D1269" t="str">
            <v>CONSTRUCCION DE ANDENES, BORDILLOS Y CUNETAS</v>
          </cell>
          <cell r="F1269" t="str">
            <v/>
          </cell>
          <cell r="I1269" t="str">
            <v/>
          </cell>
          <cell r="J1269" t="str">
            <v/>
          </cell>
          <cell r="L1269" t="str">
            <v/>
          </cell>
          <cell r="M1269" t="str">
            <v/>
          </cell>
          <cell r="N1269" t="str">
            <v/>
          </cell>
          <cell r="O1269" t="str">
            <v/>
          </cell>
          <cell r="R1269">
            <v>0</v>
          </cell>
          <cell r="S1269" t="str">
            <v/>
          </cell>
          <cell r="T1269" t="str">
            <v/>
          </cell>
          <cell r="U1269" t="str">
            <v/>
          </cell>
          <cell r="V1269" t="str">
            <v/>
          </cell>
          <cell r="W1269" t="str">
            <v/>
          </cell>
        </row>
        <row r="1270">
          <cell r="C1270" t="str">
            <v>3.6.4.2</v>
          </cell>
          <cell r="D1270" t="str">
            <v>Construcción de bordillos</v>
          </cell>
          <cell r="F1270" t="str">
            <v/>
          </cell>
          <cell r="I1270" t="str">
            <v/>
          </cell>
          <cell r="J1270" t="str">
            <v/>
          </cell>
          <cell r="L1270" t="str">
            <v/>
          </cell>
          <cell r="M1270" t="str">
            <v/>
          </cell>
          <cell r="N1270" t="str">
            <v/>
          </cell>
          <cell r="O1270" t="str">
            <v/>
          </cell>
          <cell r="R1270">
            <v>0</v>
          </cell>
          <cell r="S1270" t="str">
            <v/>
          </cell>
          <cell r="T1270" t="str">
            <v/>
          </cell>
          <cell r="U1270" t="str">
            <v/>
          </cell>
          <cell r="V1270" t="str">
            <v/>
          </cell>
          <cell r="W1270" t="str">
            <v/>
          </cell>
        </row>
        <row r="1271">
          <cell r="C1271" t="str">
            <v>3.6.4.2.1</v>
          </cell>
          <cell r="D1271" t="str">
            <v>Construcción de bordillos de 15 x 15 fundido en sitio f´c=21 Mpa</v>
          </cell>
          <cell r="E1271" t="str">
            <v>m</v>
          </cell>
          <cell r="F1271">
            <v>20.2</v>
          </cell>
          <cell r="G1271">
            <v>9160</v>
          </cell>
          <cell r="H1271">
            <v>185032</v>
          </cell>
          <cell r="I1271">
            <v>9.6297015399417735E-2</v>
          </cell>
          <cell r="J1271">
            <v>20.2</v>
          </cell>
          <cell r="K1271">
            <v>-20.2</v>
          </cell>
          <cell r="L1271">
            <v>0</v>
          </cell>
          <cell r="M1271">
            <v>185032</v>
          </cell>
          <cell r="N1271">
            <v>-185032</v>
          </cell>
          <cell r="O1271">
            <v>0</v>
          </cell>
          <cell r="R1271">
            <v>0</v>
          </cell>
          <cell r="S1271">
            <v>0</v>
          </cell>
          <cell r="T1271">
            <v>0</v>
          </cell>
          <cell r="U1271">
            <v>0</v>
          </cell>
          <cell r="V1271">
            <v>0</v>
          </cell>
          <cell r="W1271">
            <v>0</v>
          </cell>
        </row>
        <row r="1272">
          <cell r="C1272" t="str">
            <v>3.6.4.3</v>
          </cell>
          <cell r="D1272" t="str">
            <v>Construccion de cunetas</v>
          </cell>
          <cell r="F1272" t="str">
            <v/>
          </cell>
          <cell r="I1272" t="str">
            <v/>
          </cell>
          <cell r="J1272" t="str">
            <v/>
          </cell>
          <cell r="L1272" t="str">
            <v/>
          </cell>
          <cell r="M1272" t="str">
            <v/>
          </cell>
          <cell r="N1272" t="str">
            <v/>
          </cell>
          <cell r="O1272" t="str">
            <v/>
          </cell>
          <cell r="R1272">
            <v>0</v>
          </cell>
          <cell r="S1272" t="str">
            <v/>
          </cell>
          <cell r="T1272" t="str">
            <v/>
          </cell>
          <cell r="U1272" t="str">
            <v/>
          </cell>
          <cell r="V1272" t="str">
            <v/>
          </cell>
          <cell r="W1272" t="str">
            <v/>
          </cell>
        </row>
        <row r="1273">
          <cell r="C1273" t="str">
            <v>3.6.4.3.2</v>
          </cell>
          <cell r="D1273" t="str">
            <v>Construcción de cuneta prefabricada de concreto f´c=21 Mpa (3000 Psi)</v>
          </cell>
          <cell r="E1273" t="str">
            <v>m</v>
          </cell>
          <cell r="F1273">
            <v>20.2</v>
          </cell>
          <cell r="G1273">
            <v>41650</v>
          </cell>
          <cell r="H1273">
            <v>841330</v>
          </cell>
          <cell r="I1273">
            <v>0.43785706237835681</v>
          </cell>
          <cell r="J1273">
            <v>20.2</v>
          </cell>
          <cell r="K1273">
            <v>-20.2</v>
          </cell>
          <cell r="L1273">
            <v>0</v>
          </cell>
          <cell r="M1273">
            <v>841330</v>
          </cell>
          <cell r="N1273">
            <v>-841330</v>
          </cell>
          <cell r="O1273">
            <v>0</v>
          </cell>
          <cell r="R1273">
            <v>0</v>
          </cell>
          <cell r="S1273">
            <v>0</v>
          </cell>
          <cell r="T1273">
            <v>0</v>
          </cell>
          <cell r="U1273">
            <v>0</v>
          </cell>
          <cell r="V1273">
            <v>0</v>
          </cell>
          <cell r="W1273">
            <v>0</v>
          </cell>
        </row>
        <row r="1274">
          <cell r="C1274" t="str">
            <v>3,7</v>
          </cell>
          <cell r="D1274" t="str">
            <v>CONSTRUCCION DE OBRAS ACCESORIAS</v>
          </cell>
          <cell r="F1274" t="str">
            <v/>
          </cell>
          <cell r="I1274" t="str">
            <v/>
          </cell>
          <cell r="J1274" t="str">
            <v/>
          </cell>
          <cell r="L1274" t="str">
            <v/>
          </cell>
          <cell r="M1274" t="str">
            <v/>
          </cell>
          <cell r="N1274" t="str">
            <v/>
          </cell>
          <cell r="O1274" t="str">
            <v/>
          </cell>
          <cell r="R1274">
            <v>0</v>
          </cell>
          <cell r="S1274" t="str">
            <v/>
          </cell>
          <cell r="T1274" t="str">
            <v/>
          </cell>
          <cell r="U1274" t="str">
            <v/>
          </cell>
          <cell r="V1274" t="str">
            <v/>
          </cell>
          <cell r="W1274" t="str">
            <v/>
          </cell>
        </row>
        <row r="1275">
          <cell r="C1275" t="str">
            <v>3.7.1</v>
          </cell>
          <cell r="D1275" t="str">
            <v>OBRAS DE MAMPOSTERIA EN LADRILLO</v>
          </cell>
          <cell r="F1275" t="str">
            <v/>
          </cell>
          <cell r="I1275" t="str">
            <v/>
          </cell>
          <cell r="J1275" t="str">
            <v/>
          </cell>
          <cell r="L1275" t="str">
            <v/>
          </cell>
          <cell r="M1275" t="str">
            <v/>
          </cell>
          <cell r="N1275" t="str">
            <v/>
          </cell>
          <cell r="O1275" t="str">
            <v/>
          </cell>
          <cell r="R1275">
            <v>0</v>
          </cell>
          <cell r="S1275" t="str">
            <v/>
          </cell>
          <cell r="T1275" t="str">
            <v/>
          </cell>
          <cell r="U1275" t="str">
            <v/>
          </cell>
          <cell r="V1275" t="str">
            <v/>
          </cell>
          <cell r="W1275" t="str">
            <v/>
          </cell>
        </row>
        <row r="1276">
          <cell r="C1276" t="str">
            <v>3.7.1.4</v>
          </cell>
          <cell r="D1276" t="str">
            <v>CONCRETOS DE LIMPIEZA, ALISTADO Y MEDIACAÑAS</v>
          </cell>
          <cell r="F1276" t="str">
            <v/>
          </cell>
          <cell r="I1276" t="str">
            <v/>
          </cell>
          <cell r="J1276" t="str">
            <v/>
          </cell>
          <cell r="L1276" t="str">
            <v/>
          </cell>
          <cell r="M1276" t="str">
            <v/>
          </cell>
          <cell r="N1276" t="str">
            <v/>
          </cell>
          <cell r="O1276" t="str">
            <v/>
          </cell>
          <cell r="R1276">
            <v>0</v>
          </cell>
          <cell r="S1276" t="str">
            <v/>
          </cell>
          <cell r="T1276" t="str">
            <v/>
          </cell>
          <cell r="U1276" t="str">
            <v/>
          </cell>
          <cell r="V1276" t="str">
            <v/>
          </cell>
          <cell r="W1276" t="str">
            <v/>
          </cell>
        </row>
        <row r="1277">
          <cell r="C1277" t="str">
            <v>3.7.1.4.1</v>
          </cell>
          <cell r="D1277" t="str">
            <v>ALISTADO Y PENDIENTADO</v>
          </cell>
          <cell r="F1277" t="str">
            <v/>
          </cell>
          <cell r="I1277" t="str">
            <v/>
          </cell>
          <cell r="J1277" t="str">
            <v/>
          </cell>
          <cell r="L1277" t="str">
            <v/>
          </cell>
          <cell r="M1277" t="str">
            <v/>
          </cell>
          <cell r="N1277" t="str">
            <v/>
          </cell>
          <cell r="O1277" t="str">
            <v/>
          </cell>
          <cell r="R1277">
            <v>0</v>
          </cell>
          <cell r="S1277" t="str">
            <v/>
          </cell>
          <cell r="T1277" t="str">
            <v/>
          </cell>
          <cell r="U1277" t="str">
            <v/>
          </cell>
          <cell r="V1277" t="str">
            <v/>
          </cell>
          <cell r="W1277" t="str">
            <v/>
          </cell>
        </row>
        <row r="1278">
          <cell r="C1278" t="str">
            <v>3.7.1.4.1.2</v>
          </cell>
          <cell r="D1278" t="str">
            <v>Alistado y pendientado de losas y pisos en mortero impermeabilizado 1:4</v>
          </cell>
          <cell r="E1278" t="str">
            <v>m2</v>
          </cell>
          <cell r="F1278">
            <v>220.1</v>
          </cell>
          <cell r="G1278">
            <v>10490</v>
          </cell>
          <cell r="H1278">
            <v>2308849</v>
          </cell>
          <cell r="I1278">
            <v>1.2016044127930856</v>
          </cell>
          <cell r="J1278">
            <v>220.1</v>
          </cell>
          <cell r="L1278">
            <v>220.1</v>
          </cell>
          <cell r="M1278">
            <v>2308849</v>
          </cell>
          <cell r="N1278">
            <v>0</v>
          </cell>
          <cell r="O1278">
            <v>2308849</v>
          </cell>
          <cell r="R1278">
            <v>0</v>
          </cell>
          <cell r="S1278">
            <v>0</v>
          </cell>
          <cell r="T1278">
            <v>0</v>
          </cell>
          <cell r="U1278">
            <v>0</v>
          </cell>
          <cell r="V1278">
            <v>220.1</v>
          </cell>
          <cell r="W1278">
            <v>2308849</v>
          </cell>
        </row>
        <row r="1279">
          <cell r="C1279" t="str">
            <v>3.7.1.4.2</v>
          </cell>
          <cell r="D1279" t="str">
            <v>Concreto de limpieza f¨c=14 Mpa e=0.05</v>
          </cell>
          <cell r="E1279" t="str">
            <v>m2</v>
          </cell>
          <cell r="F1279">
            <v>240</v>
          </cell>
          <cell r="G1279">
            <v>10950</v>
          </cell>
          <cell r="H1279">
            <v>2628000</v>
          </cell>
          <cell r="I1279">
            <v>1.367701567672996</v>
          </cell>
          <cell r="J1279">
            <v>240</v>
          </cell>
          <cell r="K1279">
            <v>65</v>
          </cell>
          <cell r="L1279">
            <v>305</v>
          </cell>
          <cell r="M1279">
            <v>2628000</v>
          </cell>
          <cell r="N1279">
            <v>711750</v>
          </cell>
          <cell r="O1279">
            <v>3339750</v>
          </cell>
          <cell r="R1279">
            <v>0</v>
          </cell>
          <cell r="S1279">
            <v>0</v>
          </cell>
          <cell r="T1279">
            <v>0</v>
          </cell>
          <cell r="U1279">
            <v>0</v>
          </cell>
          <cell r="V1279">
            <v>305</v>
          </cell>
          <cell r="W1279">
            <v>3339750</v>
          </cell>
        </row>
        <row r="1280">
          <cell r="C1280" t="str">
            <v>3.7.2</v>
          </cell>
          <cell r="D1280" t="str">
            <v>Obras de mampostería en bloque</v>
          </cell>
          <cell r="F1280" t="str">
            <v/>
          </cell>
          <cell r="I1280" t="str">
            <v/>
          </cell>
          <cell r="J1280" t="str">
            <v/>
          </cell>
          <cell r="L1280" t="str">
            <v/>
          </cell>
          <cell r="M1280" t="str">
            <v/>
          </cell>
          <cell r="N1280" t="str">
            <v/>
          </cell>
          <cell r="O1280" t="str">
            <v/>
          </cell>
          <cell r="R1280">
            <v>0</v>
          </cell>
          <cell r="S1280" t="str">
            <v/>
          </cell>
          <cell r="T1280" t="str">
            <v/>
          </cell>
          <cell r="U1280" t="str">
            <v/>
          </cell>
          <cell r="V1280" t="str">
            <v/>
          </cell>
          <cell r="W1280" t="str">
            <v/>
          </cell>
        </row>
        <row r="1281">
          <cell r="C1281" t="str">
            <v>3.7.2.1.9</v>
          </cell>
          <cell r="D1281" t="str">
            <v>Mampostería en bloque de concreto (sin incluir pañete, mortero de relleno, refuerzo ) e=0.15 m</v>
          </cell>
          <cell r="E1281" t="str">
            <v>m2</v>
          </cell>
          <cell r="F1281">
            <v>124.1</v>
          </cell>
          <cell r="G1281">
            <v>27150</v>
          </cell>
          <cell r="H1281">
            <v>3369315</v>
          </cell>
          <cell r="I1281">
            <v>1.7535073848874205</v>
          </cell>
          <cell r="J1281">
            <v>124.1</v>
          </cell>
          <cell r="L1281">
            <v>124.1</v>
          </cell>
          <cell r="M1281">
            <v>3369315</v>
          </cell>
          <cell r="N1281">
            <v>0</v>
          </cell>
          <cell r="O1281">
            <v>3369315</v>
          </cell>
          <cell r="R1281">
            <v>0</v>
          </cell>
          <cell r="S1281">
            <v>0</v>
          </cell>
          <cell r="T1281">
            <v>0</v>
          </cell>
          <cell r="U1281">
            <v>0</v>
          </cell>
          <cell r="V1281">
            <v>124.1</v>
          </cell>
          <cell r="W1281">
            <v>3369315</v>
          </cell>
        </row>
        <row r="1282">
          <cell r="C1282" t="str">
            <v>3.7.3</v>
          </cell>
          <cell r="D1282" t="str">
            <v>ESTRUCTURAS DE CONCRETO REFORZADO</v>
          </cell>
          <cell r="F1282" t="str">
            <v/>
          </cell>
          <cell r="I1282" t="str">
            <v/>
          </cell>
          <cell r="J1282" t="str">
            <v/>
          </cell>
          <cell r="L1282" t="str">
            <v/>
          </cell>
          <cell r="M1282" t="str">
            <v/>
          </cell>
          <cell r="N1282" t="str">
            <v/>
          </cell>
          <cell r="O1282" t="str">
            <v/>
          </cell>
          <cell r="R1282">
            <v>0</v>
          </cell>
          <cell r="S1282" t="str">
            <v/>
          </cell>
          <cell r="T1282" t="str">
            <v/>
          </cell>
          <cell r="U1282" t="str">
            <v/>
          </cell>
          <cell r="V1282" t="str">
            <v/>
          </cell>
          <cell r="W1282" t="str">
            <v/>
          </cell>
        </row>
        <row r="1283">
          <cell r="C1283" t="str">
            <v>3.7.3.1</v>
          </cell>
          <cell r="D1283" t="str">
            <v>CONCRETO PARA LOSA FONDO, LOSA SUPERIOR Y MUROS</v>
          </cell>
          <cell r="F1283" t="str">
            <v/>
          </cell>
          <cell r="I1283" t="str">
            <v/>
          </cell>
          <cell r="J1283" t="str">
            <v/>
          </cell>
          <cell r="L1283" t="str">
            <v/>
          </cell>
          <cell r="M1283" t="str">
            <v/>
          </cell>
          <cell r="N1283" t="str">
            <v/>
          </cell>
          <cell r="O1283" t="str">
            <v/>
          </cell>
          <cell r="R1283">
            <v>0</v>
          </cell>
          <cell r="S1283" t="str">
            <v/>
          </cell>
          <cell r="T1283" t="str">
            <v/>
          </cell>
          <cell r="U1283" t="str">
            <v/>
          </cell>
          <cell r="V1283" t="str">
            <v/>
          </cell>
          <cell r="W1283" t="str">
            <v/>
          </cell>
        </row>
        <row r="1284">
          <cell r="C1284" t="str">
            <v>3.7.3.1.3</v>
          </cell>
          <cell r="D1284" t="str">
            <v>Placa de fondo en concreto impermeabilizado f¨c=28 Mpa</v>
          </cell>
          <cell r="E1284" t="str">
            <v>m3</v>
          </cell>
          <cell r="F1284">
            <v>96</v>
          </cell>
          <cell r="G1284">
            <v>308200</v>
          </cell>
          <cell r="H1284">
            <v>29587200</v>
          </cell>
          <cell r="I1284">
            <v>15.398196279701093</v>
          </cell>
          <cell r="J1284">
            <v>96</v>
          </cell>
          <cell r="L1284">
            <v>96</v>
          </cell>
          <cell r="M1284">
            <v>29587200</v>
          </cell>
          <cell r="N1284">
            <v>0</v>
          </cell>
          <cell r="O1284">
            <v>29587200</v>
          </cell>
          <cell r="R1284">
            <v>0</v>
          </cell>
          <cell r="S1284">
            <v>0</v>
          </cell>
          <cell r="T1284">
            <v>0</v>
          </cell>
          <cell r="U1284">
            <v>0</v>
          </cell>
          <cell r="V1284">
            <v>96</v>
          </cell>
          <cell r="W1284">
            <v>29587200</v>
          </cell>
        </row>
        <row r="1285">
          <cell r="C1285" t="str">
            <v>3.7.3.1.22</v>
          </cell>
          <cell r="D1285" t="str">
            <v>Muros en concreto impermeabilizado f¨c=28 Mpa</v>
          </cell>
          <cell r="E1285" t="str">
            <v>m3</v>
          </cell>
          <cell r="F1285">
            <v>80.211000560000002</v>
          </cell>
          <cell r="G1285">
            <v>336100</v>
          </cell>
          <cell r="H1285">
            <v>26958917.288216002</v>
          </cell>
          <cell r="I1285">
            <v>14.03034757909424</v>
          </cell>
          <cell r="J1285">
            <v>80.211000560000002</v>
          </cell>
          <cell r="L1285">
            <v>80.211000560000002</v>
          </cell>
          <cell r="M1285">
            <v>26958917.288216002</v>
          </cell>
          <cell r="N1285">
            <v>0</v>
          </cell>
          <cell r="O1285">
            <v>26958917.288216002</v>
          </cell>
          <cell r="R1285">
            <v>0</v>
          </cell>
          <cell r="S1285">
            <v>0</v>
          </cell>
          <cell r="T1285">
            <v>0</v>
          </cell>
          <cell r="U1285">
            <v>0</v>
          </cell>
          <cell r="V1285">
            <v>80.211000560000002</v>
          </cell>
          <cell r="W1285">
            <v>26958917.288216002</v>
          </cell>
        </row>
        <row r="1286">
          <cell r="C1286" t="str">
            <v>3.7.3.1.25</v>
          </cell>
          <cell r="D1286" t="str">
            <v>Losa superior en concreto impermeabilizado f¨c=28 Mpa</v>
          </cell>
          <cell r="E1286" t="str">
            <v>m3</v>
          </cell>
          <cell r="F1286">
            <v>48</v>
          </cell>
          <cell r="G1286">
            <v>330600</v>
          </cell>
          <cell r="H1286">
            <v>15868800</v>
          </cell>
          <cell r="I1286">
            <v>8.2586691921952955</v>
          </cell>
          <cell r="J1286">
            <v>48</v>
          </cell>
          <cell r="L1286">
            <v>48</v>
          </cell>
          <cell r="M1286">
            <v>15868800</v>
          </cell>
          <cell r="N1286">
            <v>0</v>
          </cell>
          <cell r="O1286">
            <v>15868800</v>
          </cell>
          <cell r="R1286">
            <v>0</v>
          </cell>
          <cell r="S1286">
            <v>0</v>
          </cell>
          <cell r="T1286">
            <v>0</v>
          </cell>
          <cell r="U1286">
            <v>0</v>
          </cell>
          <cell r="V1286">
            <v>48</v>
          </cell>
          <cell r="W1286">
            <v>15868800</v>
          </cell>
        </row>
        <row r="1287">
          <cell r="C1287" t="str">
            <v>3.7.3.2</v>
          </cell>
          <cell r="D1287" t="str">
            <v>CONCRETO PARA ESTRUCTURAS TIPO EDIFICACIONES</v>
          </cell>
          <cell r="F1287" t="str">
            <v/>
          </cell>
          <cell r="I1287" t="str">
            <v/>
          </cell>
          <cell r="J1287" t="str">
            <v/>
          </cell>
          <cell r="L1287" t="str">
            <v/>
          </cell>
          <cell r="M1287" t="str">
            <v/>
          </cell>
          <cell r="N1287" t="str">
            <v/>
          </cell>
          <cell r="O1287" t="str">
            <v/>
          </cell>
          <cell r="R1287">
            <v>0</v>
          </cell>
          <cell r="S1287" t="str">
            <v/>
          </cell>
          <cell r="T1287" t="str">
            <v/>
          </cell>
          <cell r="U1287" t="str">
            <v/>
          </cell>
          <cell r="V1287" t="str">
            <v/>
          </cell>
          <cell r="W1287" t="str">
            <v/>
          </cell>
        </row>
        <row r="1288">
          <cell r="C1288" t="str">
            <v>3.7.3.2.1</v>
          </cell>
          <cell r="D1288" t="str">
            <v>VIGAS, COLUMNAS, ZAPATAS, MUROS, ESCALERAS</v>
          </cell>
          <cell r="F1288" t="str">
            <v/>
          </cell>
          <cell r="I1288" t="str">
            <v/>
          </cell>
          <cell r="J1288" t="str">
            <v/>
          </cell>
          <cell r="L1288" t="str">
            <v/>
          </cell>
          <cell r="M1288" t="str">
            <v/>
          </cell>
          <cell r="N1288" t="str">
            <v/>
          </cell>
          <cell r="O1288" t="str">
            <v/>
          </cell>
          <cell r="R1288">
            <v>0</v>
          </cell>
          <cell r="S1288" t="str">
            <v/>
          </cell>
          <cell r="T1288" t="str">
            <v/>
          </cell>
          <cell r="U1288" t="str">
            <v/>
          </cell>
          <cell r="V1288" t="str">
            <v/>
          </cell>
          <cell r="W1288" t="str">
            <v/>
          </cell>
        </row>
        <row r="1289">
          <cell r="C1289" t="str">
            <v>3.7.3.2.1.3</v>
          </cell>
          <cell r="D1289" t="str">
            <v>Concreto para vigas f´c=28 Mpa (4000 PSI)</v>
          </cell>
          <cell r="E1289" t="str">
            <v>m3</v>
          </cell>
          <cell r="F1289">
            <v>6</v>
          </cell>
          <cell r="G1289">
            <v>302600</v>
          </cell>
          <cell r="H1289">
            <v>1815600</v>
          </cell>
          <cell r="I1289">
            <v>0.94490067209554474</v>
          </cell>
          <cell r="J1289">
            <v>6</v>
          </cell>
          <cell r="L1289">
            <v>6</v>
          </cell>
          <cell r="M1289">
            <v>1815600</v>
          </cell>
          <cell r="N1289">
            <v>0</v>
          </cell>
          <cell r="O1289">
            <v>1815600</v>
          </cell>
          <cell r="R1289">
            <v>0</v>
          </cell>
          <cell r="S1289">
            <v>0</v>
          </cell>
          <cell r="T1289">
            <v>0</v>
          </cell>
          <cell r="U1289">
            <v>0</v>
          </cell>
          <cell r="V1289">
            <v>6</v>
          </cell>
          <cell r="W1289">
            <v>1815600</v>
          </cell>
        </row>
        <row r="1290">
          <cell r="C1290" t="str">
            <v>3.7.3.2.1.6</v>
          </cell>
          <cell r="D1290" t="str">
            <v>Concreto para columnas f´c=28 Mpa (4000 PSI)</v>
          </cell>
          <cell r="E1290" t="str">
            <v>m3</v>
          </cell>
          <cell r="F1290">
            <v>2</v>
          </cell>
          <cell r="G1290">
            <v>314600</v>
          </cell>
          <cell r="H1290">
            <v>629200</v>
          </cell>
          <cell r="I1290">
            <v>0.32745731597406741</v>
          </cell>
          <cell r="J1290">
            <v>2</v>
          </cell>
          <cell r="L1290">
            <v>2</v>
          </cell>
          <cell r="M1290">
            <v>629200</v>
          </cell>
          <cell r="N1290">
            <v>0</v>
          </cell>
          <cell r="O1290">
            <v>629200</v>
          </cell>
          <cell r="R1290">
            <v>0</v>
          </cell>
          <cell r="S1290">
            <v>0</v>
          </cell>
          <cell r="T1290">
            <v>0</v>
          </cell>
          <cell r="U1290">
            <v>0</v>
          </cell>
          <cell r="V1290">
            <v>2</v>
          </cell>
          <cell r="W1290">
            <v>629200</v>
          </cell>
        </row>
        <row r="1291">
          <cell r="C1291" t="str">
            <v>3.7.3.3</v>
          </cell>
          <cell r="D1291" t="str">
            <v>ACERO DE REFUERZO</v>
          </cell>
          <cell r="F1291" t="str">
            <v/>
          </cell>
          <cell r="I1291" t="str">
            <v/>
          </cell>
          <cell r="J1291" t="str">
            <v/>
          </cell>
          <cell r="L1291" t="str">
            <v/>
          </cell>
          <cell r="M1291" t="str">
            <v/>
          </cell>
          <cell r="N1291" t="str">
            <v/>
          </cell>
          <cell r="O1291" t="str">
            <v/>
          </cell>
          <cell r="R1291">
            <v>0</v>
          </cell>
          <cell r="S1291" t="str">
            <v/>
          </cell>
          <cell r="T1291" t="str">
            <v/>
          </cell>
          <cell r="U1291" t="str">
            <v/>
          </cell>
          <cell r="V1291" t="str">
            <v/>
          </cell>
          <cell r="W1291" t="str">
            <v/>
          </cell>
        </row>
        <row r="1292">
          <cell r="C1292" t="str">
            <v>3.7.3.3.1</v>
          </cell>
          <cell r="D1292" t="str">
            <v>Suministro, figurado e instalación de acero de refuerzo 420 Mpa (60000 Psi) según planos y especificaciones de diseño</v>
          </cell>
          <cell r="E1292" t="str">
            <v>kg</v>
          </cell>
          <cell r="F1292">
            <v>34567.959567999998</v>
          </cell>
          <cell r="G1292">
            <v>2740</v>
          </cell>
          <cell r="H1292">
            <v>94716209.216319993</v>
          </cell>
          <cell r="I1292">
            <v>49.293572233334984</v>
          </cell>
          <cell r="J1292">
            <v>34567.959567999998</v>
          </cell>
          <cell r="L1292">
            <v>34567.959567999998</v>
          </cell>
          <cell r="M1292">
            <v>94716209.216319993</v>
          </cell>
          <cell r="N1292">
            <v>0</v>
          </cell>
          <cell r="O1292">
            <v>94716209.216319993</v>
          </cell>
          <cell r="R1292">
            <v>21115</v>
          </cell>
          <cell r="S1292">
            <v>0</v>
          </cell>
          <cell r="T1292">
            <v>0</v>
          </cell>
          <cell r="U1292">
            <v>57855100</v>
          </cell>
          <cell r="V1292">
            <v>13452.959567999998</v>
          </cell>
          <cell r="W1292">
            <v>36861109.216319993</v>
          </cell>
        </row>
        <row r="1293">
          <cell r="C1293" t="str">
            <v>3.7.3.5</v>
          </cell>
          <cell r="D1293" t="str">
            <v>SELLOS Y JUNTAS</v>
          </cell>
          <cell r="F1293" t="str">
            <v/>
          </cell>
          <cell r="I1293" t="str">
            <v/>
          </cell>
          <cell r="J1293" t="str">
            <v/>
          </cell>
          <cell r="L1293" t="str">
            <v/>
          </cell>
          <cell r="M1293" t="str">
            <v/>
          </cell>
          <cell r="N1293" t="str">
            <v/>
          </cell>
          <cell r="O1293" t="str">
            <v/>
          </cell>
          <cell r="R1293">
            <v>0</v>
          </cell>
          <cell r="S1293" t="str">
            <v/>
          </cell>
          <cell r="T1293" t="str">
            <v/>
          </cell>
          <cell r="U1293" t="str">
            <v/>
          </cell>
          <cell r="V1293" t="str">
            <v/>
          </cell>
          <cell r="W1293" t="str">
            <v/>
          </cell>
        </row>
        <row r="1294">
          <cell r="C1294" t="str">
            <v>3.7.3.5.2</v>
          </cell>
          <cell r="D1294" t="str">
            <v xml:space="preserve">Suministro e instalación de cinta flexible para sellar juntas de construcción y dilatación SIKA PVC O-22 o similar según planos y especificaciones de diseño </v>
          </cell>
          <cell r="E1294" t="str">
            <v>m</v>
          </cell>
          <cell r="F1294">
            <v>59.2</v>
          </cell>
          <cell r="G1294">
            <v>28940</v>
          </cell>
          <cell r="H1294">
            <v>1713248</v>
          </cell>
          <cell r="I1294">
            <v>0.89163317177040535</v>
          </cell>
          <cell r="J1294">
            <v>59.2</v>
          </cell>
          <cell r="L1294">
            <v>59.2</v>
          </cell>
          <cell r="M1294">
            <v>1713248</v>
          </cell>
          <cell r="N1294">
            <v>0</v>
          </cell>
          <cell r="O1294">
            <v>1713248</v>
          </cell>
          <cell r="R1294">
            <v>0</v>
          </cell>
          <cell r="S1294">
            <v>0</v>
          </cell>
          <cell r="T1294">
            <v>0</v>
          </cell>
          <cell r="U1294">
            <v>0</v>
          </cell>
          <cell r="V1294">
            <v>59.2</v>
          </cell>
          <cell r="W1294">
            <v>1713248</v>
          </cell>
        </row>
        <row r="1295">
          <cell r="C1295" t="str">
            <v>3.7.3.5.3</v>
          </cell>
          <cell r="D1295" t="str">
            <v>Suministro y aplicación de sello expandible contra el paso de agua en juntas de construcción y pases de tuberia SikaSwell S o similar según planos y especificaciones de diseño</v>
          </cell>
          <cell r="E1295" t="str">
            <v>m</v>
          </cell>
          <cell r="F1295">
            <v>20</v>
          </cell>
          <cell r="G1295">
            <v>22310</v>
          </cell>
          <cell r="H1295">
            <v>446200</v>
          </cell>
          <cell r="I1295">
            <v>0.23221782324797979</v>
          </cell>
          <cell r="J1295">
            <v>20</v>
          </cell>
          <cell r="L1295">
            <v>20</v>
          </cell>
          <cell r="M1295">
            <v>446200</v>
          </cell>
          <cell r="N1295">
            <v>0</v>
          </cell>
          <cell r="O1295">
            <v>446200</v>
          </cell>
          <cell r="R1295">
            <v>0</v>
          </cell>
          <cell r="S1295">
            <v>0</v>
          </cell>
          <cell r="T1295">
            <v>0</v>
          </cell>
          <cell r="U1295">
            <v>0</v>
          </cell>
          <cell r="V1295">
            <v>20</v>
          </cell>
          <cell r="W1295">
            <v>446200</v>
          </cell>
        </row>
        <row r="1296">
          <cell r="C1296" t="str">
            <v>3.7.3.5.6</v>
          </cell>
          <cell r="D1296" t="str">
            <v>Fondo de junta Sikarod f=6 mm o similar según planos y especificaciones de diseño</v>
          </cell>
          <cell r="E1296" t="str">
            <v>m</v>
          </cell>
          <cell r="F1296">
            <v>124</v>
          </cell>
          <cell r="G1296">
            <v>1720</v>
          </cell>
          <cell r="H1296">
            <v>213280</v>
          </cell>
          <cell r="I1296">
            <v>0.110998245948743</v>
          </cell>
          <cell r="J1296">
            <v>124</v>
          </cell>
          <cell r="L1296">
            <v>124</v>
          </cell>
          <cell r="M1296">
            <v>213280</v>
          </cell>
          <cell r="N1296">
            <v>0</v>
          </cell>
          <cell r="O1296">
            <v>213280</v>
          </cell>
          <cell r="R1296">
            <v>0</v>
          </cell>
          <cell r="S1296">
            <v>0</v>
          </cell>
          <cell r="T1296">
            <v>0</v>
          </cell>
          <cell r="U1296">
            <v>0</v>
          </cell>
          <cell r="V1296">
            <v>124</v>
          </cell>
          <cell r="W1296">
            <v>213280</v>
          </cell>
        </row>
        <row r="1297">
          <cell r="D1297" t="str">
            <v>Estudio de suelos cimentación planta y línea de aducción</v>
          </cell>
          <cell r="E1297" t="str">
            <v>Gl</v>
          </cell>
          <cell r="F1297">
            <v>1</v>
          </cell>
          <cell r="G1297">
            <v>10000000</v>
          </cell>
          <cell r="H1297">
            <v>10000000</v>
          </cell>
          <cell r="J1297">
            <v>1</v>
          </cell>
          <cell r="L1297">
            <v>1</v>
          </cell>
          <cell r="M1297">
            <v>10000000</v>
          </cell>
          <cell r="N1297">
            <v>0</v>
          </cell>
          <cell r="O1297">
            <v>10000000</v>
          </cell>
          <cell r="S1297">
            <v>0</v>
          </cell>
          <cell r="T1297">
            <v>0</v>
          </cell>
        </row>
        <row r="1298">
          <cell r="D1298" t="str">
            <v>COSTO TOTAL DIRECTO</v>
          </cell>
          <cell r="F1298" t="str">
            <v/>
          </cell>
          <cell r="H1298">
            <v>192147180.50453597</v>
          </cell>
          <cell r="J1298" t="str">
            <v/>
          </cell>
          <cell r="L1298" t="str">
            <v/>
          </cell>
          <cell r="M1298">
            <v>191945180.50453597</v>
          </cell>
          <cell r="N1298">
            <v>-978612</v>
          </cell>
          <cell r="O1298">
            <v>190966568.50453597</v>
          </cell>
          <cell r="R1298">
            <v>0</v>
          </cell>
          <cell r="S1298">
            <v>0</v>
          </cell>
          <cell r="T1298">
            <v>0</v>
          </cell>
          <cell r="U1298">
            <v>57855100</v>
          </cell>
          <cell r="V1298" t="str">
            <v/>
          </cell>
          <cell r="W1298">
            <v>123111468.50453599</v>
          </cell>
        </row>
        <row r="1299">
          <cell r="D1299" t="str">
            <v>A,I,U, 25%</v>
          </cell>
          <cell r="E1299">
            <v>0.25</v>
          </cell>
          <cell r="H1299">
            <v>48036795</v>
          </cell>
          <cell r="J1299">
            <v>0</v>
          </cell>
          <cell r="M1299">
            <v>47986295</v>
          </cell>
          <cell r="N1299">
            <v>-244653</v>
          </cell>
          <cell r="O1299">
            <v>47741642</v>
          </cell>
          <cell r="R1299">
            <v>0</v>
          </cell>
          <cell r="S1299">
            <v>0</v>
          </cell>
          <cell r="T1299">
            <v>0</v>
          </cell>
          <cell r="U1299">
            <v>14463775</v>
          </cell>
          <cell r="W1299">
            <v>30777867</v>
          </cell>
        </row>
        <row r="1300">
          <cell r="B1300" t="str">
            <v>TO22</v>
          </cell>
          <cell r="D1300" t="str">
            <v>COSTO TOTAL OBRA CIVIL</v>
          </cell>
          <cell r="F1300" t="str">
            <v/>
          </cell>
          <cell r="H1300">
            <v>240183976</v>
          </cell>
          <cell r="J1300" t="str">
            <v/>
          </cell>
          <cell r="L1300" t="str">
            <v/>
          </cell>
          <cell r="M1300">
            <v>239931476</v>
          </cell>
          <cell r="N1300">
            <v>-1223265</v>
          </cell>
          <cell r="O1300">
            <v>238708211</v>
          </cell>
          <cell r="R1300">
            <v>0</v>
          </cell>
          <cell r="S1300">
            <v>0</v>
          </cell>
          <cell r="T1300">
            <v>0</v>
          </cell>
          <cell r="U1300">
            <v>72318875</v>
          </cell>
          <cell r="V1300" t="str">
            <v/>
          </cell>
          <cell r="W1300">
            <v>153889336</v>
          </cell>
        </row>
        <row r="1301">
          <cell r="B1301" t="str">
            <v>T23</v>
          </cell>
          <cell r="C1301" t="str">
            <v>OBRA CIVIL ESTRUCTURAL DEL CUARTO DOSIFICADOR DEL FLOCULANTE (1301)</v>
          </cell>
          <cell r="F1301" t="str">
            <v/>
          </cell>
          <cell r="J1301" t="str">
            <v/>
          </cell>
          <cell r="L1301" t="str">
            <v/>
          </cell>
          <cell r="M1301" t="str">
            <v/>
          </cell>
          <cell r="N1301" t="str">
            <v/>
          </cell>
          <cell r="O1301" t="str">
            <v/>
          </cell>
          <cell r="R1301">
            <v>0</v>
          </cell>
          <cell r="S1301" t="str">
            <v/>
          </cell>
          <cell r="T1301" t="str">
            <v/>
          </cell>
          <cell r="U1301" t="str">
            <v/>
          </cell>
          <cell r="V1301" t="str">
            <v/>
          </cell>
          <cell r="W1301" t="str">
            <v/>
          </cell>
        </row>
        <row r="1302">
          <cell r="C1302" t="str">
            <v xml:space="preserve">ITEM </v>
          </cell>
          <cell r="D1302" t="str">
            <v xml:space="preserve">DESCRIPCION </v>
          </cell>
          <cell r="E1302" t="str">
            <v xml:space="preserve">UNIDAD </v>
          </cell>
          <cell r="F1302">
            <v>0</v>
          </cell>
          <cell r="G1302" t="str">
            <v xml:space="preserve">V. UNITARIO </v>
          </cell>
          <cell r="H1302" t="str">
            <v>V. PARCIAL</v>
          </cell>
          <cell r="J1302">
            <v>0</v>
          </cell>
          <cell r="L1302">
            <v>0</v>
          </cell>
          <cell r="R1302">
            <v>0</v>
          </cell>
        </row>
        <row r="1303">
          <cell r="C1303">
            <v>3.1</v>
          </cell>
          <cell r="D1303" t="str">
            <v>SEÑALIZACION Y SEGURIDAD EN LA OBRA</v>
          </cell>
          <cell r="F1303" t="str">
            <v/>
          </cell>
          <cell r="J1303" t="str">
            <v/>
          </cell>
          <cell r="L1303" t="str">
            <v/>
          </cell>
          <cell r="M1303" t="str">
            <v/>
          </cell>
          <cell r="N1303" t="str">
            <v/>
          </cell>
          <cell r="O1303" t="str">
            <v/>
          </cell>
          <cell r="R1303">
            <v>0</v>
          </cell>
          <cell r="S1303" t="str">
            <v/>
          </cell>
          <cell r="T1303" t="str">
            <v/>
          </cell>
          <cell r="U1303" t="str">
            <v/>
          </cell>
          <cell r="V1303" t="str">
            <v/>
          </cell>
          <cell r="W1303" t="str">
            <v/>
          </cell>
        </row>
        <row r="1304">
          <cell r="C1304" t="str">
            <v>3.1.1</v>
          </cell>
          <cell r="D1304" t="str">
            <v>Señalización de la obra</v>
          </cell>
          <cell r="F1304" t="str">
            <v/>
          </cell>
          <cell r="J1304" t="str">
            <v/>
          </cell>
          <cell r="L1304" t="str">
            <v/>
          </cell>
          <cell r="M1304" t="str">
            <v/>
          </cell>
          <cell r="N1304" t="str">
            <v/>
          </cell>
          <cell r="O1304" t="str">
            <v/>
          </cell>
          <cell r="R1304">
            <v>0</v>
          </cell>
          <cell r="S1304" t="str">
            <v/>
          </cell>
          <cell r="T1304" t="str">
            <v/>
          </cell>
          <cell r="U1304" t="str">
            <v/>
          </cell>
          <cell r="V1304" t="str">
            <v/>
          </cell>
          <cell r="W1304" t="str">
            <v/>
          </cell>
        </row>
        <row r="1305">
          <cell r="C1305" t="str">
            <v>3.1.1.1</v>
          </cell>
          <cell r="D1305" t="str">
            <v>Soporte para cinta demarcadora. Esquema No.1</v>
          </cell>
          <cell r="E1305" t="str">
            <v>un</v>
          </cell>
          <cell r="F1305">
            <v>4</v>
          </cell>
          <cell r="G1305">
            <v>10100</v>
          </cell>
          <cell r="H1305">
            <v>40400</v>
          </cell>
          <cell r="I1305">
            <v>0.29323001572119339</v>
          </cell>
          <cell r="J1305">
            <v>4</v>
          </cell>
          <cell r="K1305">
            <v>-4</v>
          </cell>
          <cell r="L1305">
            <v>0</v>
          </cell>
          <cell r="M1305">
            <v>40400</v>
          </cell>
          <cell r="N1305">
            <v>-40400</v>
          </cell>
          <cell r="O1305">
            <v>0</v>
          </cell>
          <cell r="R1305">
            <v>0</v>
          </cell>
          <cell r="S1305">
            <v>0</v>
          </cell>
          <cell r="T1305">
            <v>0</v>
          </cell>
          <cell r="U1305">
            <v>0</v>
          </cell>
          <cell r="V1305">
            <v>0</v>
          </cell>
          <cell r="W1305">
            <v>0</v>
          </cell>
        </row>
        <row r="1306">
          <cell r="C1306" t="str">
            <v>3.1.1.2</v>
          </cell>
          <cell r="D1306" t="str">
            <v>Cinta demarcadora, sin soportes. Esquema No. 2</v>
          </cell>
          <cell r="E1306" t="str">
            <v>m</v>
          </cell>
          <cell r="F1306">
            <v>24</v>
          </cell>
          <cell r="G1306">
            <v>830</v>
          </cell>
          <cell r="H1306">
            <v>19920</v>
          </cell>
          <cell r="I1306">
            <v>0.14458272062292507</v>
          </cell>
          <cell r="J1306">
            <v>24</v>
          </cell>
          <cell r="K1306">
            <v>-24</v>
          </cell>
          <cell r="L1306">
            <v>0</v>
          </cell>
          <cell r="M1306">
            <v>19920</v>
          </cell>
          <cell r="N1306">
            <v>-19920</v>
          </cell>
          <cell r="O1306">
            <v>0</v>
          </cell>
          <cell r="R1306">
            <v>0</v>
          </cell>
          <cell r="S1306">
            <v>0</v>
          </cell>
          <cell r="T1306">
            <v>0</v>
          </cell>
          <cell r="U1306">
            <v>0</v>
          </cell>
          <cell r="V1306">
            <v>0</v>
          </cell>
          <cell r="W1306">
            <v>0</v>
          </cell>
        </row>
        <row r="1307">
          <cell r="C1307" t="str">
            <v>3.1.1.3</v>
          </cell>
          <cell r="D1307" t="str">
            <v>Vallas móviles. Barreras</v>
          </cell>
          <cell r="F1307" t="str">
            <v/>
          </cell>
          <cell r="I1307" t="str">
            <v/>
          </cell>
          <cell r="J1307" t="str">
            <v/>
          </cell>
          <cell r="L1307" t="str">
            <v/>
          </cell>
          <cell r="M1307" t="str">
            <v/>
          </cell>
          <cell r="N1307" t="str">
            <v/>
          </cell>
          <cell r="O1307" t="str">
            <v/>
          </cell>
          <cell r="R1307">
            <v>0</v>
          </cell>
          <cell r="S1307" t="str">
            <v/>
          </cell>
          <cell r="T1307" t="str">
            <v/>
          </cell>
          <cell r="U1307" t="str">
            <v/>
          </cell>
          <cell r="V1307" t="str">
            <v/>
          </cell>
          <cell r="W1307" t="str">
            <v/>
          </cell>
        </row>
        <row r="1308">
          <cell r="C1308" t="str">
            <v>3.1.1.3.4</v>
          </cell>
          <cell r="D1308" t="str">
            <v>Valla móvil Tipo 4. Valla doble cara. Esquema No. 6</v>
          </cell>
          <cell r="E1308" t="str">
            <v>un</v>
          </cell>
          <cell r="F1308">
            <v>1</v>
          </cell>
          <cell r="G1308">
            <v>155000</v>
          </cell>
          <cell r="H1308">
            <v>155000</v>
          </cell>
          <cell r="I1308">
            <v>1.1250161494253708</v>
          </cell>
          <cell r="J1308">
            <v>1</v>
          </cell>
          <cell r="K1308">
            <v>-1</v>
          </cell>
          <cell r="L1308">
            <v>0</v>
          </cell>
          <cell r="M1308">
            <v>155000</v>
          </cell>
          <cell r="N1308">
            <v>-155000</v>
          </cell>
          <cell r="O1308">
            <v>0</v>
          </cell>
          <cell r="R1308">
            <v>0</v>
          </cell>
          <cell r="S1308">
            <v>0</v>
          </cell>
          <cell r="T1308">
            <v>0</v>
          </cell>
          <cell r="U1308">
            <v>0</v>
          </cell>
          <cell r="V1308">
            <v>0</v>
          </cell>
          <cell r="W1308">
            <v>0</v>
          </cell>
        </row>
        <row r="1309">
          <cell r="C1309">
            <v>3.3</v>
          </cell>
          <cell r="D1309" t="str">
            <v>EXCAVACIONES Y ENTIBADOS</v>
          </cell>
          <cell r="F1309" t="str">
            <v/>
          </cell>
          <cell r="I1309" t="str">
            <v/>
          </cell>
          <cell r="J1309" t="str">
            <v/>
          </cell>
          <cell r="L1309" t="str">
            <v/>
          </cell>
          <cell r="M1309" t="str">
            <v/>
          </cell>
          <cell r="N1309" t="str">
            <v/>
          </cell>
          <cell r="O1309" t="str">
            <v/>
          </cell>
          <cell r="R1309">
            <v>0</v>
          </cell>
          <cell r="S1309" t="str">
            <v/>
          </cell>
          <cell r="T1309" t="str">
            <v/>
          </cell>
          <cell r="U1309" t="str">
            <v/>
          </cell>
          <cell r="V1309" t="str">
            <v/>
          </cell>
          <cell r="W1309" t="str">
            <v/>
          </cell>
        </row>
        <row r="1310">
          <cell r="C1310" t="str">
            <v>3.3.4</v>
          </cell>
          <cell r="D1310" t="str">
            <v>EXCAVACIONES PARA ESTRUCTURAS</v>
          </cell>
          <cell r="F1310" t="str">
            <v/>
          </cell>
          <cell r="I1310" t="str">
            <v/>
          </cell>
          <cell r="J1310" t="str">
            <v/>
          </cell>
          <cell r="L1310" t="str">
            <v/>
          </cell>
          <cell r="M1310" t="str">
            <v/>
          </cell>
          <cell r="N1310" t="str">
            <v/>
          </cell>
          <cell r="O1310" t="str">
            <v/>
          </cell>
          <cell r="R1310">
            <v>0</v>
          </cell>
          <cell r="S1310" t="str">
            <v/>
          </cell>
          <cell r="T1310" t="str">
            <v/>
          </cell>
          <cell r="U1310" t="str">
            <v/>
          </cell>
          <cell r="V1310" t="str">
            <v/>
          </cell>
          <cell r="W1310" t="str">
            <v/>
          </cell>
        </row>
        <row r="1311">
          <cell r="C1311" t="str">
            <v>3.3.4.2</v>
          </cell>
          <cell r="D1311" t="str">
            <v>Excavación para estructuras a máquina en material común, roca descompuesta a cualquier profundidad y bajo cualquier condición de humedad. Incluye retiro a lugar autorizado.</v>
          </cell>
          <cell r="E1311" t="str">
            <v>m3</v>
          </cell>
          <cell r="F1311">
            <v>4.8</v>
          </cell>
          <cell r="G1311">
            <v>8200</v>
          </cell>
          <cell r="H1311">
            <v>39360</v>
          </cell>
          <cell r="I1311">
            <v>0.28568152026698446</v>
          </cell>
          <cell r="J1311">
            <v>4.8</v>
          </cell>
          <cell r="K1311">
            <v>-4.8</v>
          </cell>
          <cell r="L1311">
            <v>0</v>
          </cell>
          <cell r="M1311">
            <v>39360</v>
          </cell>
          <cell r="N1311">
            <v>-39360</v>
          </cell>
          <cell r="O1311">
            <v>0</v>
          </cell>
          <cell r="R1311">
            <v>0</v>
          </cell>
          <cell r="S1311">
            <v>0</v>
          </cell>
          <cell r="T1311">
            <v>0</v>
          </cell>
          <cell r="U1311">
            <v>0</v>
          </cell>
          <cell r="V1311">
            <v>0</v>
          </cell>
          <cell r="W1311">
            <v>0</v>
          </cell>
        </row>
        <row r="1312">
          <cell r="C1312">
            <v>3.4</v>
          </cell>
          <cell r="D1312" t="str">
            <v>INSTALACION Y CIMENTACION DE TUBERIA</v>
          </cell>
          <cell r="F1312" t="str">
            <v/>
          </cell>
          <cell r="I1312" t="str">
            <v/>
          </cell>
          <cell r="J1312" t="str">
            <v/>
          </cell>
          <cell r="L1312" t="str">
            <v/>
          </cell>
          <cell r="M1312" t="str">
            <v/>
          </cell>
          <cell r="N1312" t="str">
            <v/>
          </cell>
          <cell r="O1312" t="str">
            <v/>
          </cell>
          <cell r="R1312">
            <v>0</v>
          </cell>
          <cell r="S1312" t="str">
            <v/>
          </cell>
          <cell r="T1312" t="str">
            <v/>
          </cell>
          <cell r="U1312" t="str">
            <v/>
          </cell>
          <cell r="V1312" t="str">
            <v/>
          </cell>
          <cell r="W1312" t="str">
            <v/>
          </cell>
        </row>
        <row r="1313">
          <cell r="C1313">
            <v>3.5</v>
          </cell>
          <cell r="D1313" t="str">
            <v>RELLENOS</v>
          </cell>
          <cell r="F1313" t="str">
            <v/>
          </cell>
          <cell r="I1313" t="str">
            <v/>
          </cell>
          <cell r="J1313" t="str">
            <v/>
          </cell>
          <cell r="L1313" t="str">
            <v/>
          </cell>
          <cell r="M1313" t="str">
            <v/>
          </cell>
          <cell r="N1313" t="str">
            <v/>
          </cell>
          <cell r="O1313" t="str">
            <v/>
          </cell>
          <cell r="R1313">
            <v>0</v>
          </cell>
          <cell r="S1313" t="str">
            <v/>
          </cell>
          <cell r="T1313" t="str">
            <v/>
          </cell>
          <cell r="U1313" t="str">
            <v/>
          </cell>
          <cell r="V1313" t="str">
            <v/>
          </cell>
          <cell r="W1313" t="str">
            <v/>
          </cell>
        </row>
        <row r="1314">
          <cell r="C1314" t="str">
            <v>3.5.1</v>
          </cell>
          <cell r="D1314" t="str">
            <v>Relleno de Zanjas y obras de mampostería</v>
          </cell>
          <cell r="F1314" t="str">
            <v/>
          </cell>
          <cell r="I1314" t="str">
            <v/>
          </cell>
          <cell r="J1314" t="str">
            <v/>
          </cell>
          <cell r="L1314" t="str">
            <v/>
          </cell>
          <cell r="M1314" t="str">
            <v/>
          </cell>
          <cell r="N1314" t="str">
            <v/>
          </cell>
          <cell r="O1314" t="str">
            <v/>
          </cell>
          <cell r="R1314">
            <v>0</v>
          </cell>
          <cell r="S1314" t="str">
            <v/>
          </cell>
          <cell r="T1314" t="str">
            <v/>
          </cell>
          <cell r="U1314" t="str">
            <v/>
          </cell>
          <cell r="V1314" t="str">
            <v/>
          </cell>
          <cell r="W1314" t="str">
            <v/>
          </cell>
        </row>
        <row r="1315">
          <cell r="C1315" t="str">
            <v>3.5.1.1</v>
          </cell>
          <cell r="D1315" t="str">
            <v>Rellenos de Zanjas y obras de mampostería con material seleccionado de sitio, compactado al 90% del Proctor Modificado</v>
          </cell>
          <cell r="E1315" t="str">
            <v>m3</v>
          </cell>
          <cell r="F1315">
            <v>1</v>
          </cell>
          <cell r="G1315">
            <v>9800</v>
          </cell>
          <cell r="H1315">
            <v>9800</v>
          </cell>
          <cell r="I1315">
            <v>7.1130053318507316E-2</v>
          </cell>
          <cell r="J1315">
            <v>1</v>
          </cell>
          <cell r="K1315">
            <v>-1</v>
          </cell>
          <cell r="L1315">
            <v>0</v>
          </cell>
          <cell r="M1315">
            <v>9800</v>
          </cell>
          <cell r="N1315">
            <v>-9800</v>
          </cell>
          <cell r="O1315">
            <v>0</v>
          </cell>
          <cell r="R1315">
            <v>0</v>
          </cell>
          <cell r="S1315">
            <v>0</v>
          </cell>
          <cell r="T1315">
            <v>0</v>
          </cell>
          <cell r="U1315">
            <v>0</v>
          </cell>
          <cell r="V1315">
            <v>0</v>
          </cell>
          <cell r="W1315">
            <v>0</v>
          </cell>
        </row>
        <row r="1316">
          <cell r="C1316" t="str">
            <v>3.5.1.2</v>
          </cell>
          <cell r="D1316" t="str">
            <v>Rellenos de Zanjas y obras de mampostería con material seleccionado de cantera, compactado al 95% del Proctor Modifiicado</v>
          </cell>
          <cell r="E1316" t="str">
            <v>m3</v>
          </cell>
          <cell r="F1316">
            <v>3.8</v>
          </cell>
          <cell r="G1316">
            <v>27000</v>
          </cell>
          <cell r="H1316">
            <v>102600</v>
          </cell>
          <cell r="I1316">
            <v>0.7446881092325357</v>
          </cell>
          <cell r="J1316">
            <v>3.8</v>
          </cell>
          <cell r="K1316">
            <v>-3.8</v>
          </cell>
          <cell r="L1316">
            <v>0</v>
          </cell>
          <cell r="M1316">
            <v>102600</v>
          </cell>
          <cell r="N1316">
            <v>-102600</v>
          </cell>
          <cell r="O1316">
            <v>0</v>
          </cell>
          <cell r="R1316">
            <v>0</v>
          </cell>
          <cell r="S1316">
            <v>0</v>
          </cell>
          <cell r="T1316">
            <v>0</v>
          </cell>
          <cell r="U1316">
            <v>0</v>
          </cell>
          <cell r="V1316">
            <v>0</v>
          </cell>
          <cell r="W1316">
            <v>0</v>
          </cell>
        </row>
        <row r="1317">
          <cell r="C1317">
            <v>3.7</v>
          </cell>
          <cell r="D1317" t="str">
            <v>CONSTRUCCIÓN DE OBRAS ACCESORIAS</v>
          </cell>
          <cell r="F1317" t="str">
            <v/>
          </cell>
          <cell r="I1317" t="str">
            <v/>
          </cell>
          <cell r="J1317" t="str">
            <v/>
          </cell>
          <cell r="L1317" t="str">
            <v/>
          </cell>
          <cell r="M1317" t="str">
            <v/>
          </cell>
          <cell r="N1317" t="str">
            <v/>
          </cell>
          <cell r="O1317" t="str">
            <v/>
          </cell>
          <cell r="R1317">
            <v>0</v>
          </cell>
          <cell r="S1317" t="str">
            <v/>
          </cell>
          <cell r="T1317" t="str">
            <v/>
          </cell>
          <cell r="U1317" t="str">
            <v/>
          </cell>
          <cell r="V1317" t="str">
            <v/>
          </cell>
          <cell r="W1317" t="str">
            <v/>
          </cell>
        </row>
        <row r="1318">
          <cell r="C1318" t="str">
            <v>3.7.1</v>
          </cell>
          <cell r="D1318" t="str">
            <v>Obra de mampostería en ladrillo.</v>
          </cell>
          <cell r="F1318" t="str">
            <v/>
          </cell>
          <cell r="I1318" t="str">
            <v/>
          </cell>
          <cell r="J1318" t="str">
            <v/>
          </cell>
          <cell r="L1318" t="str">
            <v/>
          </cell>
          <cell r="M1318" t="str">
            <v/>
          </cell>
          <cell r="N1318" t="str">
            <v/>
          </cell>
          <cell r="O1318" t="str">
            <v/>
          </cell>
          <cell r="R1318">
            <v>0</v>
          </cell>
          <cell r="S1318" t="str">
            <v/>
          </cell>
          <cell r="T1318" t="str">
            <v/>
          </cell>
          <cell r="U1318" t="str">
            <v/>
          </cell>
          <cell r="V1318" t="str">
            <v/>
          </cell>
          <cell r="W1318" t="str">
            <v/>
          </cell>
        </row>
        <row r="1319">
          <cell r="C1319" t="str">
            <v>3.7.1.4</v>
          </cell>
          <cell r="D1319" t="str">
            <v>CONCRETOS DE LIMPIEZA, ALISTADO Y MEDIACAÑAS</v>
          </cell>
          <cell r="F1319" t="str">
            <v/>
          </cell>
          <cell r="I1319" t="str">
            <v/>
          </cell>
          <cell r="J1319" t="str">
            <v/>
          </cell>
          <cell r="L1319" t="str">
            <v/>
          </cell>
          <cell r="M1319" t="str">
            <v/>
          </cell>
          <cell r="N1319" t="str">
            <v/>
          </cell>
          <cell r="O1319" t="str">
            <v/>
          </cell>
          <cell r="R1319">
            <v>0</v>
          </cell>
          <cell r="S1319" t="str">
            <v/>
          </cell>
          <cell r="T1319" t="str">
            <v/>
          </cell>
          <cell r="U1319" t="str">
            <v/>
          </cell>
          <cell r="V1319" t="str">
            <v/>
          </cell>
          <cell r="W1319" t="str">
            <v/>
          </cell>
        </row>
        <row r="1320">
          <cell r="C1320" t="str">
            <v>3.7.1.4.1</v>
          </cell>
          <cell r="D1320" t="str">
            <v>ALISTADO Y PENDIENTADO</v>
          </cell>
          <cell r="F1320" t="str">
            <v/>
          </cell>
          <cell r="I1320" t="str">
            <v/>
          </cell>
          <cell r="J1320" t="str">
            <v/>
          </cell>
          <cell r="L1320" t="str">
            <v/>
          </cell>
          <cell r="M1320" t="str">
            <v/>
          </cell>
          <cell r="N1320" t="str">
            <v/>
          </cell>
          <cell r="O1320" t="str">
            <v/>
          </cell>
          <cell r="R1320">
            <v>0</v>
          </cell>
          <cell r="S1320" t="str">
            <v/>
          </cell>
          <cell r="T1320" t="str">
            <v/>
          </cell>
          <cell r="U1320" t="str">
            <v/>
          </cell>
          <cell r="V1320" t="str">
            <v/>
          </cell>
          <cell r="W1320" t="str">
            <v/>
          </cell>
        </row>
        <row r="1321">
          <cell r="C1321" t="str">
            <v>3.7.1.4.1.2</v>
          </cell>
          <cell r="D1321" t="str">
            <v>Alistado y pendientado de losas y pisos en mortero impermeabilizado 1:4 e=0.04</v>
          </cell>
          <cell r="E1321" t="str">
            <v>m2</v>
          </cell>
          <cell r="F1321">
            <v>12</v>
          </cell>
          <cell r="G1321">
            <v>10490</v>
          </cell>
          <cell r="H1321">
            <v>125880</v>
          </cell>
          <cell r="I1321">
            <v>0.91365827670752042</v>
          </cell>
          <cell r="J1321">
            <v>12</v>
          </cell>
          <cell r="K1321">
            <v>-12</v>
          </cell>
          <cell r="L1321">
            <v>0</v>
          </cell>
          <cell r="M1321">
            <v>125880</v>
          </cell>
          <cell r="N1321">
            <v>-125880</v>
          </cell>
          <cell r="O1321">
            <v>0</v>
          </cell>
          <cell r="R1321">
            <v>0</v>
          </cell>
          <cell r="S1321">
            <v>0</v>
          </cell>
          <cell r="T1321">
            <v>0</v>
          </cell>
          <cell r="U1321">
            <v>0</v>
          </cell>
          <cell r="V1321">
            <v>0</v>
          </cell>
          <cell r="W1321">
            <v>0</v>
          </cell>
        </row>
        <row r="1322">
          <cell r="C1322" t="str">
            <v>3.7.2</v>
          </cell>
          <cell r="D1322" t="str">
            <v>Obras de mampostería en bloque</v>
          </cell>
          <cell r="F1322" t="str">
            <v/>
          </cell>
          <cell r="I1322" t="str">
            <v/>
          </cell>
          <cell r="J1322" t="str">
            <v/>
          </cell>
          <cell r="L1322" t="str">
            <v/>
          </cell>
          <cell r="M1322" t="str">
            <v/>
          </cell>
          <cell r="N1322" t="str">
            <v/>
          </cell>
          <cell r="O1322" t="str">
            <v/>
          </cell>
          <cell r="R1322">
            <v>0</v>
          </cell>
          <cell r="S1322" t="str">
            <v/>
          </cell>
          <cell r="T1322" t="str">
            <v/>
          </cell>
          <cell r="U1322" t="str">
            <v/>
          </cell>
          <cell r="V1322" t="str">
            <v/>
          </cell>
          <cell r="W1322" t="str">
            <v/>
          </cell>
        </row>
        <row r="1323">
          <cell r="C1323" t="str">
            <v>3.7.2.1.8</v>
          </cell>
          <cell r="D1323" t="str">
            <v>Mampostería en bloque de concreto (sin incluir pañete, mortero de relleno, refuerzo ) e=0.10 m</v>
          </cell>
          <cell r="E1323" t="str">
            <v>m2</v>
          </cell>
          <cell r="F1323">
            <v>15.9</v>
          </cell>
          <cell r="G1323">
            <v>21300</v>
          </cell>
          <cell r="H1323">
            <v>338670</v>
          </cell>
          <cell r="I1323">
            <v>2.4581239956509053</v>
          </cell>
          <cell r="J1323">
            <v>15.9</v>
          </cell>
          <cell r="K1323">
            <v>-15.9</v>
          </cell>
          <cell r="L1323">
            <v>0</v>
          </cell>
          <cell r="M1323">
            <v>338670</v>
          </cell>
          <cell r="N1323">
            <v>-338670</v>
          </cell>
          <cell r="O1323">
            <v>0</v>
          </cell>
          <cell r="R1323">
            <v>0</v>
          </cell>
          <cell r="S1323">
            <v>0</v>
          </cell>
          <cell r="T1323">
            <v>0</v>
          </cell>
          <cell r="U1323">
            <v>0</v>
          </cell>
          <cell r="V1323">
            <v>0</v>
          </cell>
          <cell r="W1323">
            <v>0</v>
          </cell>
        </row>
        <row r="1324">
          <cell r="C1324" t="str">
            <v>3.7.2.1.9</v>
          </cell>
          <cell r="D1324" t="str">
            <v>Mampostería en bloque de concreto (sin incluir pañete, mortero de relleno, refuerzo ) e=0.15 m</v>
          </cell>
          <cell r="E1324" t="str">
            <v>m2</v>
          </cell>
          <cell r="F1324">
            <v>36</v>
          </cell>
          <cell r="G1324">
            <v>27150</v>
          </cell>
          <cell r="H1324">
            <v>977400</v>
          </cell>
          <cell r="I1324">
            <v>7.0941340932152102</v>
          </cell>
          <cell r="J1324">
            <v>36</v>
          </cell>
          <cell r="K1324">
            <v>-36</v>
          </cell>
          <cell r="L1324">
            <v>0</v>
          </cell>
          <cell r="M1324">
            <v>977400</v>
          </cell>
          <cell r="N1324">
            <v>-977400</v>
          </cell>
          <cell r="O1324">
            <v>0</v>
          </cell>
          <cell r="R1324">
            <v>0</v>
          </cell>
          <cell r="S1324">
            <v>0</v>
          </cell>
          <cell r="T1324">
            <v>0</v>
          </cell>
          <cell r="U1324">
            <v>0</v>
          </cell>
          <cell r="V1324">
            <v>0</v>
          </cell>
          <cell r="W1324">
            <v>0</v>
          </cell>
        </row>
        <row r="1325">
          <cell r="C1325" t="str">
            <v>3.7.3</v>
          </cell>
          <cell r="D1325" t="str">
            <v>Estructuras de concreto reforzado</v>
          </cell>
          <cell r="F1325" t="str">
            <v/>
          </cell>
          <cell r="I1325" t="str">
            <v/>
          </cell>
          <cell r="J1325" t="str">
            <v/>
          </cell>
          <cell r="L1325" t="str">
            <v/>
          </cell>
          <cell r="M1325" t="str">
            <v/>
          </cell>
          <cell r="N1325" t="str">
            <v/>
          </cell>
          <cell r="O1325" t="str">
            <v/>
          </cell>
          <cell r="R1325">
            <v>0</v>
          </cell>
          <cell r="S1325" t="str">
            <v/>
          </cell>
          <cell r="T1325" t="str">
            <v/>
          </cell>
          <cell r="U1325" t="str">
            <v/>
          </cell>
          <cell r="V1325" t="str">
            <v/>
          </cell>
          <cell r="W1325" t="str">
            <v/>
          </cell>
        </row>
        <row r="1326">
          <cell r="C1326" t="str">
            <v>3.7.3.2</v>
          </cell>
          <cell r="D1326" t="str">
            <v>Concreto para estructuras tipo edificaciones</v>
          </cell>
          <cell r="F1326" t="str">
            <v/>
          </cell>
          <cell r="I1326" t="str">
            <v/>
          </cell>
          <cell r="J1326" t="str">
            <v/>
          </cell>
          <cell r="L1326" t="str">
            <v/>
          </cell>
          <cell r="M1326" t="str">
            <v/>
          </cell>
          <cell r="N1326" t="str">
            <v/>
          </cell>
          <cell r="O1326" t="str">
            <v/>
          </cell>
          <cell r="R1326">
            <v>0</v>
          </cell>
          <cell r="S1326" t="str">
            <v/>
          </cell>
          <cell r="T1326" t="str">
            <v/>
          </cell>
          <cell r="U1326" t="str">
            <v/>
          </cell>
          <cell r="V1326" t="str">
            <v/>
          </cell>
          <cell r="W1326" t="str">
            <v/>
          </cell>
        </row>
        <row r="1327">
          <cell r="C1327" t="str">
            <v>3.7.3.2.1</v>
          </cell>
          <cell r="D1327" t="str">
            <v>VIGAS, COLUMNAS, ZAPATAS, MUROS, ESCALERAS</v>
          </cell>
          <cell r="F1327" t="str">
            <v/>
          </cell>
          <cell r="I1327" t="str">
            <v/>
          </cell>
          <cell r="J1327" t="str">
            <v/>
          </cell>
          <cell r="L1327" t="str">
            <v/>
          </cell>
          <cell r="M1327" t="str">
            <v/>
          </cell>
          <cell r="N1327" t="str">
            <v/>
          </cell>
          <cell r="O1327" t="str">
            <v/>
          </cell>
          <cell r="R1327">
            <v>0</v>
          </cell>
          <cell r="S1327" t="str">
            <v/>
          </cell>
          <cell r="T1327" t="str">
            <v/>
          </cell>
          <cell r="U1327" t="str">
            <v/>
          </cell>
          <cell r="V1327" t="str">
            <v/>
          </cell>
          <cell r="W1327" t="str">
            <v/>
          </cell>
        </row>
        <row r="1328">
          <cell r="C1328" t="str">
            <v>3.7.3.2.1.2</v>
          </cell>
          <cell r="D1328" t="str">
            <v>Concreto para vigas f´c=21 Mpa (3000 PSI)</v>
          </cell>
          <cell r="E1328" t="str">
            <v>m3</v>
          </cell>
          <cell r="F1328">
            <v>1.4</v>
          </cell>
          <cell r="G1328">
            <v>314100</v>
          </cell>
          <cell r="H1328">
            <v>439740</v>
          </cell>
          <cell r="I1328">
            <v>3.1917071067633072</v>
          </cell>
          <cell r="J1328">
            <v>1.4</v>
          </cell>
          <cell r="K1328">
            <v>-1.4</v>
          </cell>
          <cell r="L1328">
            <v>0</v>
          </cell>
          <cell r="M1328">
            <v>439740</v>
          </cell>
          <cell r="N1328">
            <v>-439740</v>
          </cell>
          <cell r="O1328">
            <v>0</v>
          </cell>
          <cell r="R1328">
            <v>0</v>
          </cell>
          <cell r="S1328">
            <v>0</v>
          </cell>
          <cell r="T1328">
            <v>0</v>
          </cell>
          <cell r="U1328">
            <v>0</v>
          </cell>
          <cell r="V1328">
            <v>0</v>
          </cell>
          <cell r="W1328">
            <v>0</v>
          </cell>
        </row>
        <row r="1329">
          <cell r="C1329" t="str">
            <v>3.7.3.2.1.5</v>
          </cell>
          <cell r="D1329" t="str">
            <v>Concreto para columnas f´c=21 Mpa (3000 PSI)</v>
          </cell>
          <cell r="E1329" t="str">
            <v>m3</v>
          </cell>
          <cell r="F1329">
            <v>1.3</v>
          </cell>
          <cell r="G1329">
            <v>355100</v>
          </cell>
          <cell r="H1329">
            <v>461630</v>
          </cell>
          <cell r="I1329">
            <v>3.3505884197369933</v>
          </cell>
          <cell r="J1329">
            <v>1.3</v>
          </cell>
          <cell r="K1329">
            <v>-1.3</v>
          </cell>
          <cell r="L1329">
            <v>0</v>
          </cell>
          <cell r="M1329">
            <v>461630</v>
          </cell>
          <cell r="N1329">
            <v>-461630</v>
          </cell>
          <cell r="O1329">
            <v>0</v>
          </cell>
          <cell r="R1329">
            <v>0</v>
          </cell>
          <cell r="S1329">
            <v>0</v>
          </cell>
          <cell r="T1329">
            <v>0</v>
          </cell>
          <cell r="U1329">
            <v>0</v>
          </cell>
          <cell r="V1329">
            <v>0</v>
          </cell>
          <cell r="W1329">
            <v>0</v>
          </cell>
        </row>
        <row r="1330">
          <cell r="C1330" t="str">
            <v>3.7.3.2.1.11</v>
          </cell>
          <cell r="D1330" t="str">
            <v>Concreto para zapatas f´c=24.5 Mpa (3500 PSI)</v>
          </cell>
          <cell r="E1330" t="str">
            <v>m3</v>
          </cell>
          <cell r="F1330">
            <v>1.5</v>
          </cell>
          <cell r="G1330">
            <v>293700</v>
          </cell>
          <cell r="H1330">
            <v>440550</v>
          </cell>
          <cell r="I1330">
            <v>3.1975862234151426</v>
          </cell>
          <cell r="J1330">
            <v>1.5</v>
          </cell>
          <cell r="K1330">
            <v>-1.5</v>
          </cell>
          <cell r="L1330">
            <v>0</v>
          </cell>
          <cell r="M1330">
            <v>440550</v>
          </cell>
          <cell r="N1330">
            <v>-440550</v>
          </cell>
          <cell r="O1330">
            <v>0</v>
          </cell>
          <cell r="R1330">
            <v>0</v>
          </cell>
          <cell r="S1330">
            <v>0</v>
          </cell>
          <cell r="T1330">
            <v>0</v>
          </cell>
          <cell r="U1330">
            <v>0</v>
          </cell>
          <cell r="V1330">
            <v>0</v>
          </cell>
          <cell r="W1330">
            <v>0</v>
          </cell>
        </row>
        <row r="1331">
          <cell r="C1331" t="str">
            <v>3.7.3.2.1.14</v>
          </cell>
          <cell r="D1331" t="str">
            <v>Concreto para vigas de amarre f´c=21 Mpa (3000 PSI)</v>
          </cell>
          <cell r="E1331" t="str">
            <v>m3</v>
          </cell>
          <cell r="F1331">
            <v>1.4</v>
          </cell>
          <cell r="G1331">
            <v>338850</v>
          </cell>
          <cell r="H1331">
            <v>474390</v>
          </cell>
          <cell r="I1331">
            <v>3.4432026524251715</v>
          </cell>
          <cell r="J1331">
            <v>1.4</v>
          </cell>
          <cell r="K1331">
            <v>-1.4</v>
          </cell>
          <cell r="L1331">
            <v>0</v>
          </cell>
          <cell r="M1331">
            <v>474389.99999999994</v>
          </cell>
          <cell r="N1331">
            <v>-474389.99999999994</v>
          </cell>
          <cell r="O1331">
            <v>0</v>
          </cell>
          <cell r="R1331">
            <v>0</v>
          </cell>
          <cell r="S1331">
            <v>0</v>
          </cell>
          <cell r="T1331">
            <v>0</v>
          </cell>
          <cell r="U1331">
            <v>0</v>
          </cell>
          <cell r="V1331">
            <v>0</v>
          </cell>
          <cell r="W1331">
            <v>0</v>
          </cell>
        </row>
        <row r="1332">
          <cell r="C1332" t="str">
            <v>3.7.3.2.1.20</v>
          </cell>
          <cell r="D1332" t="str">
            <v>Piso en concreto e=0.15 f´c=24.5 Mpa</v>
          </cell>
          <cell r="E1332" t="str">
            <v>m2</v>
          </cell>
          <cell r="F1332">
            <v>15</v>
          </cell>
          <cell r="G1332">
            <v>47100</v>
          </cell>
          <cell r="H1332">
            <v>706500</v>
          </cell>
          <cell r="I1332">
            <v>5.1278961907678999</v>
          </cell>
          <cell r="J1332">
            <v>15</v>
          </cell>
          <cell r="K1332">
            <v>-15</v>
          </cell>
          <cell r="L1332">
            <v>0</v>
          </cell>
          <cell r="M1332">
            <v>706500</v>
          </cell>
          <cell r="N1332">
            <v>-706500</v>
          </cell>
          <cell r="O1332">
            <v>0</v>
          </cell>
          <cell r="R1332">
            <v>0</v>
          </cell>
          <cell r="S1332">
            <v>0</v>
          </cell>
          <cell r="T1332">
            <v>0</v>
          </cell>
          <cell r="U1332">
            <v>0</v>
          </cell>
          <cell r="V1332">
            <v>0</v>
          </cell>
          <cell r="W1332">
            <v>0</v>
          </cell>
        </row>
        <row r="1333">
          <cell r="C1333" t="str">
            <v>3.7.3.2.3</v>
          </cell>
          <cell r="D1333" t="str">
            <v>LOSAS ALIGERADAS</v>
          </cell>
          <cell r="F1333" t="str">
            <v/>
          </cell>
          <cell r="I1333" t="str">
            <v/>
          </cell>
          <cell r="J1333" t="str">
            <v/>
          </cell>
          <cell r="L1333" t="str">
            <v/>
          </cell>
          <cell r="M1333" t="str">
            <v/>
          </cell>
          <cell r="N1333" t="str">
            <v/>
          </cell>
          <cell r="O1333" t="str">
            <v/>
          </cell>
          <cell r="R1333">
            <v>0</v>
          </cell>
          <cell r="S1333" t="str">
            <v/>
          </cell>
          <cell r="T1333" t="str">
            <v/>
          </cell>
          <cell r="U1333" t="str">
            <v/>
          </cell>
          <cell r="V1333" t="str">
            <v/>
          </cell>
          <cell r="W1333" t="str">
            <v/>
          </cell>
        </row>
        <row r="1334">
          <cell r="C1334" t="str">
            <v>3.7.3.2.3.4</v>
          </cell>
          <cell r="D1334" t="str">
            <v>Losa aligerada para edificaciones con casetón de icopor f¨c=24.5 MPa e=0.30 m</v>
          </cell>
          <cell r="E1334" t="str">
            <v>m2</v>
          </cell>
          <cell r="F1334">
            <v>15</v>
          </cell>
          <cell r="G1334">
            <v>77660</v>
          </cell>
          <cell r="H1334">
            <v>1164900</v>
          </cell>
          <cell r="I1334">
            <v>8.4550407255846096</v>
          </cell>
          <cell r="J1334">
            <v>15</v>
          </cell>
          <cell r="K1334">
            <v>-15</v>
          </cell>
          <cell r="L1334">
            <v>0</v>
          </cell>
          <cell r="M1334">
            <v>1164900</v>
          </cell>
          <cell r="N1334">
            <v>-1164900</v>
          </cell>
          <cell r="O1334">
            <v>0</v>
          </cell>
          <cell r="R1334">
            <v>0</v>
          </cell>
          <cell r="S1334">
            <v>0</v>
          </cell>
          <cell r="T1334">
            <v>0</v>
          </cell>
          <cell r="U1334">
            <v>0</v>
          </cell>
          <cell r="V1334">
            <v>0</v>
          </cell>
          <cell r="W1334">
            <v>0</v>
          </cell>
        </row>
        <row r="1335">
          <cell r="C1335" t="str">
            <v>3.7.3.3</v>
          </cell>
          <cell r="D1335" t="str">
            <v>ACERO DE REFUERZO</v>
          </cell>
          <cell r="F1335" t="str">
            <v/>
          </cell>
          <cell r="I1335" t="str">
            <v/>
          </cell>
          <cell r="J1335" t="str">
            <v/>
          </cell>
          <cell r="L1335" t="str">
            <v/>
          </cell>
          <cell r="M1335" t="str">
            <v/>
          </cell>
          <cell r="N1335" t="str">
            <v/>
          </cell>
          <cell r="O1335" t="str">
            <v/>
          </cell>
          <cell r="R1335">
            <v>0</v>
          </cell>
          <cell r="S1335" t="str">
            <v/>
          </cell>
          <cell r="T1335" t="str">
            <v/>
          </cell>
          <cell r="U1335" t="str">
            <v/>
          </cell>
          <cell r="V1335" t="str">
            <v/>
          </cell>
          <cell r="W1335" t="str">
            <v/>
          </cell>
        </row>
        <row r="1336">
          <cell r="C1336" t="str">
            <v>3.7.3.3.1</v>
          </cell>
          <cell r="D1336" t="str">
            <v>Suministro, figurado e instalación de acero de refuerzo 420 Mpa (60000 Psi) según planos y especificaciones de diseño</v>
          </cell>
          <cell r="E1336" t="str">
            <v>kg</v>
          </cell>
          <cell r="F1336">
            <v>2336</v>
          </cell>
          <cell r="G1336">
            <v>2740</v>
          </cell>
          <cell r="H1336">
            <v>6400640</v>
          </cell>
          <cell r="I1336">
            <v>46.456924946180678</v>
          </cell>
          <cell r="J1336">
            <v>2336</v>
          </cell>
          <cell r="K1336">
            <v>-2336</v>
          </cell>
          <cell r="L1336">
            <v>0</v>
          </cell>
          <cell r="M1336">
            <v>6400640</v>
          </cell>
          <cell r="N1336">
            <v>-6400640</v>
          </cell>
          <cell r="O1336">
            <v>0</v>
          </cell>
          <cell r="R1336">
            <v>0</v>
          </cell>
          <cell r="S1336">
            <v>0</v>
          </cell>
          <cell r="T1336">
            <v>0</v>
          </cell>
          <cell r="U1336">
            <v>0</v>
          </cell>
          <cell r="V1336">
            <v>0</v>
          </cell>
          <cell r="W1336">
            <v>0</v>
          </cell>
        </row>
        <row r="1337">
          <cell r="C1337" t="str">
            <v>3,9</v>
          </cell>
          <cell r="D1337" t="str">
            <v>OBRAS ARQUITECTONICAS</v>
          </cell>
          <cell r="F1337" t="str">
            <v/>
          </cell>
          <cell r="I1337" t="str">
            <v/>
          </cell>
          <cell r="J1337" t="str">
            <v/>
          </cell>
          <cell r="L1337" t="str">
            <v/>
          </cell>
          <cell r="M1337" t="str">
            <v/>
          </cell>
          <cell r="N1337" t="str">
            <v/>
          </cell>
          <cell r="O1337" t="str">
            <v/>
          </cell>
          <cell r="R1337">
            <v>0</v>
          </cell>
          <cell r="S1337" t="str">
            <v/>
          </cell>
          <cell r="T1337" t="str">
            <v/>
          </cell>
          <cell r="U1337" t="str">
            <v/>
          </cell>
          <cell r="V1337" t="str">
            <v/>
          </cell>
          <cell r="W1337" t="str">
            <v/>
          </cell>
        </row>
        <row r="1338">
          <cell r="C1338" t="str">
            <v>3.9.3</v>
          </cell>
          <cell r="D1338" t="str">
            <v>CUBIERTAS</v>
          </cell>
          <cell r="F1338" t="str">
            <v/>
          </cell>
          <cell r="I1338" t="str">
            <v/>
          </cell>
          <cell r="J1338" t="str">
            <v/>
          </cell>
          <cell r="L1338" t="str">
            <v/>
          </cell>
          <cell r="M1338" t="str">
            <v/>
          </cell>
          <cell r="N1338" t="str">
            <v/>
          </cell>
          <cell r="O1338" t="str">
            <v/>
          </cell>
          <cell r="R1338">
            <v>0</v>
          </cell>
          <cell r="S1338" t="str">
            <v/>
          </cell>
          <cell r="T1338" t="str">
            <v/>
          </cell>
          <cell r="U1338" t="str">
            <v/>
          </cell>
          <cell r="V1338" t="str">
            <v/>
          </cell>
          <cell r="W1338" t="str">
            <v/>
          </cell>
        </row>
        <row r="1339">
          <cell r="C1339" t="str">
            <v>3.9.3.3</v>
          </cell>
          <cell r="D1339" t="str">
            <v>PLACA ONDULADA PERFIL 7 Y ACCESORIOS</v>
          </cell>
          <cell r="F1339" t="str">
            <v/>
          </cell>
          <cell r="I1339" t="str">
            <v/>
          </cell>
          <cell r="J1339" t="str">
            <v/>
          </cell>
          <cell r="L1339" t="str">
            <v/>
          </cell>
          <cell r="M1339" t="str">
            <v/>
          </cell>
          <cell r="N1339" t="str">
            <v/>
          </cell>
          <cell r="O1339" t="str">
            <v/>
          </cell>
          <cell r="R1339">
            <v>0</v>
          </cell>
          <cell r="S1339" t="str">
            <v/>
          </cell>
          <cell r="T1339" t="str">
            <v/>
          </cell>
          <cell r="U1339" t="str">
            <v/>
          </cell>
          <cell r="V1339" t="str">
            <v/>
          </cell>
          <cell r="W1339" t="str">
            <v/>
          </cell>
        </row>
        <row r="1340">
          <cell r="C1340" t="str">
            <v>3.9.3.3.3</v>
          </cell>
          <cell r="D1340" t="str">
            <v>Placa ondulada perfil 7 No.4 segun planos y especificaciones de diseño</v>
          </cell>
          <cell r="E1340" t="str">
            <v>m2</v>
          </cell>
          <cell r="F1340">
            <v>20</v>
          </cell>
          <cell r="G1340">
            <v>30000</v>
          </cell>
          <cell r="H1340">
            <v>600000</v>
          </cell>
          <cell r="I1340">
            <v>4.3549012235820808</v>
          </cell>
          <cell r="J1340">
            <v>20</v>
          </cell>
          <cell r="K1340">
            <v>-20</v>
          </cell>
          <cell r="L1340">
            <v>0</v>
          </cell>
          <cell r="M1340">
            <v>600000</v>
          </cell>
          <cell r="N1340">
            <v>-600000</v>
          </cell>
          <cell r="O1340">
            <v>0</v>
          </cell>
          <cell r="R1340">
            <v>0</v>
          </cell>
          <cell r="S1340">
            <v>0</v>
          </cell>
          <cell r="T1340">
            <v>0</v>
          </cell>
          <cell r="U1340">
            <v>0</v>
          </cell>
          <cell r="V1340">
            <v>0</v>
          </cell>
          <cell r="W1340">
            <v>0</v>
          </cell>
        </row>
        <row r="1341">
          <cell r="C1341" t="str">
            <v>3.9.9</v>
          </cell>
          <cell r="D1341" t="str">
            <v>CARPINTERIA EN MADERA</v>
          </cell>
          <cell r="F1341" t="str">
            <v/>
          </cell>
          <cell r="I1341" t="str">
            <v/>
          </cell>
          <cell r="J1341" t="str">
            <v/>
          </cell>
          <cell r="L1341" t="str">
            <v/>
          </cell>
          <cell r="M1341" t="str">
            <v/>
          </cell>
          <cell r="N1341" t="str">
            <v/>
          </cell>
          <cell r="O1341" t="str">
            <v/>
          </cell>
          <cell r="R1341">
            <v>0</v>
          </cell>
          <cell r="S1341" t="str">
            <v/>
          </cell>
          <cell r="T1341" t="str">
            <v/>
          </cell>
          <cell r="U1341" t="str">
            <v/>
          </cell>
          <cell r="V1341" t="str">
            <v/>
          </cell>
          <cell r="W1341" t="str">
            <v/>
          </cell>
        </row>
        <row r="1342">
          <cell r="C1342" t="str">
            <v>3.9.9.1</v>
          </cell>
          <cell r="D1342" t="str">
            <v>PUERTAS DE ENTRADA PRINCIPAL</v>
          </cell>
          <cell r="F1342" t="str">
            <v/>
          </cell>
          <cell r="I1342" t="str">
            <v/>
          </cell>
          <cell r="J1342" t="str">
            <v/>
          </cell>
          <cell r="L1342" t="str">
            <v/>
          </cell>
          <cell r="M1342" t="str">
            <v/>
          </cell>
          <cell r="N1342" t="str">
            <v/>
          </cell>
          <cell r="O1342" t="str">
            <v/>
          </cell>
          <cell r="R1342">
            <v>0</v>
          </cell>
          <cell r="S1342" t="str">
            <v/>
          </cell>
          <cell r="T1342" t="str">
            <v/>
          </cell>
          <cell r="U1342" t="str">
            <v/>
          </cell>
          <cell r="V1342" t="str">
            <v/>
          </cell>
          <cell r="W1342" t="str">
            <v/>
          </cell>
        </row>
        <row r="1343">
          <cell r="C1343" t="str">
            <v>3.9.9.1.9</v>
          </cell>
          <cell r="D1343" t="str">
            <v>Puerta Madecor en cedro 1.00 x 2 m e=36 mm. Incluye marco para puerta y cerradura segun planos y especificaciones de diseño</v>
          </cell>
          <cell r="E1343" t="str">
            <v>un</v>
          </cell>
          <cell r="F1343">
            <v>1</v>
          </cell>
          <cell r="G1343">
            <v>482050</v>
          </cell>
          <cell r="H1343">
            <v>482050</v>
          </cell>
          <cell r="I1343">
            <v>3.4988002247129031</v>
          </cell>
          <cell r="J1343">
            <v>1</v>
          </cell>
          <cell r="K1343">
            <v>-1</v>
          </cell>
          <cell r="L1343">
            <v>0</v>
          </cell>
          <cell r="M1343">
            <v>482050</v>
          </cell>
          <cell r="N1343">
            <v>-482050</v>
          </cell>
          <cell r="O1343">
            <v>0</v>
          </cell>
          <cell r="R1343">
            <v>0</v>
          </cell>
          <cell r="S1343">
            <v>0</v>
          </cell>
          <cell r="T1343">
            <v>0</v>
          </cell>
          <cell r="U1343">
            <v>0</v>
          </cell>
          <cell r="V1343">
            <v>0</v>
          </cell>
          <cell r="W1343">
            <v>0</v>
          </cell>
        </row>
        <row r="1344">
          <cell r="C1344" t="str">
            <v>3.9.10.4</v>
          </cell>
          <cell r="D1344" t="str">
            <v>VENTANAS EN ALUMINIO</v>
          </cell>
          <cell r="F1344" t="str">
            <v/>
          </cell>
          <cell r="I1344" t="str">
            <v/>
          </cell>
          <cell r="J1344" t="str">
            <v/>
          </cell>
          <cell r="L1344" t="str">
            <v/>
          </cell>
          <cell r="M1344" t="str">
            <v/>
          </cell>
          <cell r="N1344" t="str">
            <v/>
          </cell>
          <cell r="O1344" t="str">
            <v/>
          </cell>
          <cell r="R1344">
            <v>0</v>
          </cell>
          <cell r="S1344" t="str">
            <v/>
          </cell>
          <cell r="T1344" t="str">
            <v/>
          </cell>
          <cell r="U1344" t="str">
            <v/>
          </cell>
          <cell r="V1344" t="str">
            <v/>
          </cell>
          <cell r="W1344" t="str">
            <v/>
          </cell>
        </row>
        <row r="1345">
          <cell r="C1345" t="str">
            <v>3.9.10.4.1</v>
          </cell>
          <cell r="D1345" t="str">
            <v>Ventaneria en aluminio, incluye vidrio 4 mm segun planos y especificaciones de diseño</v>
          </cell>
          <cell r="E1345" t="str">
            <v>m2</v>
          </cell>
          <cell r="F1345">
            <v>1.5</v>
          </cell>
          <cell r="G1345">
            <v>83050</v>
          </cell>
          <cell r="H1345">
            <v>124575</v>
          </cell>
          <cell r="I1345">
            <v>0.90418636654622953</v>
          </cell>
          <cell r="J1345">
            <v>1.5</v>
          </cell>
          <cell r="K1345">
            <v>-1.5</v>
          </cell>
          <cell r="L1345">
            <v>0</v>
          </cell>
          <cell r="M1345">
            <v>124575</v>
          </cell>
          <cell r="N1345">
            <v>-124575</v>
          </cell>
          <cell r="O1345">
            <v>0</v>
          </cell>
          <cell r="R1345">
            <v>0</v>
          </cell>
          <cell r="S1345">
            <v>0</v>
          </cell>
          <cell r="T1345">
            <v>0</v>
          </cell>
          <cell r="U1345">
            <v>0</v>
          </cell>
          <cell r="V1345">
            <v>0</v>
          </cell>
          <cell r="W1345">
            <v>0</v>
          </cell>
        </row>
        <row r="1346">
          <cell r="C1346" t="str">
            <v>3.9.12</v>
          </cell>
          <cell r="D1346" t="str">
            <v>PINTURA</v>
          </cell>
          <cell r="F1346" t="str">
            <v/>
          </cell>
          <cell r="I1346" t="str">
            <v/>
          </cell>
          <cell r="J1346" t="str">
            <v/>
          </cell>
          <cell r="L1346" t="str">
            <v/>
          </cell>
          <cell r="M1346" t="str">
            <v/>
          </cell>
          <cell r="N1346" t="str">
            <v/>
          </cell>
          <cell r="O1346" t="str">
            <v/>
          </cell>
          <cell r="R1346">
            <v>0</v>
          </cell>
          <cell r="S1346" t="str">
            <v/>
          </cell>
          <cell r="T1346" t="str">
            <v/>
          </cell>
          <cell r="U1346" t="str">
            <v/>
          </cell>
          <cell r="V1346" t="str">
            <v/>
          </cell>
          <cell r="W1346" t="str">
            <v/>
          </cell>
        </row>
        <row r="1347">
          <cell r="C1347" t="str">
            <v>3.9.12.2</v>
          </cell>
          <cell r="D1347" t="str">
            <v>Estuco y pintura a 3 manos segun planos y especificaciones de diseño</v>
          </cell>
          <cell r="E1347" t="str">
            <v>m2</v>
          </cell>
          <cell r="F1347">
            <v>105</v>
          </cell>
          <cell r="G1347">
            <v>6415</v>
          </cell>
          <cell r="H1347">
            <v>673575</v>
          </cell>
          <cell r="I1347">
            <v>4.888920986123833</v>
          </cell>
          <cell r="J1347">
            <v>105</v>
          </cell>
          <cell r="K1347">
            <v>-105</v>
          </cell>
          <cell r="L1347">
            <v>0</v>
          </cell>
          <cell r="M1347">
            <v>673575</v>
          </cell>
          <cell r="N1347">
            <v>-673575</v>
          </cell>
          <cell r="O1347">
            <v>0</v>
          </cell>
          <cell r="R1347">
            <v>0</v>
          </cell>
          <cell r="S1347">
            <v>0</v>
          </cell>
          <cell r="T1347">
            <v>0</v>
          </cell>
          <cell r="U1347">
            <v>0</v>
          </cell>
          <cell r="V1347">
            <v>0</v>
          </cell>
          <cell r="W1347">
            <v>0</v>
          </cell>
        </row>
        <row r="1348">
          <cell r="D1348" t="str">
            <v>COSTO TOTAL DIRECTO</v>
          </cell>
          <cell r="F1348" t="str">
            <v/>
          </cell>
          <cell r="H1348">
            <v>13777580</v>
          </cell>
          <cell r="J1348" t="str">
            <v/>
          </cell>
          <cell r="L1348" t="str">
            <v/>
          </cell>
          <cell r="M1348">
            <v>13777580</v>
          </cell>
          <cell r="N1348">
            <v>-13777580</v>
          </cell>
          <cell r="O1348">
            <v>0</v>
          </cell>
          <cell r="R1348">
            <v>0</v>
          </cell>
          <cell r="S1348">
            <v>0</v>
          </cell>
          <cell r="T1348">
            <v>0</v>
          </cell>
          <cell r="U1348">
            <v>0</v>
          </cell>
          <cell r="V1348" t="str">
            <v/>
          </cell>
          <cell r="W1348">
            <v>0</v>
          </cell>
        </row>
        <row r="1349">
          <cell r="D1349" t="str">
            <v>A,I,U, 25%</v>
          </cell>
          <cell r="E1349">
            <v>0.25</v>
          </cell>
          <cell r="F1349">
            <v>0</v>
          </cell>
          <cell r="H1349">
            <v>3444395</v>
          </cell>
          <cell r="J1349">
            <v>0</v>
          </cell>
          <cell r="L1349">
            <v>0</v>
          </cell>
          <cell r="M1349">
            <v>3444395</v>
          </cell>
          <cell r="N1349">
            <v>-3444395</v>
          </cell>
          <cell r="O1349">
            <v>0</v>
          </cell>
          <cell r="R1349">
            <v>0</v>
          </cell>
          <cell r="S1349">
            <v>0</v>
          </cell>
          <cell r="T1349">
            <v>0</v>
          </cell>
          <cell r="U1349">
            <v>0</v>
          </cell>
          <cell r="W1349">
            <v>0</v>
          </cell>
        </row>
        <row r="1350">
          <cell r="B1350" t="str">
            <v>TO23</v>
          </cell>
          <cell r="D1350" t="str">
            <v>COSTO TOTAL OBRA CIVIL</v>
          </cell>
          <cell r="F1350" t="str">
            <v/>
          </cell>
          <cell r="H1350">
            <v>17221975</v>
          </cell>
          <cell r="J1350" t="str">
            <v/>
          </cell>
          <cell r="L1350" t="str">
            <v/>
          </cell>
          <cell r="M1350">
            <v>17221975</v>
          </cell>
          <cell r="N1350">
            <v>-17221975</v>
          </cell>
          <cell r="O1350">
            <v>0</v>
          </cell>
          <cell r="R1350">
            <v>0</v>
          </cell>
          <cell r="S1350">
            <v>0</v>
          </cell>
          <cell r="T1350">
            <v>0</v>
          </cell>
          <cell r="U1350">
            <v>0</v>
          </cell>
          <cell r="V1350" t="str">
            <v/>
          </cell>
          <cell r="W1350">
            <v>0</v>
          </cell>
        </row>
        <row r="1351">
          <cell r="B1351" t="str">
            <v>T24</v>
          </cell>
          <cell r="C1351" t="str">
            <v>OBRA CIVIL ESTRUCTURAL DE LA CAMARA DE BOMBEO DE LODOS (1351)</v>
          </cell>
          <cell r="F1351" t="str">
            <v/>
          </cell>
          <cell r="J1351" t="str">
            <v/>
          </cell>
          <cell r="L1351" t="str">
            <v/>
          </cell>
          <cell r="M1351" t="str">
            <v/>
          </cell>
          <cell r="N1351" t="str">
            <v/>
          </cell>
          <cell r="O1351" t="str">
            <v/>
          </cell>
          <cell r="R1351">
            <v>0</v>
          </cell>
          <cell r="S1351" t="str">
            <v/>
          </cell>
          <cell r="T1351" t="str">
            <v/>
          </cell>
          <cell r="U1351" t="str">
            <v/>
          </cell>
          <cell r="V1351" t="str">
            <v/>
          </cell>
          <cell r="W1351" t="str">
            <v/>
          </cell>
        </row>
        <row r="1352">
          <cell r="C1352" t="str">
            <v xml:space="preserve">ITEM </v>
          </cell>
          <cell r="D1352" t="str">
            <v xml:space="preserve">DESCRIPCION </v>
          </cell>
          <cell r="E1352" t="str">
            <v xml:space="preserve">UNIDAD </v>
          </cell>
          <cell r="F1352">
            <v>0</v>
          </cell>
          <cell r="G1352" t="str">
            <v xml:space="preserve">V. UNITARIO </v>
          </cell>
          <cell r="H1352" t="str">
            <v>V. PARCIAL</v>
          </cell>
          <cell r="J1352">
            <v>0</v>
          </cell>
          <cell r="L1352">
            <v>0</v>
          </cell>
          <cell r="R1352">
            <v>0</v>
          </cell>
        </row>
        <row r="1353">
          <cell r="C1353">
            <v>3.1</v>
          </cell>
          <cell r="D1353" t="str">
            <v>SEÑALIZACION Y SEGURIDAD EN LA OBRA</v>
          </cell>
          <cell r="F1353" t="str">
            <v/>
          </cell>
          <cell r="J1353" t="str">
            <v/>
          </cell>
          <cell r="L1353" t="str">
            <v/>
          </cell>
          <cell r="M1353" t="str">
            <v/>
          </cell>
          <cell r="N1353" t="str">
            <v/>
          </cell>
          <cell r="O1353" t="str">
            <v/>
          </cell>
          <cell r="R1353">
            <v>0</v>
          </cell>
          <cell r="S1353" t="str">
            <v/>
          </cell>
          <cell r="T1353" t="str">
            <v/>
          </cell>
          <cell r="U1353" t="str">
            <v/>
          </cell>
          <cell r="V1353" t="str">
            <v/>
          </cell>
          <cell r="W1353" t="str">
            <v/>
          </cell>
        </row>
        <row r="1354">
          <cell r="C1354" t="str">
            <v>3.1.1</v>
          </cell>
          <cell r="D1354" t="str">
            <v>Señalización de la obra</v>
          </cell>
          <cell r="F1354" t="str">
            <v/>
          </cell>
          <cell r="J1354" t="str">
            <v/>
          </cell>
          <cell r="L1354" t="str">
            <v/>
          </cell>
          <cell r="M1354" t="str">
            <v/>
          </cell>
          <cell r="N1354" t="str">
            <v/>
          </cell>
          <cell r="O1354" t="str">
            <v/>
          </cell>
          <cell r="R1354">
            <v>0</v>
          </cell>
          <cell r="S1354" t="str">
            <v/>
          </cell>
          <cell r="T1354" t="str">
            <v/>
          </cell>
          <cell r="U1354" t="str">
            <v/>
          </cell>
          <cell r="V1354" t="str">
            <v/>
          </cell>
          <cell r="W1354" t="str">
            <v/>
          </cell>
        </row>
        <row r="1355">
          <cell r="C1355" t="str">
            <v>3.1.1.1</v>
          </cell>
          <cell r="D1355" t="str">
            <v>Soporte para cinta demarcadora. Esquema No.1</v>
          </cell>
          <cell r="E1355" t="str">
            <v>un</v>
          </cell>
          <cell r="F1355">
            <v>4</v>
          </cell>
          <cell r="G1355">
            <v>10100</v>
          </cell>
          <cell r="H1355">
            <v>40400</v>
          </cell>
          <cell r="I1355">
            <v>0.77927025391383176</v>
          </cell>
          <cell r="J1355">
            <v>4</v>
          </cell>
          <cell r="K1355">
            <v>-4</v>
          </cell>
          <cell r="L1355">
            <v>0</v>
          </cell>
          <cell r="M1355">
            <v>40400</v>
          </cell>
          <cell r="N1355">
            <v>-40400</v>
          </cell>
          <cell r="O1355">
            <v>0</v>
          </cell>
          <cell r="R1355">
            <v>0</v>
          </cell>
          <cell r="S1355">
            <v>0</v>
          </cell>
          <cell r="T1355">
            <v>0</v>
          </cell>
          <cell r="U1355">
            <v>0</v>
          </cell>
          <cell r="V1355">
            <v>0</v>
          </cell>
          <cell r="W1355">
            <v>0</v>
          </cell>
        </row>
        <row r="1356">
          <cell r="C1356" t="str">
            <v>3.1.1.2</v>
          </cell>
          <cell r="D1356" t="str">
            <v>Cinta demarcadora, sin soportes. Esquema No. 2</v>
          </cell>
          <cell r="E1356" t="str">
            <v>m</v>
          </cell>
          <cell r="F1356">
            <v>16</v>
          </cell>
          <cell r="G1356">
            <v>830</v>
          </cell>
          <cell r="H1356">
            <v>13280</v>
          </cell>
          <cell r="I1356">
            <v>0.2561561626726655</v>
          </cell>
          <cell r="J1356">
            <v>16</v>
          </cell>
          <cell r="K1356">
            <v>-16</v>
          </cell>
          <cell r="L1356">
            <v>0</v>
          </cell>
          <cell r="M1356">
            <v>13280</v>
          </cell>
          <cell r="N1356">
            <v>-13280</v>
          </cell>
          <cell r="O1356">
            <v>0</v>
          </cell>
          <cell r="R1356">
            <v>0</v>
          </cell>
          <cell r="S1356">
            <v>0</v>
          </cell>
          <cell r="T1356">
            <v>0</v>
          </cell>
          <cell r="U1356">
            <v>0</v>
          </cell>
          <cell r="V1356">
            <v>0</v>
          </cell>
          <cell r="W1356">
            <v>0</v>
          </cell>
        </row>
        <row r="1357">
          <cell r="C1357" t="str">
            <v>3,7</v>
          </cell>
          <cell r="D1357" t="str">
            <v>CONSTRUCCION DE OBRAS ACCESORIAS</v>
          </cell>
          <cell r="F1357" t="str">
            <v/>
          </cell>
          <cell r="I1357" t="str">
            <v/>
          </cell>
          <cell r="J1357" t="str">
            <v/>
          </cell>
          <cell r="L1357" t="str">
            <v/>
          </cell>
          <cell r="M1357" t="str">
            <v/>
          </cell>
          <cell r="N1357" t="str">
            <v/>
          </cell>
          <cell r="O1357" t="str">
            <v/>
          </cell>
          <cell r="R1357">
            <v>0</v>
          </cell>
          <cell r="S1357" t="str">
            <v/>
          </cell>
          <cell r="T1357" t="str">
            <v/>
          </cell>
          <cell r="U1357" t="str">
            <v/>
          </cell>
          <cell r="V1357" t="str">
            <v/>
          </cell>
          <cell r="W1357" t="str">
            <v/>
          </cell>
        </row>
        <row r="1358">
          <cell r="C1358" t="str">
            <v>3.7.1</v>
          </cell>
          <cell r="D1358" t="str">
            <v>OBRAS DE MAMPOSTERIA EN LADRILLO</v>
          </cell>
          <cell r="F1358" t="str">
            <v/>
          </cell>
          <cell r="I1358" t="str">
            <v/>
          </cell>
          <cell r="J1358" t="str">
            <v/>
          </cell>
          <cell r="L1358" t="str">
            <v/>
          </cell>
          <cell r="M1358" t="str">
            <v/>
          </cell>
          <cell r="N1358" t="str">
            <v/>
          </cell>
          <cell r="O1358" t="str">
            <v/>
          </cell>
          <cell r="R1358">
            <v>0</v>
          </cell>
          <cell r="S1358" t="str">
            <v/>
          </cell>
          <cell r="T1358" t="str">
            <v/>
          </cell>
          <cell r="U1358" t="str">
            <v/>
          </cell>
          <cell r="V1358" t="str">
            <v/>
          </cell>
          <cell r="W1358" t="str">
            <v/>
          </cell>
        </row>
        <row r="1359">
          <cell r="C1359" t="str">
            <v>3.7.1.4</v>
          </cell>
          <cell r="D1359" t="str">
            <v>CONCRETOS DE LIMPIEZA, ALISTADO Y MEDIACAÑAS</v>
          </cell>
          <cell r="F1359" t="str">
            <v/>
          </cell>
          <cell r="I1359" t="str">
            <v/>
          </cell>
          <cell r="J1359" t="str">
            <v/>
          </cell>
          <cell r="L1359" t="str">
            <v/>
          </cell>
          <cell r="M1359" t="str">
            <v/>
          </cell>
          <cell r="N1359" t="str">
            <v/>
          </cell>
          <cell r="O1359" t="str">
            <v/>
          </cell>
          <cell r="R1359">
            <v>0</v>
          </cell>
          <cell r="S1359" t="str">
            <v/>
          </cell>
          <cell r="T1359" t="str">
            <v/>
          </cell>
          <cell r="U1359" t="str">
            <v/>
          </cell>
          <cell r="V1359" t="str">
            <v/>
          </cell>
          <cell r="W1359" t="str">
            <v/>
          </cell>
        </row>
        <row r="1360">
          <cell r="C1360" t="str">
            <v>3.7.1.4.1</v>
          </cell>
          <cell r="D1360" t="str">
            <v>ALISTADO Y PENDIENTADO</v>
          </cell>
          <cell r="F1360" t="str">
            <v/>
          </cell>
          <cell r="I1360" t="str">
            <v/>
          </cell>
          <cell r="J1360" t="str">
            <v/>
          </cell>
          <cell r="L1360" t="str">
            <v/>
          </cell>
          <cell r="M1360" t="str">
            <v/>
          </cell>
          <cell r="N1360" t="str">
            <v/>
          </cell>
          <cell r="O1360" t="str">
            <v/>
          </cell>
          <cell r="R1360">
            <v>0</v>
          </cell>
          <cell r="S1360" t="str">
            <v/>
          </cell>
          <cell r="T1360" t="str">
            <v/>
          </cell>
          <cell r="U1360" t="str">
            <v/>
          </cell>
          <cell r="V1360" t="str">
            <v/>
          </cell>
          <cell r="W1360" t="str">
            <v/>
          </cell>
        </row>
        <row r="1361">
          <cell r="C1361" t="str">
            <v>3.7.1.4.2</v>
          </cell>
          <cell r="D1361" t="str">
            <v>Concreto de limpieza f¨c=14 Mpa e=0.05</v>
          </cell>
          <cell r="E1361" t="str">
            <v>m2</v>
          </cell>
          <cell r="F1361">
            <v>5.25</v>
          </cell>
          <cell r="G1361">
            <v>10950</v>
          </cell>
          <cell r="H1361">
            <v>57487.5</v>
          </cell>
          <cell r="I1361">
            <v>1.1088687802443418</v>
          </cell>
          <cell r="J1361">
            <v>5.25</v>
          </cell>
          <cell r="L1361">
            <v>5.25</v>
          </cell>
          <cell r="M1361">
            <v>57487.5</v>
          </cell>
          <cell r="N1361">
            <v>0</v>
          </cell>
          <cell r="O1361">
            <v>57487.5</v>
          </cell>
          <cell r="R1361">
            <v>0</v>
          </cell>
          <cell r="S1361">
            <v>0</v>
          </cell>
          <cell r="T1361">
            <v>0</v>
          </cell>
          <cell r="U1361">
            <v>0</v>
          </cell>
          <cell r="V1361">
            <v>5.25</v>
          </cell>
          <cell r="W1361">
            <v>57487.5</v>
          </cell>
        </row>
        <row r="1362">
          <cell r="C1362" t="str">
            <v>3.7.3</v>
          </cell>
          <cell r="D1362" t="str">
            <v>ESTRUCTURAS DE CONCRETO REFORZADO</v>
          </cell>
          <cell r="F1362" t="str">
            <v/>
          </cell>
          <cell r="I1362" t="str">
            <v/>
          </cell>
          <cell r="J1362" t="str">
            <v/>
          </cell>
          <cell r="L1362" t="str">
            <v/>
          </cell>
          <cell r="M1362" t="str">
            <v/>
          </cell>
          <cell r="N1362" t="str">
            <v/>
          </cell>
          <cell r="O1362" t="str">
            <v/>
          </cell>
          <cell r="R1362">
            <v>0</v>
          </cell>
          <cell r="S1362" t="str">
            <v/>
          </cell>
          <cell r="T1362" t="str">
            <v/>
          </cell>
          <cell r="U1362" t="str">
            <v/>
          </cell>
          <cell r="V1362" t="str">
            <v/>
          </cell>
          <cell r="W1362" t="str">
            <v/>
          </cell>
        </row>
        <row r="1363">
          <cell r="C1363" t="str">
            <v>3.7.3.1</v>
          </cell>
          <cell r="D1363" t="str">
            <v>CONCRETO PARA LOSA FONDO, LOSA CUBIERTA, MUROS</v>
          </cell>
          <cell r="F1363" t="str">
            <v/>
          </cell>
          <cell r="I1363" t="str">
            <v/>
          </cell>
          <cell r="J1363" t="str">
            <v/>
          </cell>
          <cell r="L1363" t="str">
            <v/>
          </cell>
          <cell r="M1363" t="str">
            <v/>
          </cell>
          <cell r="N1363" t="str">
            <v/>
          </cell>
          <cell r="O1363" t="str">
            <v/>
          </cell>
          <cell r="R1363">
            <v>0</v>
          </cell>
          <cell r="S1363" t="str">
            <v/>
          </cell>
          <cell r="T1363" t="str">
            <v/>
          </cell>
          <cell r="U1363" t="str">
            <v/>
          </cell>
          <cell r="V1363" t="str">
            <v/>
          </cell>
          <cell r="W1363" t="str">
            <v/>
          </cell>
        </row>
        <row r="1364">
          <cell r="C1364" t="str">
            <v>3.7.3.1.3</v>
          </cell>
          <cell r="D1364" t="str">
            <v>Placa de fondo en concreto impermeabilizado f¨c=28 Mpa</v>
          </cell>
          <cell r="E1364" t="str">
            <v>m3</v>
          </cell>
          <cell r="F1364">
            <v>1.2</v>
          </cell>
          <cell r="G1364">
            <v>308200</v>
          </cell>
          <cell r="H1364">
            <v>369840</v>
          </cell>
          <cell r="I1364">
            <v>7.1337948194923655</v>
          </cell>
          <cell r="J1364">
            <v>1.2</v>
          </cell>
          <cell r="L1364">
            <v>1.2</v>
          </cell>
          <cell r="M1364">
            <v>369840</v>
          </cell>
          <cell r="N1364">
            <v>0</v>
          </cell>
          <cell r="O1364">
            <v>369840</v>
          </cell>
          <cell r="R1364">
            <v>0</v>
          </cell>
          <cell r="S1364">
            <v>0</v>
          </cell>
          <cell r="T1364">
            <v>0</v>
          </cell>
          <cell r="U1364">
            <v>0</v>
          </cell>
          <cell r="V1364">
            <v>1.2</v>
          </cell>
          <cell r="W1364">
            <v>369840</v>
          </cell>
        </row>
        <row r="1365">
          <cell r="C1365" t="str">
            <v>3.7.3.1.22</v>
          </cell>
          <cell r="D1365" t="str">
            <v>Muros en concreto impermeabilizado f¨c=28 Mpa</v>
          </cell>
          <cell r="E1365" t="str">
            <v>m3</v>
          </cell>
          <cell r="F1365">
            <v>4.3</v>
          </cell>
          <cell r="G1365">
            <v>336100</v>
          </cell>
          <cell r="H1365">
            <v>1445230</v>
          </cell>
          <cell r="I1365">
            <v>27.876850224353646</v>
          </cell>
          <cell r="J1365">
            <v>4.3</v>
          </cell>
          <cell r="L1365">
            <v>4.3</v>
          </cell>
          <cell r="M1365">
            <v>1445230</v>
          </cell>
          <cell r="N1365">
            <v>0</v>
          </cell>
          <cell r="O1365">
            <v>1445230</v>
          </cell>
          <cell r="R1365">
            <v>0</v>
          </cell>
          <cell r="S1365">
            <v>0</v>
          </cell>
          <cell r="T1365">
            <v>0</v>
          </cell>
          <cell r="U1365">
            <v>0</v>
          </cell>
          <cell r="V1365">
            <v>4.3</v>
          </cell>
          <cell r="W1365">
            <v>1445230</v>
          </cell>
        </row>
        <row r="1366">
          <cell r="C1366" t="str">
            <v>3.7.3.1.25</v>
          </cell>
          <cell r="D1366" t="str">
            <v>Losa superior en concreto f¨c=28 Mpa</v>
          </cell>
          <cell r="E1366" t="str">
            <v>m3</v>
          </cell>
          <cell r="F1366">
            <v>0.7</v>
          </cell>
          <cell r="G1366">
            <v>330600</v>
          </cell>
          <cell r="H1366">
            <v>231420</v>
          </cell>
          <cell r="I1366">
            <v>4.4638297564539346</v>
          </cell>
          <cell r="J1366">
            <v>0.7</v>
          </cell>
          <cell r="L1366">
            <v>0.7</v>
          </cell>
          <cell r="M1366">
            <v>231419.99999999997</v>
          </cell>
          <cell r="N1366">
            <v>0</v>
          </cell>
          <cell r="O1366">
            <v>231419.99999999997</v>
          </cell>
          <cell r="R1366">
            <v>0</v>
          </cell>
          <cell r="S1366">
            <v>0</v>
          </cell>
          <cell r="T1366">
            <v>0</v>
          </cell>
          <cell r="U1366">
            <v>0</v>
          </cell>
          <cell r="V1366">
            <v>0.7</v>
          </cell>
          <cell r="W1366">
            <v>231419.99999999997</v>
          </cell>
        </row>
        <row r="1367">
          <cell r="C1367" t="str">
            <v>3.7.3.2</v>
          </cell>
          <cell r="D1367" t="str">
            <v>CONCRETO PARA ESTRUCTURAS TIPO EDIFICACIONES</v>
          </cell>
          <cell r="F1367" t="str">
            <v/>
          </cell>
          <cell r="I1367" t="str">
            <v/>
          </cell>
          <cell r="J1367" t="str">
            <v/>
          </cell>
          <cell r="L1367" t="str">
            <v/>
          </cell>
          <cell r="M1367" t="str">
            <v/>
          </cell>
          <cell r="N1367" t="str">
            <v/>
          </cell>
          <cell r="O1367" t="str">
            <v/>
          </cell>
          <cell r="R1367">
            <v>0</v>
          </cell>
          <cell r="S1367" t="str">
            <v/>
          </cell>
          <cell r="T1367" t="str">
            <v/>
          </cell>
          <cell r="U1367" t="str">
            <v/>
          </cell>
          <cell r="V1367" t="str">
            <v/>
          </cell>
          <cell r="W1367" t="str">
            <v/>
          </cell>
        </row>
        <row r="1368">
          <cell r="C1368" t="str">
            <v>3.7.3.3</v>
          </cell>
          <cell r="D1368" t="str">
            <v>ACERO DE REFUERZO</v>
          </cell>
          <cell r="F1368" t="str">
            <v/>
          </cell>
          <cell r="I1368" t="str">
            <v/>
          </cell>
          <cell r="J1368" t="str">
            <v/>
          </cell>
          <cell r="L1368" t="str">
            <v/>
          </cell>
          <cell r="M1368" t="str">
            <v/>
          </cell>
          <cell r="N1368" t="str">
            <v/>
          </cell>
          <cell r="O1368" t="str">
            <v/>
          </cell>
          <cell r="R1368">
            <v>0</v>
          </cell>
          <cell r="S1368" t="str">
            <v/>
          </cell>
          <cell r="T1368" t="str">
            <v/>
          </cell>
          <cell r="U1368" t="str">
            <v/>
          </cell>
          <cell r="V1368" t="str">
            <v/>
          </cell>
          <cell r="W1368" t="str">
            <v/>
          </cell>
        </row>
        <row r="1369">
          <cell r="C1369" t="str">
            <v>3.7.3.3.1</v>
          </cell>
          <cell r="D1369" t="str">
            <v>Suministro, figurado e instalación de acero de refuerzo 420 Mpa (60000 Psi) según planos y especificaciones de diseño</v>
          </cell>
          <cell r="E1369" t="str">
            <v>kg</v>
          </cell>
          <cell r="F1369">
            <v>992</v>
          </cell>
          <cell r="G1369">
            <v>2740</v>
          </cell>
          <cell r="H1369">
            <v>2718080</v>
          </cell>
          <cell r="I1369">
            <v>52.428685439557135</v>
          </cell>
          <cell r="J1369">
            <v>992</v>
          </cell>
          <cell r="L1369">
            <v>992</v>
          </cell>
          <cell r="M1369">
            <v>2718080</v>
          </cell>
          <cell r="N1369">
            <v>0</v>
          </cell>
          <cell r="O1369">
            <v>2718080</v>
          </cell>
          <cell r="R1369">
            <v>0</v>
          </cell>
          <cell r="S1369">
            <v>0</v>
          </cell>
          <cell r="T1369">
            <v>0</v>
          </cell>
          <cell r="U1369">
            <v>0</v>
          </cell>
          <cell r="V1369">
            <v>992</v>
          </cell>
          <cell r="W1369">
            <v>2718080</v>
          </cell>
        </row>
        <row r="1370">
          <cell r="C1370" t="str">
            <v>3.7.3.5</v>
          </cell>
          <cell r="D1370" t="str">
            <v>SELLOS Y JUNTAS</v>
          </cell>
          <cell r="F1370" t="str">
            <v/>
          </cell>
          <cell r="I1370" t="str">
            <v/>
          </cell>
          <cell r="J1370" t="str">
            <v/>
          </cell>
          <cell r="L1370" t="str">
            <v/>
          </cell>
          <cell r="M1370" t="str">
            <v/>
          </cell>
          <cell r="N1370" t="str">
            <v/>
          </cell>
          <cell r="O1370" t="str">
            <v/>
          </cell>
          <cell r="R1370">
            <v>0</v>
          </cell>
          <cell r="S1370" t="str">
            <v/>
          </cell>
          <cell r="T1370" t="str">
            <v/>
          </cell>
          <cell r="U1370" t="str">
            <v/>
          </cell>
          <cell r="V1370" t="str">
            <v/>
          </cell>
          <cell r="W1370" t="str">
            <v/>
          </cell>
        </row>
        <row r="1371">
          <cell r="C1371" t="str">
            <v>3.7.3.5.2</v>
          </cell>
          <cell r="D1371" t="str">
            <v xml:space="preserve">Suministro e instalación de cinta flexible para sellar juntas de construcción y dilatación SIKA PVC O-22 o similar según planos y especificaciones de diseño </v>
          </cell>
          <cell r="E1371" t="str">
            <v>m</v>
          </cell>
          <cell r="F1371">
            <v>4</v>
          </cell>
          <cell r="G1371">
            <v>28940</v>
          </cell>
          <cell r="H1371">
            <v>115760</v>
          </cell>
          <cell r="I1371">
            <v>2.232879321610524</v>
          </cell>
          <cell r="J1371">
            <v>4</v>
          </cell>
          <cell r="L1371">
            <v>4</v>
          </cell>
          <cell r="M1371">
            <v>115760</v>
          </cell>
          <cell r="N1371">
            <v>0</v>
          </cell>
          <cell r="O1371">
            <v>115760</v>
          </cell>
          <cell r="R1371">
            <v>0</v>
          </cell>
          <cell r="S1371">
            <v>0</v>
          </cell>
          <cell r="T1371">
            <v>0</v>
          </cell>
          <cell r="U1371">
            <v>0</v>
          </cell>
          <cell r="V1371">
            <v>4</v>
          </cell>
          <cell r="W1371">
            <v>115760</v>
          </cell>
        </row>
        <row r="1372">
          <cell r="C1372" t="str">
            <v>3.7.3.5.3</v>
          </cell>
          <cell r="D1372" t="str">
            <v>Suministro y aplicación de sello expandible contra el paso de agua en juntas de construcción y pases de tuberia SikaSwell S o similar según planos y especificaciones de diseño</v>
          </cell>
          <cell r="E1372" t="str">
            <v>m</v>
          </cell>
          <cell r="F1372">
            <v>4</v>
          </cell>
          <cell r="G1372">
            <v>22310</v>
          </cell>
          <cell r="H1372">
            <v>89240</v>
          </cell>
          <cell r="I1372">
            <v>1.7213385509720385</v>
          </cell>
          <cell r="J1372">
            <v>4</v>
          </cell>
          <cell r="L1372">
            <v>4</v>
          </cell>
          <cell r="M1372">
            <v>89240</v>
          </cell>
          <cell r="N1372">
            <v>0</v>
          </cell>
          <cell r="O1372">
            <v>89240</v>
          </cell>
          <cell r="R1372">
            <v>0</v>
          </cell>
          <cell r="S1372">
            <v>0</v>
          </cell>
          <cell r="T1372">
            <v>0</v>
          </cell>
          <cell r="U1372">
            <v>0</v>
          </cell>
          <cell r="V1372">
            <v>4</v>
          </cell>
          <cell r="W1372">
            <v>89240</v>
          </cell>
        </row>
        <row r="1373">
          <cell r="C1373" t="str">
            <v>3.7.3.8</v>
          </cell>
          <cell r="D1373" t="str">
            <v>IMPERMEABILIZACION</v>
          </cell>
          <cell r="F1373" t="str">
            <v/>
          </cell>
          <cell r="I1373" t="str">
            <v/>
          </cell>
          <cell r="J1373" t="str">
            <v/>
          </cell>
          <cell r="L1373" t="str">
            <v/>
          </cell>
          <cell r="M1373" t="str">
            <v/>
          </cell>
          <cell r="N1373" t="str">
            <v/>
          </cell>
          <cell r="O1373" t="str">
            <v/>
          </cell>
          <cell r="R1373">
            <v>0</v>
          </cell>
          <cell r="S1373" t="str">
            <v/>
          </cell>
          <cell r="T1373" t="str">
            <v/>
          </cell>
          <cell r="U1373" t="str">
            <v/>
          </cell>
          <cell r="V1373" t="str">
            <v/>
          </cell>
          <cell r="W1373" t="str">
            <v/>
          </cell>
        </row>
        <row r="1374">
          <cell r="C1374" t="str">
            <v>3.7.3.8.4</v>
          </cell>
          <cell r="D1374" t="str">
            <v>Suministro e instalación de protección impermeable para estructuras enterradas IGOL  DENSO a 2 capas o similar según planos y especificaciones de diseño</v>
          </cell>
          <cell r="E1374" t="str">
            <v>m2</v>
          </cell>
          <cell r="F1374">
            <v>8</v>
          </cell>
          <cell r="G1374">
            <v>12950</v>
          </cell>
          <cell r="H1374">
            <v>103600</v>
          </cell>
          <cell r="I1374">
            <v>1.998326690729529</v>
          </cell>
          <cell r="J1374">
            <v>8</v>
          </cell>
          <cell r="L1374">
            <v>8</v>
          </cell>
          <cell r="M1374">
            <v>103600</v>
          </cell>
          <cell r="N1374">
            <v>0</v>
          </cell>
          <cell r="O1374">
            <v>103600</v>
          </cell>
          <cell r="R1374">
            <v>0</v>
          </cell>
          <cell r="S1374">
            <v>0</v>
          </cell>
          <cell r="T1374">
            <v>0</v>
          </cell>
          <cell r="U1374">
            <v>0</v>
          </cell>
          <cell r="V1374">
            <v>8</v>
          </cell>
          <cell r="W1374">
            <v>103600</v>
          </cell>
        </row>
        <row r="1375">
          <cell r="D1375" t="str">
            <v>COSTO TOTAL DIRECTO</v>
          </cell>
          <cell r="F1375" t="str">
            <v/>
          </cell>
          <cell r="H1375">
            <v>5184337.5</v>
          </cell>
          <cell r="J1375" t="str">
            <v/>
          </cell>
          <cell r="L1375" t="str">
            <v/>
          </cell>
          <cell r="M1375">
            <v>5184337.5</v>
          </cell>
          <cell r="N1375">
            <v>-53680</v>
          </cell>
          <cell r="O1375">
            <v>5130657.5</v>
          </cell>
          <cell r="R1375">
            <v>0</v>
          </cell>
          <cell r="S1375">
            <v>0</v>
          </cell>
          <cell r="T1375">
            <v>0</v>
          </cell>
          <cell r="U1375">
            <v>0</v>
          </cell>
          <cell r="V1375" t="str">
            <v/>
          </cell>
          <cell r="W1375">
            <v>5130657.5</v>
          </cell>
        </row>
        <row r="1376">
          <cell r="D1376" t="str">
            <v>A,I,U, 25%</v>
          </cell>
          <cell r="E1376">
            <v>0.25</v>
          </cell>
          <cell r="F1376">
            <v>0</v>
          </cell>
          <cell r="H1376">
            <v>1296084</v>
          </cell>
          <cell r="J1376">
            <v>0</v>
          </cell>
          <cell r="L1376">
            <v>0</v>
          </cell>
          <cell r="M1376">
            <v>1296084</v>
          </cell>
          <cell r="N1376">
            <v>-13420</v>
          </cell>
          <cell r="O1376">
            <v>1282664</v>
          </cell>
          <cell r="R1376">
            <v>0</v>
          </cell>
          <cell r="S1376">
            <v>0</v>
          </cell>
          <cell r="T1376">
            <v>0</v>
          </cell>
          <cell r="U1376">
            <v>0</v>
          </cell>
          <cell r="W1376">
            <v>1282664</v>
          </cell>
        </row>
        <row r="1377">
          <cell r="B1377" t="str">
            <v>TO24</v>
          </cell>
          <cell r="D1377" t="str">
            <v>COSTO TOTAL OBRA CIVIL</v>
          </cell>
          <cell r="F1377" t="str">
            <v/>
          </cell>
          <cell r="H1377">
            <v>6480422</v>
          </cell>
          <cell r="J1377" t="str">
            <v/>
          </cell>
          <cell r="L1377" t="str">
            <v/>
          </cell>
          <cell r="M1377">
            <v>6480422</v>
          </cell>
          <cell r="N1377">
            <v>-67100</v>
          </cell>
          <cell r="O1377">
            <v>6413322</v>
          </cell>
          <cell r="R1377">
            <v>0</v>
          </cell>
          <cell r="S1377">
            <v>0</v>
          </cell>
          <cell r="T1377">
            <v>0</v>
          </cell>
          <cell r="U1377">
            <v>0</v>
          </cell>
          <cell r="V1377" t="str">
            <v/>
          </cell>
          <cell r="W1377">
            <v>6413322</v>
          </cell>
        </row>
        <row r="1378">
          <cell r="B1378" t="str">
            <v>T25</v>
          </cell>
          <cell r="C1378" t="str">
            <v>OBRA CIVIL ESTRUCTURAL DE OBRAS VIALES Y RELLENOS (1378)</v>
          </cell>
          <cell r="F1378" t="str">
            <v/>
          </cell>
          <cell r="J1378" t="str">
            <v/>
          </cell>
          <cell r="L1378" t="str">
            <v/>
          </cell>
          <cell r="M1378" t="str">
            <v/>
          </cell>
          <cell r="N1378" t="str">
            <v/>
          </cell>
          <cell r="O1378" t="str">
            <v/>
          </cell>
          <cell r="R1378">
            <v>0</v>
          </cell>
          <cell r="S1378" t="str">
            <v/>
          </cell>
          <cell r="T1378" t="str">
            <v/>
          </cell>
          <cell r="U1378" t="str">
            <v/>
          </cell>
          <cell r="V1378" t="str">
            <v/>
          </cell>
          <cell r="W1378" t="str">
            <v/>
          </cell>
        </row>
        <row r="1379">
          <cell r="C1379" t="str">
            <v xml:space="preserve">ITEM </v>
          </cell>
          <cell r="D1379" t="str">
            <v xml:space="preserve">DESCRIPCION </v>
          </cell>
          <cell r="E1379" t="str">
            <v xml:space="preserve">UNIDAD </v>
          </cell>
          <cell r="F1379">
            <v>0</v>
          </cell>
          <cell r="G1379" t="str">
            <v xml:space="preserve">V. UNITARIO </v>
          </cell>
          <cell r="H1379" t="str">
            <v>V. PARCIAL</v>
          </cell>
          <cell r="J1379">
            <v>0</v>
          </cell>
          <cell r="L1379">
            <v>0</v>
          </cell>
          <cell r="R1379">
            <v>0</v>
          </cell>
        </row>
        <row r="1380">
          <cell r="C1380">
            <v>3</v>
          </cell>
          <cell r="D1380" t="str">
            <v>CONDICIONES DE LAS UNIDADES DE OBRA</v>
          </cell>
          <cell r="F1380" t="str">
            <v/>
          </cell>
          <cell r="J1380" t="str">
            <v/>
          </cell>
          <cell r="L1380" t="str">
            <v/>
          </cell>
          <cell r="M1380" t="str">
            <v/>
          </cell>
          <cell r="N1380" t="str">
            <v/>
          </cell>
          <cell r="O1380" t="str">
            <v/>
          </cell>
          <cell r="R1380">
            <v>0</v>
          </cell>
          <cell r="S1380" t="str">
            <v/>
          </cell>
          <cell r="T1380" t="str">
            <v/>
          </cell>
          <cell r="U1380" t="str">
            <v/>
          </cell>
          <cell r="V1380" t="str">
            <v/>
          </cell>
          <cell r="W1380" t="str">
            <v/>
          </cell>
        </row>
        <row r="1381">
          <cell r="C1381" t="str">
            <v>3,1</v>
          </cell>
          <cell r="D1381" t="str">
            <v>SEÑALIZACIÓN Y SEGURIDAD EN LAS OBRAS</v>
          </cell>
          <cell r="F1381" t="str">
            <v/>
          </cell>
          <cell r="J1381" t="str">
            <v/>
          </cell>
          <cell r="L1381" t="str">
            <v/>
          </cell>
          <cell r="M1381" t="str">
            <v/>
          </cell>
          <cell r="N1381" t="str">
            <v/>
          </cell>
          <cell r="O1381" t="str">
            <v/>
          </cell>
          <cell r="R1381">
            <v>0</v>
          </cell>
          <cell r="S1381" t="str">
            <v/>
          </cell>
          <cell r="T1381" t="str">
            <v/>
          </cell>
          <cell r="U1381" t="str">
            <v/>
          </cell>
          <cell r="V1381" t="str">
            <v/>
          </cell>
          <cell r="W1381" t="str">
            <v/>
          </cell>
        </row>
        <row r="1382">
          <cell r="C1382" t="str">
            <v>3.1.1.1</v>
          </cell>
          <cell r="D1382" t="str">
            <v>Soporte para cinta demarcadora. Esquema No.1</v>
          </cell>
          <cell r="E1382" t="str">
            <v>un</v>
          </cell>
          <cell r="F1382">
            <v>25</v>
          </cell>
          <cell r="G1382">
            <v>10100</v>
          </cell>
          <cell r="H1382">
            <v>252500</v>
          </cell>
          <cell r="I1382">
            <v>0.1208285741230999</v>
          </cell>
          <cell r="J1382">
            <v>25</v>
          </cell>
          <cell r="K1382">
            <v>-25</v>
          </cell>
          <cell r="L1382">
            <v>0</v>
          </cell>
          <cell r="M1382">
            <v>252500</v>
          </cell>
          <cell r="N1382">
            <v>-252500</v>
          </cell>
          <cell r="O1382">
            <v>0</v>
          </cell>
          <cell r="R1382">
            <v>0</v>
          </cell>
          <cell r="S1382">
            <v>0</v>
          </cell>
          <cell r="T1382">
            <v>0</v>
          </cell>
          <cell r="U1382">
            <v>0</v>
          </cell>
          <cell r="V1382">
            <v>0</v>
          </cell>
          <cell r="W1382">
            <v>0</v>
          </cell>
        </row>
        <row r="1383">
          <cell r="C1383" t="str">
            <v>3.1.1.2</v>
          </cell>
          <cell r="D1383" t="str">
            <v>Cinta demarcadora ( sin soportes ). Esquema No.2</v>
          </cell>
          <cell r="E1383" t="str">
            <v>m</v>
          </cell>
          <cell r="F1383">
            <v>1000</v>
          </cell>
          <cell r="G1383">
            <v>830</v>
          </cell>
          <cell r="H1383">
            <v>830000</v>
          </cell>
          <cell r="I1383">
            <v>0.39717907533533836</v>
          </cell>
          <cell r="J1383">
            <v>1000</v>
          </cell>
          <cell r="K1383">
            <v>-1000</v>
          </cell>
          <cell r="L1383">
            <v>0</v>
          </cell>
          <cell r="M1383">
            <v>830000</v>
          </cell>
          <cell r="N1383">
            <v>-830000</v>
          </cell>
          <cell r="O1383">
            <v>0</v>
          </cell>
          <cell r="R1383">
            <v>0</v>
          </cell>
          <cell r="S1383">
            <v>0</v>
          </cell>
          <cell r="T1383">
            <v>0</v>
          </cell>
          <cell r="U1383">
            <v>0</v>
          </cell>
          <cell r="V1383">
            <v>0</v>
          </cell>
          <cell r="W1383">
            <v>0</v>
          </cell>
        </row>
        <row r="1384">
          <cell r="C1384" t="str">
            <v>3.1.1.3.2</v>
          </cell>
          <cell r="D1384" t="str">
            <v>Valla móvil Tipo 2 Plegable. Esquema 4</v>
          </cell>
          <cell r="E1384" t="str">
            <v>un</v>
          </cell>
          <cell r="F1384">
            <v>3</v>
          </cell>
          <cell r="G1384">
            <v>162000</v>
          </cell>
          <cell r="H1384">
            <v>486000</v>
          </cell>
          <cell r="I1384">
            <v>0.23256509712406553</v>
          </cell>
          <cell r="J1384">
            <v>3</v>
          </cell>
          <cell r="K1384">
            <v>-3</v>
          </cell>
          <cell r="L1384">
            <v>0</v>
          </cell>
          <cell r="M1384">
            <v>486000</v>
          </cell>
          <cell r="N1384">
            <v>-486000</v>
          </cell>
          <cell r="O1384">
            <v>0</v>
          </cell>
          <cell r="R1384">
            <v>0</v>
          </cell>
          <cell r="S1384">
            <v>0</v>
          </cell>
          <cell r="T1384">
            <v>0</v>
          </cell>
          <cell r="U1384">
            <v>0</v>
          </cell>
          <cell r="V1384">
            <v>0</v>
          </cell>
          <cell r="W1384">
            <v>0</v>
          </cell>
        </row>
        <row r="1385">
          <cell r="C1385" t="str">
            <v>3.1.1.5</v>
          </cell>
          <cell r="D1385" t="str">
            <v>Caneca Reflectiva</v>
          </cell>
          <cell r="E1385" t="str">
            <v>un</v>
          </cell>
          <cell r="F1385">
            <v>2</v>
          </cell>
          <cell r="G1385">
            <v>129000</v>
          </cell>
          <cell r="H1385">
            <v>258000</v>
          </cell>
          <cell r="I1385">
            <v>0.12346048365845456</v>
          </cell>
          <cell r="J1385">
            <v>2</v>
          </cell>
          <cell r="K1385">
            <v>-2</v>
          </cell>
          <cell r="L1385">
            <v>0</v>
          </cell>
          <cell r="M1385">
            <v>258000</v>
          </cell>
          <cell r="N1385">
            <v>-258000</v>
          </cell>
          <cell r="O1385">
            <v>0</v>
          </cell>
          <cell r="R1385">
            <v>0</v>
          </cell>
          <cell r="S1385">
            <v>0</v>
          </cell>
          <cell r="T1385">
            <v>0</v>
          </cell>
          <cell r="U1385">
            <v>0</v>
          </cell>
          <cell r="V1385">
            <v>0</v>
          </cell>
          <cell r="W1385">
            <v>0</v>
          </cell>
        </row>
        <row r="1386">
          <cell r="C1386" t="str">
            <v>3,3</v>
          </cell>
          <cell r="D1386" t="str">
            <v>EXCAVACIONES Y ENTIBADOS</v>
          </cell>
          <cell r="F1386" t="str">
            <v/>
          </cell>
          <cell r="I1386" t="str">
            <v/>
          </cell>
          <cell r="J1386" t="str">
            <v/>
          </cell>
          <cell r="L1386" t="str">
            <v/>
          </cell>
          <cell r="M1386" t="str">
            <v/>
          </cell>
          <cell r="N1386" t="str">
            <v/>
          </cell>
          <cell r="O1386" t="str">
            <v/>
          </cell>
          <cell r="R1386">
            <v>0</v>
          </cell>
          <cell r="S1386" t="str">
            <v/>
          </cell>
          <cell r="T1386" t="str">
            <v/>
          </cell>
          <cell r="U1386" t="str">
            <v/>
          </cell>
          <cell r="V1386" t="str">
            <v/>
          </cell>
          <cell r="W1386" t="str">
            <v/>
          </cell>
        </row>
        <row r="1387">
          <cell r="C1387" t="str">
            <v>3.3.1</v>
          </cell>
          <cell r="D1387" t="str">
            <v>DESPEJE, DESCAPOTE Y LIMPIEZA</v>
          </cell>
          <cell r="F1387" t="str">
            <v/>
          </cell>
          <cell r="I1387" t="str">
            <v/>
          </cell>
          <cell r="J1387" t="str">
            <v/>
          </cell>
          <cell r="L1387" t="str">
            <v/>
          </cell>
          <cell r="M1387" t="str">
            <v/>
          </cell>
          <cell r="N1387" t="str">
            <v/>
          </cell>
          <cell r="O1387" t="str">
            <v/>
          </cell>
          <cell r="R1387">
            <v>0</v>
          </cell>
          <cell r="S1387" t="str">
            <v/>
          </cell>
          <cell r="T1387" t="str">
            <v/>
          </cell>
          <cell r="U1387" t="str">
            <v/>
          </cell>
          <cell r="V1387" t="str">
            <v/>
          </cell>
          <cell r="W1387" t="str">
            <v/>
          </cell>
        </row>
        <row r="1388">
          <cell r="C1388" t="str">
            <v>3.3.1.1</v>
          </cell>
          <cell r="D1388" t="str">
            <v>Despeje, desmonte y limpieza</v>
          </cell>
          <cell r="E1388" t="str">
            <v>m2</v>
          </cell>
          <cell r="F1388">
            <v>1900</v>
          </cell>
          <cell r="G1388">
            <v>2030</v>
          </cell>
          <cell r="H1388">
            <v>3857000</v>
          </cell>
          <cell r="I1388">
            <v>1.8456863777932528</v>
          </cell>
          <cell r="J1388">
            <v>1900</v>
          </cell>
          <cell r="K1388">
            <v>-1900</v>
          </cell>
          <cell r="L1388">
            <v>0</v>
          </cell>
          <cell r="M1388">
            <v>3857000</v>
          </cell>
          <cell r="N1388">
            <v>-3857000</v>
          </cell>
          <cell r="O1388">
            <v>0</v>
          </cell>
          <cell r="R1388">
            <v>0</v>
          </cell>
          <cell r="S1388">
            <v>0</v>
          </cell>
          <cell r="T1388">
            <v>0</v>
          </cell>
          <cell r="U1388">
            <v>0</v>
          </cell>
          <cell r="V1388">
            <v>0</v>
          </cell>
          <cell r="W1388">
            <v>0</v>
          </cell>
        </row>
        <row r="1389">
          <cell r="C1389" t="str">
            <v>3.3.4</v>
          </cell>
          <cell r="D1389" t="str">
            <v>Excavaciones para estructuras</v>
          </cell>
          <cell r="J1389">
            <v>0</v>
          </cell>
          <cell r="R1389">
            <v>0</v>
          </cell>
        </row>
        <row r="1390">
          <cell r="C1390" t="str">
            <v>3.3.4.1</v>
          </cell>
          <cell r="D1390" t="str">
            <v>Excavación para estructuras a mano en material común, roca descompuesta, a cualquier prorfundidad y bajo cualquier condición de humedad. Incluye retiro a lugar autorizado.</v>
          </cell>
          <cell r="E1390" t="str">
            <v>m3</v>
          </cell>
          <cell r="F1390">
            <v>28.16</v>
          </cell>
          <cell r="G1390">
            <v>10800</v>
          </cell>
          <cell r="H1390">
            <v>304128</v>
          </cell>
          <cell r="J1390">
            <v>28.16</v>
          </cell>
          <cell r="L1390">
            <v>28.16</v>
          </cell>
          <cell r="M1390">
            <v>304128</v>
          </cell>
          <cell r="N1390">
            <v>0</v>
          </cell>
          <cell r="O1390">
            <v>304128</v>
          </cell>
          <cell r="R1390">
            <v>51.15</v>
          </cell>
        </row>
        <row r="1391">
          <cell r="C1391" t="str">
            <v>3.5.3</v>
          </cell>
          <cell r="D1391" t="str">
            <v>CONFORMACIÓN DE SUB-BASE GRANULAR</v>
          </cell>
          <cell r="F1391" t="str">
            <v/>
          </cell>
          <cell r="I1391" t="str">
            <v/>
          </cell>
          <cell r="J1391" t="str">
            <v/>
          </cell>
          <cell r="L1391" t="str">
            <v/>
          </cell>
          <cell r="M1391" t="str">
            <v/>
          </cell>
          <cell r="N1391" t="str">
            <v/>
          </cell>
          <cell r="O1391" t="str">
            <v/>
          </cell>
          <cell r="R1391">
            <v>0</v>
          </cell>
          <cell r="S1391" t="str">
            <v/>
          </cell>
          <cell r="T1391" t="str">
            <v/>
          </cell>
          <cell r="U1391" t="str">
            <v/>
          </cell>
          <cell r="V1391" t="str">
            <v/>
          </cell>
          <cell r="W1391" t="str">
            <v/>
          </cell>
        </row>
        <row r="1392">
          <cell r="C1392" t="str">
            <v>3.5.3</v>
          </cell>
          <cell r="D1392" t="str">
            <v>Conformación de sub-base granular compactado al 95% del PM</v>
          </cell>
          <cell r="E1392" t="str">
            <v>m3</v>
          </cell>
          <cell r="F1392">
            <v>172.9</v>
          </cell>
          <cell r="G1392">
            <v>39230</v>
          </cell>
          <cell r="H1392">
            <v>6782867</v>
          </cell>
          <cell r="I1392">
            <v>3.245798606244072</v>
          </cell>
          <cell r="J1392">
            <v>172.9</v>
          </cell>
          <cell r="K1392">
            <v>500</v>
          </cell>
          <cell r="L1392">
            <v>672.9</v>
          </cell>
          <cell r="M1392">
            <v>6782867</v>
          </cell>
          <cell r="N1392">
            <v>19615000</v>
          </cell>
          <cell r="O1392">
            <v>26397867</v>
          </cell>
          <cell r="R1392">
            <v>0</v>
          </cell>
          <cell r="S1392">
            <v>0</v>
          </cell>
          <cell r="T1392">
            <v>0</v>
          </cell>
          <cell r="U1392">
            <v>0</v>
          </cell>
          <cell r="V1392">
            <v>672.9</v>
          </cell>
          <cell r="W1392">
            <v>26397867</v>
          </cell>
        </row>
        <row r="1393">
          <cell r="C1393" t="str">
            <v>3.5.4</v>
          </cell>
          <cell r="D1393" t="str">
            <v>CONFORMACIÓN DE BASE</v>
          </cell>
          <cell r="F1393" t="str">
            <v/>
          </cell>
          <cell r="I1393" t="str">
            <v/>
          </cell>
          <cell r="J1393" t="str">
            <v/>
          </cell>
          <cell r="L1393" t="str">
            <v/>
          </cell>
          <cell r="M1393" t="str">
            <v/>
          </cell>
          <cell r="N1393" t="str">
            <v/>
          </cell>
          <cell r="O1393" t="str">
            <v/>
          </cell>
          <cell r="R1393">
            <v>0</v>
          </cell>
          <cell r="S1393" t="str">
            <v/>
          </cell>
          <cell r="T1393" t="str">
            <v/>
          </cell>
          <cell r="U1393" t="str">
            <v/>
          </cell>
          <cell r="V1393" t="str">
            <v/>
          </cell>
          <cell r="W1393" t="str">
            <v/>
          </cell>
        </row>
        <row r="1394">
          <cell r="C1394" t="str">
            <v>3.5.4.1</v>
          </cell>
          <cell r="D1394" t="str">
            <v>Conformación de base suelo cemento</v>
          </cell>
          <cell r="F1394" t="str">
            <v/>
          </cell>
          <cell r="I1394" t="str">
            <v/>
          </cell>
          <cell r="J1394" t="str">
            <v/>
          </cell>
          <cell r="L1394" t="str">
            <v/>
          </cell>
          <cell r="M1394" t="str">
            <v/>
          </cell>
          <cell r="N1394" t="str">
            <v/>
          </cell>
          <cell r="O1394" t="str">
            <v/>
          </cell>
          <cell r="R1394">
            <v>0</v>
          </cell>
          <cell r="S1394" t="str">
            <v/>
          </cell>
          <cell r="T1394" t="str">
            <v/>
          </cell>
          <cell r="U1394" t="str">
            <v/>
          </cell>
          <cell r="V1394" t="str">
            <v/>
          </cell>
          <cell r="W1394" t="str">
            <v/>
          </cell>
        </row>
        <row r="1395">
          <cell r="C1395" t="str">
            <v>3.5.4.1.1</v>
          </cell>
          <cell r="D1395" t="str">
            <v>Base de suelo cemento procedente de central de mezclas f'c=3.5 Mpa, con proporción de cemento del 6%</v>
          </cell>
          <cell r="E1395" t="str">
            <v>m3</v>
          </cell>
          <cell r="F1395">
            <v>2.94</v>
          </cell>
          <cell r="G1395">
            <v>92400</v>
          </cell>
          <cell r="H1395">
            <v>271656</v>
          </cell>
          <cell r="I1395">
            <v>0.12999527577023695</v>
          </cell>
          <cell r="J1395">
            <v>2.94</v>
          </cell>
          <cell r="L1395">
            <v>2.94</v>
          </cell>
          <cell r="M1395">
            <v>271656</v>
          </cell>
          <cell r="N1395">
            <v>0</v>
          </cell>
          <cell r="O1395">
            <v>271656</v>
          </cell>
          <cell r="R1395">
            <v>0</v>
          </cell>
          <cell r="S1395">
            <v>0</v>
          </cell>
          <cell r="T1395">
            <v>0</v>
          </cell>
          <cell r="U1395">
            <v>0</v>
          </cell>
          <cell r="V1395">
            <v>2.94</v>
          </cell>
          <cell r="W1395">
            <v>271656</v>
          </cell>
        </row>
        <row r="1396">
          <cell r="C1396" t="str">
            <v>3,5</v>
          </cell>
          <cell r="D1396" t="str">
            <v>RELLENOS</v>
          </cell>
          <cell r="F1396" t="str">
            <v/>
          </cell>
          <cell r="I1396" t="str">
            <v/>
          </cell>
          <cell r="J1396" t="str">
            <v/>
          </cell>
          <cell r="L1396" t="str">
            <v/>
          </cell>
          <cell r="M1396" t="str">
            <v/>
          </cell>
          <cell r="N1396" t="str">
            <v/>
          </cell>
          <cell r="O1396" t="str">
            <v/>
          </cell>
          <cell r="R1396">
            <v>0</v>
          </cell>
          <cell r="S1396" t="str">
            <v/>
          </cell>
          <cell r="T1396" t="str">
            <v/>
          </cell>
          <cell r="U1396" t="str">
            <v/>
          </cell>
          <cell r="V1396" t="str">
            <v/>
          </cell>
          <cell r="W1396" t="str">
            <v/>
          </cell>
        </row>
        <row r="1397">
          <cell r="C1397" t="str">
            <v>3.5.1.2</v>
          </cell>
          <cell r="D1397" t="str">
            <v>Relleno de zanjas y obras de mampostería con material seleccionado de cantera al 95% del Proctor Modificado</v>
          </cell>
          <cell r="E1397" t="str">
            <v>m3</v>
          </cell>
          <cell r="F1397">
            <v>45</v>
          </cell>
          <cell r="G1397">
            <v>27000</v>
          </cell>
          <cell r="H1397">
            <v>1215000</v>
          </cell>
          <cell r="J1397">
            <v>45</v>
          </cell>
          <cell r="L1397">
            <v>45</v>
          </cell>
          <cell r="M1397">
            <v>1215000</v>
          </cell>
          <cell r="N1397">
            <v>0</v>
          </cell>
          <cell r="O1397">
            <v>1215000</v>
          </cell>
          <cell r="R1397">
            <v>4.04</v>
          </cell>
        </row>
        <row r="1398">
          <cell r="C1398" t="str">
            <v>3.5.5</v>
          </cell>
          <cell r="D1398" t="str">
            <v>EXPLANEACIÓN Y RELLENOS PARA ESTRUCTURAS Y OBRAS ARQUITECTÓNICAS</v>
          </cell>
          <cell r="F1398" t="str">
            <v/>
          </cell>
          <cell r="I1398" t="str">
            <v/>
          </cell>
          <cell r="J1398" t="str">
            <v/>
          </cell>
          <cell r="L1398" t="str">
            <v/>
          </cell>
          <cell r="M1398" t="str">
            <v/>
          </cell>
          <cell r="N1398" t="str">
            <v/>
          </cell>
          <cell r="O1398" t="str">
            <v/>
          </cell>
          <cell r="R1398">
            <v>0</v>
          </cell>
          <cell r="S1398" t="str">
            <v/>
          </cell>
          <cell r="T1398" t="str">
            <v/>
          </cell>
          <cell r="U1398" t="str">
            <v/>
          </cell>
          <cell r="V1398" t="str">
            <v/>
          </cell>
          <cell r="W1398" t="str">
            <v/>
          </cell>
        </row>
        <row r="1399">
          <cell r="C1399" t="str">
            <v>3.5.5.1</v>
          </cell>
          <cell r="D1399" t="str">
            <v>Explanación y relleno de explanada compactado al 95% del proctor modificado, con material seleccionado de cantera</v>
          </cell>
          <cell r="E1399" t="str">
            <v>m3</v>
          </cell>
          <cell r="F1399">
            <v>800</v>
          </cell>
          <cell r="G1399">
            <v>20448</v>
          </cell>
          <cell r="H1399">
            <v>16358400</v>
          </cell>
          <cell r="I1399">
            <v>7.827968898753733</v>
          </cell>
          <cell r="J1399">
            <v>800</v>
          </cell>
          <cell r="K1399">
            <v>500</v>
          </cell>
          <cell r="L1399">
            <v>1300</v>
          </cell>
          <cell r="M1399">
            <v>16358400</v>
          </cell>
          <cell r="N1399">
            <v>10224000</v>
          </cell>
          <cell r="O1399">
            <v>26582400</v>
          </cell>
          <cell r="R1399">
            <v>0</v>
          </cell>
          <cell r="S1399">
            <v>0</v>
          </cell>
          <cell r="T1399">
            <v>0</v>
          </cell>
          <cell r="U1399">
            <v>0</v>
          </cell>
          <cell r="V1399">
            <v>1300</v>
          </cell>
          <cell r="W1399">
            <v>26582400</v>
          </cell>
        </row>
        <row r="1400">
          <cell r="C1400" t="str">
            <v>3.5.5.2</v>
          </cell>
          <cell r="D1400" t="str">
            <v>Relleno para zonas verdes compactado al 90% del proctor modificado, con arena negra</v>
          </cell>
          <cell r="E1400" t="str">
            <v>m3</v>
          </cell>
          <cell r="F1400">
            <v>180</v>
          </cell>
          <cell r="G1400">
            <v>13280</v>
          </cell>
          <cell r="H1400">
            <v>2390400</v>
          </cell>
          <cell r="I1400">
            <v>1.1438757369657742</v>
          </cell>
          <cell r="J1400">
            <v>180</v>
          </cell>
          <cell r="K1400">
            <v>500</v>
          </cell>
          <cell r="L1400">
            <v>680</v>
          </cell>
          <cell r="M1400">
            <v>2390400</v>
          </cell>
          <cell r="N1400">
            <v>6640000</v>
          </cell>
          <cell r="O1400">
            <v>9030400</v>
          </cell>
          <cell r="R1400">
            <v>0</v>
          </cell>
          <cell r="S1400">
            <v>0</v>
          </cell>
          <cell r="T1400">
            <v>0</v>
          </cell>
          <cell r="U1400">
            <v>0</v>
          </cell>
          <cell r="V1400">
            <v>680</v>
          </cell>
          <cell r="W1400">
            <v>9030400</v>
          </cell>
        </row>
        <row r="1401">
          <cell r="C1401" t="str">
            <v>3,6</v>
          </cell>
          <cell r="D1401" t="str">
            <v>CONSTRUCCION DE PAVIMENTOS</v>
          </cell>
          <cell r="F1401" t="str">
            <v/>
          </cell>
          <cell r="I1401" t="str">
            <v/>
          </cell>
          <cell r="J1401" t="str">
            <v/>
          </cell>
          <cell r="L1401" t="str">
            <v/>
          </cell>
          <cell r="M1401" t="str">
            <v/>
          </cell>
          <cell r="N1401" t="str">
            <v/>
          </cell>
          <cell r="O1401" t="str">
            <v/>
          </cell>
          <cell r="R1401">
            <v>0</v>
          </cell>
          <cell r="S1401" t="str">
            <v/>
          </cell>
          <cell r="T1401" t="str">
            <v/>
          </cell>
          <cell r="U1401" t="str">
            <v/>
          </cell>
          <cell r="V1401" t="str">
            <v/>
          </cell>
          <cell r="W1401" t="str">
            <v/>
          </cell>
        </row>
        <row r="1402">
          <cell r="C1402" t="str">
            <v>3.6.4</v>
          </cell>
          <cell r="D1402" t="str">
            <v>Construcción de bordillo, anden y cuneta</v>
          </cell>
          <cell r="F1402" t="str">
            <v/>
          </cell>
          <cell r="I1402" t="str">
            <v/>
          </cell>
          <cell r="J1402" t="str">
            <v/>
          </cell>
          <cell r="L1402" t="str">
            <v/>
          </cell>
          <cell r="M1402" t="str">
            <v/>
          </cell>
          <cell r="N1402" t="str">
            <v/>
          </cell>
          <cell r="O1402" t="str">
            <v/>
          </cell>
          <cell r="R1402">
            <v>0</v>
          </cell>
          <cell r="S1402" t="str">
            <v/>
          </cell>
          <cell r="T1402" t="str">
            <v/>
          </cell>
          <cell r="U1402" t="str">
            <v/>
          </cell>
          <cell r="V1402" t="str">
            <v/>
          </cell>
          <cell r="W1402" t="str">
            <v/>
          </cell>
        </row>
        <row r="1403">
          <cell r="C1403" t="str">
            <v>3.6.4.1.3</v>
          </cell>
          <cell r="D1403" t="str">
            <v>Construcción de anden en concreto 21 MPa (3000psi) e=0.1m, tamaño máximo del agregado 25mm (1") de central de mezcla</v>
          </cell>
          <cell r="E1403" t="str">
            <v>m2</v>
          </cell>
          <cell r="F1403">
            <v>256</v>
          </cell>
          <cell r="G1403">
            <v>33000</v>
          </cell>
          <cell r="H1403">
            <v>8448000</v>
          </cell>
          <cell r="I1403">
            <v>4.0426130463047443</v>
          </cell>
          <cell r="J1403">
            <v>256</v>
          </cell>
          <cell r="L1403">
            <v>256</v>
          </cell>
          <cell r="M1403">
            <v>8448000</v>
          </cell>
          <cell r="N1403">
            <v>0</v>
          </cell>
          <cell r="O1403">
            <v>8448000</v>
          </cell>
          <cell r="R1403">
            <v>0</v>
          </cell>
          <cell r="S1403">
            <v>0</v>
          </cell>
          <cell r="T1403">
            <v>0</v>
          </cell>
          <cell r="U1403">
            <v>0</v>
          </cell>
          <cell r="V1403">
            <v>256</v>
          </cell>
          <cell r="W1403">
            <v>8448000</v>
          </cell>
        </row>
        <row r="1404">
          <cell r="C1404" t="str">
            <v>3.6.4.2.3</v>
          </cell>
          <cell r="D1404" t="str">
            <v>Construcción de bordillo prefabricado de concreto h=0.5m, f'c=21.0Mpa (3000 psi)</v>
          </cell>
          <cell r="E1404" t="str">
            <v>m</v>
          </cell>
          <cell r="F1404">
            <v>400</v>
          </cell>
          <cell r="G1404">
            <v>34010</v>
          </cell>
          <cell r="H1404">
            <v>13604000</v>
          </cell>
          <cell r="I1404">
            <v>6.5099086034481228</v>
          </cell>
          <cell r="J1404">
            <v>400</v>
          </cell>
          <cell r="L1404">
            <v>400</v>
          </cell>
          <cell r="M1404">
            <v>13604000</v>
          </cell>
          <cell r="N1404">
            <v>0</v>
          </cell>
          <cell r="O1404">
            <v>13604000</v>
          </cell>
          <cell r="R1404">
            <v>0</v>
          </cell>
          <cell r="S1404">
            <v>0</v>
          </cell>
          <cell r="T1404">
            <v>0</v>
          </cell>
          <cell r="U1404">
            <v>0</v>
          </cell>
          <cell r="V1404">
            <v>400</v>
          </cell>
          <cell r="W1404">
            <v>13604000</v>
          </cell>
        </row>
        <row r="1405">
          <cell r="C1405" t="str">
            <v>3.6.4.3</v>
          </cell>
          <cell r="D1405" t="str">
            <v>Construcción de cunetas</v>
          </cell>
          <cell r="F1405" t="str">
            <v/>
          </cell>
          <cell r="I1405" t="str">
            <v/>
          </cell>
          <cell r="J1405" t="str">
            <v/>
          </cell>
          <cell r="L1405" t="str">
            <v/>
          </cell>
          <cell r="M1405" t="str">
            <v/>
          </cell>
          <cell r="N1405" t="str">
            <v/>
          </cell>
          <cell r="O1405" t="str">
            <v/>
          </cell>
          <cell r="R1405">
            <v>0</v>
          </cell>
          <cell r="S1405" t="str">
            <v/>
          </cell>
          <cell r="T1405" t="str">
            <v/>
          </cell>
          <cell r="U1405" t="str">
            <v/>
          </cell>
          <cell r="V1405" t="str">
            <v/>
          </cell>
          <cell r="W1405" t="str">
            <v/>
          </cell>
        </row>
        <row r="1406">
          <cell r="C1406" t="str">
            <v>3.6.4.3.1</v>
          </cell>
          <cell r="D1406" t="str">
            <v>Construcción en sitio de cunetas de concreto, f´c=21,0 Mpa (3000 psi), e=0.15m</v>
          </cell>
          <cell r="E1406" t="str">
            <v>m2</v>
          </cell>
          <cell r="F1406">
            <v>30</v>
          </cell>
          <cell r="G1406">
            <v>36010</v>
          </cell>
          <cell r="H1406">
            <v>1080300</v>
          </cell>
          <cell r="I1406">
            <v>0.51695488564429626</v>
          </cell>
          <cell r="J1406">
            <v>30</v>
          </cell>
          <cell r="K1406">
            <v>200</v>
          </cell>
          <cell r="L1406">
            <v>230</v>
          </cell>
          <cell r="M1406">
            <v>1080300</v>
          </cell>
          <cell r="N1406">
            <v>7202000</v>
          </cell>
          <cell r="O1406">
            <v>8282300</v>
          </cell>
          <cell r="R1406">
            <v>0</v>
          </cell>
          <cell r="S1406">
            <v>0</v>
          </cell>
          <cell r="T1406">
            <v>0</v>
          </cell>
          <cell r="U1406">
            <v>0</v>
          </cell>
          <cell r="V1406">
            <v>230</v>
          </cell>
          <cell r="W1406">
            <v>8282300</v>
          </cell>
        </row>
        <row r="1407">
          <cell r="C1407" t="str">
            <v>3.6.4.4.1</v>
          </cell>
          <cell r="D1407" t="str">
            <v>Construcción de pavimento en adoquin de concreto e=0.08m para trafico vehicular</v>
          </cell>
          <cell r="E1407" t="str">
            <v>m2</v>
          </cell>
          <cell r="F1407">
            <v>914</v>
          </cell>
          <cell r="G1407">
            <v>35605</v>
          </cell>
          <cell r="H1407">
            <v>32542970</v>
          </cell>
          <cell r="I1407">
            <v>15.572755100320066</v>
          </cell>
          <cell r="J1407">
            <v>914</v>
          </cell>
          <cell r="K1407">
            <v>700</v>
          </cell>
          <cell r="L1407">
            <v>1614</v>
          </cell>
          <cell r="M1407">
            <v>32542970</v>
          </cell>
          <cell r="N1407">
            <v>24923500</v>
          </cell>
          <cell r="O1407">
            <v>57466470</v>
          </cell>
          <cell r="R1407">
            <v>0</v>
          </cell>
          <cell r="S1407">
            <v>0</v>
          </cell>
          <cell r="T1407">
            <v>0</v>
          </cell>
          <cell r="U1407">
            <v>0</v>
          </cell>
          <cell r="V1407">
            <v>1614</v>
          </cell>
          <cell r="W1407">
            <v>57466470</v>
          </cell>
        </row>
        <row r="1408">
          <cell r="C1408" t="str">
            <v>3.6.5</v>
          </cell>
          <cell r="D1408" t="str">
            <v>Construcción de pavimentos en concreto</v>
          </cell>
          <cell r="F1408" t="str">
            <v/>
          </cell>
          <cell r="I1408" t="str">
            <v/>
          </cell>
          <cell r="J1408" t="str">
            <v/>
          </cell>
          <cell r="L1408" t="str">
            <v/>
          </cell>
          <cell r="M1408" t="str">
            <v/>
          </cell>
          <cell r="N1408" t="str">
            <v/>
          </cell>
          <cell r="O1408" t="str">
            <v/>
          </cell>
          <cell r="R1408">
            <v>0</v>
          </cell>
          <cell r="S1408" t="str">
            <v/>
          </cell>
          <cell r="T1408" t="str">
            <v/>
          </cell>
          <cell r="U1408" t="str">
            <v/>
          </cell>
          <cell r="V1408" t="str">
            <v/>
          </cell>
          <cell r="W1408" t="str">
            <v/>
          </cell>
        </row>
        <row r="1409">
          <cell r="C1409" t="str">
            <v>3.6.5.1</v>
          </cell>
          <cell r="D1409" t="str">
            <v>Construcción de paviemnto de concreto MR 35 Kg/cm2, e=0.20m</v>
          </cell>
          <cell r="E1409" t="str">
            <v>m2</v>
          </cell>
          <cell r="F1409">
            <v>29.4</v>
          </cell>
          <cell r="G1409">
            <v>65755</v>
          </cell>
          <cell r="H1409">
            <v>1933197</v>
          </cell>
          <cell r="I1409">
            <v>0.9250908396398192</v>
          </cell>
          <cell r="J1409">
            <v>29.4</v>
          </cell>
          <cell r="K1409">
            <v>50</v>
          </cell>
          <cell r="L1409">
            <v>79.400000000000006</v>
          </cell>
          <cell r="M1409">
            <v>1933197</v>
          </cell>
          <cell r="N1409">
            <v>3287750</v>
          </cell>
          <cell r="O1409">
            <v>5220947</v>
          </cell>
          <cell r="R1409">
            <v>0</v>
          </cell>
          <cell r="S1409">
            <v>0</v>
          </cell>
          <cell r="T1409">
            <v>0</v>
          </cell>
          <cell r="U1409">
            <v>0</v>
          </cell>
          <cell r="V1409">
            <v>79.400000000000006</v>
          </cell>
          <cell r="W1409">
            <v>5220947</v>
          </cell>
        </row>
        <row r="1410">
          <cell r="C1410">
            <v>3.7</v>
          </cell>
          <cell r="D1410" t="str">
            <v>CONSTRUCCIÓN DE OBRAS ACCESORIAS</v>
          </cell>
          <cell r="R1410">
            <v>0</v>
          </cell>
          <cell r="W1410" t="str">
            <v/>
          </cell>
        </row>
        <row r="1411">
          <cell r="C1411" t="str">
            <v>3.7.1</v>
          </cell>
          <cell r="D1411" t="str">
            <v xml:space="preserve">Obras de mampostería en ladrillo </v>
          </cell>
          <cell r="R1411">
            <v>0</v>
          </cell>
          <cell r="W1411" t="str">
            <v/>
          </cell>
        </row>
        <row r="1412">
          <cell r="C1412" t="str">
            <v>3.7.1.3</v>
          </cell>
          <cell r="D1412" t="str">
            <v>Pañetes</v>
          </cell>
          <cell r="R1412">
            <v>0</v>
          </cell>
          <cell r="W1412" t="str">
            <v/>
          </cell>
        </row>
        <row r="1413">
          <cell r="B1413" t="str">
            <v>N</v>
          </cell>
          <cell r="C1413" t="str">
            <v>3.7.1.3.4</v>
          </cell>
          <cell r="D1413" t="str">
            <v>Pañete simple en mortero 1:4</v>
          </cell>
          <cell r="E1413" t="str">
            <v>m2</v>
          </cell>
          <cell r="F1413">
            <v>250</v>
          </cell>
          <cell r="G1413">
            <v>6500</v>
          </cell>
          <cell r="H1413">
            <v>1625000</v>
          </cell>
          <cell r="J1413">
            <v>250</v>
          </cell>
          <cell r="K1413">
            <v>-250</v>
          </cell>
          <cell r="L1413">
            <v>0</v>
          </cell>
          <cell r="M1413">
            <v>1625000</v>
          </cell>
          <cell r="N1413">
            <v>-1625000</v>
          </cell>
          <cell r="O1413">
            <v>0</v>
          </cell>
          <cell r="R1413">
            <v>0</v>
          </cell>
          <cell r="W1413">
            <v>0</v>
          </cell>
        </row>
        <row r="1414">
          <cell r="C1414" t="str">
            <v>3.7.1.4</v>
          </cell>
          <cell r="D1414" t="str">
            <v>Concretos de limpieza, alistados y medias cañas</v>
          </cell>
          <cell r="R1414">
            <v>0</v>
          </cell>
          <cell r="W1414" t="str">
            <v/>
          </cell>
        </row>
        <row r="1415">
          <cell r="C1415" t="str">
            <v>3.7.1.4.1</v>
          </cell>
          <cell r="D1415" t="str">
            <v>Alistado y pendientado</v>
          </cell>
          <cell r="R1415">
            <v>0</v>
          </cell>
          <cell r="W1415" t="str">
            <v/>
          </cell>
        </row>
        <row r="1416">
          <cell r="C1416" t="str">
            <v>3.7.1.4.2</v>
          </cell>
          <cell r="D1416" t="str">
            <v>Concreto de limpieza f¨c=14 Mpa e=0.05</v>
          </cell>
          <cell r="E1416" t="str">
            <v>m2</v>
          </cell>
          <cell r="F1416">
            <v>100</v>
          </cell>
          <cell r="G1416">
            <v>10950</v>
          </cell>
          <cell r="H1416">
            <v>1095000</v>
          </cell>
          <cell r="J1416">
            <v>100</v>
          </cell>
          <cell r="L1416">
            <v>100</v>
          </cell>
          <cell r="M1416">
            <v>1095000</v>
          </cell>
          <cell r="N1416">
            <v>0</v>
          </cell>
          <cell r="O1416">
            <v>1095000</v>
          </cell>
          <cell r="R1416">
            <v>15.4</v>
          </cell>
          <cell r="W1416">
            <v>0</v>
          </cell>
        </row>
        <row r="1417">
          <cell r="C1417" t="str">
            <v>3.7.2</v>
          </cell>
          <cell r="D1417" t="str">
            <v>Obras en mampostería en bloque</v>
          </cell>
          <cell r="R1417">
            <v>0</v>
          </cell>
          <cell r="W1417" t="str">
            <v/>
          </cell>
        </row>
        <row r="1418">
          <cell r="B1418" t="str">
            <v>N</v>
          </cell>
          <cell r="C1418" t="str">
            <v>3.7.2.1.15</v>
          </cell>
          <cell r="D1418" t="str">
            <v>Mampostería en bloque abusardado de concreto e=0.15 m</v>
          </cell>
          <cell r="E1418" t="str">
            <v>m2</v>
          </cell>
          <cell r="F1418">
            <v>965</v>
          </cell>
          <cell r="G1418">
            <v>32500</v>
          </cell>
          <cell r="H1418">
            <v>31362500</v>
          </cell>
          <cell r="J1418">
            <v>965</v>
          </cell>
          <cell r="K1418">
            <v>135</v>
          </cell>
          <cell r="L1418">
            <v>1100</v>
          </cell>
          <cell r="M1418">
            <v>31362500</v>
          </cell>
          <cell r="N1418">
            <v>4387500</v>
          </cell>
          <cell r="O1418">
            <v>35750000</v>
          </cell>
          <cell r="R1418">
            <v>0</v>
          </cell>
          <cell r="W1418">
            <v>0</v>
          </cell>
        </row>
        <row r="1419">
          <cell r="C1419" t="str">
            <v>3.7.3</v>
          </cell>
          <cell r="D1419" t="str">
            <v>Estructuras de concreto reforzado</v>
          </cell>
          <cell r="R1419">
            <v>0</v>
          </cell>
          <cell r="W1419" t="str">
            <v/>
          </cell>
        </row>
        <row r="1420">
          <cell r="C1420" t="str">
            <v>3.7.3.2.1</v>
          </cell>
          <cell r="D1420" t="str">
            <v>VIGAS, COLUMNAS, ZAPATAS, MUROS, ESCALERAS</v>
          </cell>
          <cell r="R1420">
            <v>0</v>
          </cell>
          <cell r="W1420" t="str">
            <v/>
          </cell>
        </row>
        <row r="1421">
          <cell r="C1421" t="str">
            <v>3.7.3.2.1.1</v>
          </cell>
          <cell r="D1421" t="str">
            <v>Concreto para vigas f´c = 21 Mpa (3000 psi)</v>
          </cell>
          <cell r="E1421" t="str">
            <v>m3</v>
          </cell>
          <cell r="F1421">
            <v>15</v>
          </cell>
          <cell r="G1421">
            <v>314100</v>
          </cell>
          <cell r="H1421">
            <v>4711500</v>
          </cell>
          <cell r="J1421">
            <v>15</v>
          </cell>
          <cell r="L1421">
            <v>15</v>
          </cell>
          <cell r="M1421">
            <v>4711500</v>
          </cell>
          <cell r="N1421">
            <v>0</v>
          </cell>
          <cell r="O1421">
            <v>4711500</v>
          </cell>
          <cell r="R1421">
            <v>2.2400000000000002</v>
          </cell>
          <cell r="W1421">
            <v>0</v>
          </cell>
        </row>
        <row r="1422">
          <cell r="C1422" t="str">
            <v>3.7.3.2.1.4</v>
          </cell>
          <cell r="D1422" t="str">
            <v>Concreto para columnas f´c = 21 Mpa (3000 ps)</v>
          </cell>
          <cell r="E1422" t="str">
            <v>m3</v>
          </cell>
          <cell r="F1422">
            <v>17</v>
          </cell>
          <cell r="G1422">
            <v>355100</v>
          </cell>
          <cell r="H1422">
            <v>6036700</v>
          </cell>
          <cell r="J1422">
            <v>17</v>
          </cell>
          <cell r="L1422">
            <v>17</v>
          </cell>
          <cell r="M1422">
            <v>6036700</v>
          </cell>
          <cell r="N1422">
            <v>0</v>
          </cell>
          <cell r="O1422">
            <v>6036700</v>
          </cell>
          <cell r="R1422">
            <v>0</v>
          </cell>
          <cell r="W1422">
            <v>0</v>
          </cell>
        </row>
        <row r="1423">
          <cell r="C1423" t="str">
            <v>3.7.3.2.1.10</v>
          </cell>
          <cell r="D1423" t="str">
            <v>Concreto para zapatas f´c=21 Mpa (3500 PSI)</v>
          </cell>
          <cell r="E1423" t="str">
            <v>m3</v>
          </cell>
          <cell r="F1423">
            <v>20</v>
          </cell>
          <cell r="G1423">
            <v>293700</v>
          </cell>
          <cell r="H1423">
            <v>5874000</v>
          </cell>
          <cell r="J1423">
            <v>20</v>
          </cell>
          <cell r="L1423">
            <v>20</v>
          </cell>
          <cell r="M1423">
            <v>5874000</v>
          </cell>
          <cell r="N1423">
            <v>0</v>
          </cell>
          <cell r="O1423">
            <v>5874000</v>
          </cell>
          <cell r="R1423">
            <v>1</v>
          </cell>
          <cell r="W1423">
            <v>0</v>
          </cell>
        </row>
        <row r="1424">
          <cell r="C1424" t="str">
            <v>3.7.3.2.1.13</v>
          </cell>
          <cell r="D1424" t="str">
            <v>Concreto para vigas de amarre f´c=21 Mpa (3000 PSI)</v>
          </cell>
          <cell r="E1424" t="str">
            <v>m3</v>
          </cell>
          <cell r="F1424">
            <v>22</v>
          </cell>
          <cell r="G1424">
            <v>338000</v>
          </cell>
          <cell r="H1424">
            <v>7436000</v>
          </cell>
          <cell r="J1424">
            <v>22</v>
          </cell>
          <cell r="L1424">
            <v>22</v>
          </cell>
          <cell r="M1424">
            <v>7436000</v>
          </cell>
          <cell r="N1424">
            <v>0</v>
          </cell>
          <cell r="O1424">
            <v>7436000</v>
          </cell>
          <cell r="R1424">
            <v>0</v>
          </cell>
          <cell r="W1424">
            <v>0</v>
          </cell>
        </row>
        <row r="1425">
          <cell r="C1425" t="str">
            <v>3.7.3.3</v>
          </cell>
          <cell r="D1425" t="str">
            <v>Acero de refuerzo</v>
          </cell>
          <cell r="R1425">
            <v>0</v>
          </cell>
          <cell r="W1425" t="str">
            <v/>
          </cell>
        </row>
        <row r="1426">
          <cell r="C1426" t="str">
            <v>3.7.3.3.1</v>
          </cell>
          <cell r="D1426" t="str">
            <v>Suministro y figurado e instalación de acero de refuerzo 420 Mpa (60000 psi), según planos y especificaciones del diseño.</v>
          </cell>
          <cell r="E1426" t="str">
            <v>kg</v>
          </cell>
          <cell r="F1426">
            <v>11154</v>
          </cell>
          <cell r="G1426">
            <v>2740</v>
          </cell>
          <cell r="H1426">
            <v>30561960</v>
          </cell>
          <cell r="J1426">
            <v>11154</v>
          </cell>
          <cell r="L1426">
            <v>11154</v>
          </cell>
          <cell r="M1426">
            <v>30561960</v>
          </cell>
          <cell r="N1426">
            <v>0</v>
          </cell>
          <cell r="O1426">
            <v>30561960</v>
          </cell>
          <cell r="R1426">
            <v>726.31999999999994</v>
          </cell>
          <cell r="W1426">
            <v>0</v>
          </cell>
        </row>
        <row r="1427">
          <cell r="B1427" t="str">
            <v>N</v>
          </cell>
          <cell r="C1427" t="str">
            <v>3.7.17</v>
          </cell>
          <cell r="D1427" t="str">
            <v>Estructuras metálicas</v>
          </cell>
          <cell r="R1427">
            <v>0</v>
          </cell>
          <cell r="W1427" t="str">
            <v/>
          </cell>
        </row>
        <row r="1428">
          <cell r="B1428" t="str">
            <v>N</v>
          </cell>
          <cell r="C1428" t="str">
            <v>3.7.17.10</v>
          </cell>
          <cell r="D1428" t="str">
            <v>Suministro e instalación de alambre de púas a tres hiladas. Incluye soporte en tubo galvanizado, según planos</v>
          </cell>
          <cell r="E1428" t="str">
            <v>m</v>
          </cell>
          <cell r="F1428">
            <v>1307.7</v>
          </cell>
          <cell r="G1428">
            <v>2100</v>
          </cell>
          <cell r="H1428">
            <v>2746170</v>
          </cell>
          <cell r="J1428">
            <v>1307.7</v>
          </cell>
          <cell r="L1428">
            <v>1307.7</v>
          </cell>
          <cell r="M1428">
            <v>2746170</v>
          </cell>
          <cell r="N1428">
            <v>0</v>
          </cell>
          <cell r="O1428">
            <v>2746170</v>
          </cell>
          <cell r="R1428">
            <v>0</v>
          </cell>
          <cell r="W1428">
            <v>0</v>
          </cell>
        </row>
        <row r="1429">
          <cell r="B1429" t="str">
            <v>N</v>
          </cell>
          <cell r="C1429" t="str">
            <v>3.7.17.14</v>
          </cell>
          <cell r="D1429" t="str">
            <v>Suministro, instalación y montaje de tubos de cerramiento galvanizados fabricados con acero laminado en caliente Ø 2 1/2". Incluye pintura en esmalte sitético, color institucional a definir por Interventoría</v>
          </cell>
          <cell r="E1429" t="str">
            <v>m</v>
          </cell>
          <cell r="F1429">
            <v>86.5</v>
          </cell>
          <cell r="G1429">
            <v>35000</v>
          </cell>
          <cell r="H1429">
            <v>3027500</v>
          </cell>
          <cell r="J1429">
            <v>86.5</v>
          </cell>
          <cell r="L1429">
            <v>86.5</v>
          </cell>
          <cell r="M1429">
            <v>3027500</v>
          </cell>
          <cell r="N1429">
            <v>0</v>
          </cell>
          <cell r="O1429">
            <v>3027500</v>
          </cell>
          <cell r="R1429">
            <v>0</v>
          </cell>
          <cell r="W1429">
            <v>0</v>
          </cell>
        </row>
        <row r="1430">
          <cell r="B1430" t="str">
            <v>N</v>
          </cell>
          <cell r="C1430" t="str">
            <v>3.7.17.15</v>
          </cell>
          <cell r="D1430" t="str">
            <v>Suministro, instalación y montaje de tubos de cerramiento galvanizados fabricados con acero laminado en caliente Ø 4". Incluye pintura en esmalte sitético, color institucional a definir por Interventoría</v>
          </cell>
          <cell r="E1430" t="str">
            <v>m</v>
          </cell>
          <cell r="F1430">
            <v>35</v>
          </cell>
          <cell r="G1430">
            <v>125500</v>
          </cell>
          <cell r="H1430">
            <v>4392500</v>
          </cell>
          <cell r="J1430">
            <v>35</v>
          </cell>
          <cell r="L1430">
            <v>35</v>
          </cell>
          <cell r="M1430">
            <v>4392500</v>
          </cell>
          <cell r="N1430">
            <v>0</v>
          </cell>
          <cell r="O1430">
            <v>4392500</v>
          </cell>
          <cell r="R1430">
            <v>0</v>
          </cell>
          <cell r="W1430">
            <v>0</v>
          </cell>
        </row>
        <row r="1431">
          <cell r="B1431" t="str">
            <v>N</v>
          </cell>
          <cell r="C1431" t="str">
            <v>3.7.17.16</v>
          </cell>
          <cell r="D1431" t="str">
            <v>Suministro e instalación de malla de cerramiento galvanizada, plastificada Cal 10 hueco hexagonal 2" según planos</v>
          </cell>
          <cell r="E1431" t="str">
            <v>m2</v>
          </cell>
          <cell r="F1431">
            <v>15</v>
          </cell>
          <cell r="G1431">
            <v>119500</v>
          </cell>
          <cell r="H1431">
            <v>1792500</v>
          </cell>
          <cell r="J1431">
            <v>15</v>
          </cell>
          <cell r="K1431">
            <v>25</v>
          </cell>
          <cell r="L1431">
            <v>40</v>
          </cell>
          <cell r="M1431">
            <v>1792500</v>
          </cell>
          <cell r="N1431">
            <v>2987500</v>
          </cell>
          <cell r="O1431">
            <v>4780000</v>
          </cell>
          <cell r="R1431">
            <v>0</v>
          </cell>
          <cell r="W1431">
            <v>0</v>
          </cell>
        </row>
        <row r="1432">
          <cell r="B1432" t="str">
            <v>N</v>
          </cell>
          <cell r="C1432" t="str">
            <v>3.7.17.17</v>
          </cell>
          <cell r="D1432" t="str">
            <v>Suminsitro, instalación y montaje de tubos de cerramiento en PVC diámetro 2", incluye pintura en esmalte sintético color institucional a definir por Interventoría</v>
          </cell>
          <cell r="E1432" t="str">
            <v>m</v>
          </cell>
          <cell r="F1432">
            <v>1000</v>
          </cell>
          <cell r="G1432">
            <v>10000</v>
          </cell>
          <cell r="H1432">
            <v>10000000</v>
          </cell>
          <cell r="J1432">
            <v>1000</v>
          </cell>
          <cell r="L1432">
            <v>1000</v>
          </cell>
          <cell r="M1432">
            <v>10000000</v>
          </cell>
          <cell r="N1432">
            <v>0</v>
          </cell>
          <cell r="O1432">
            <v>10000000</v>
          </cell>
          <cell r="R1432">
            <v>0</v>
          </cell>
          <cell r="W1432">
            <v>0</v>
          </cell>
        </row>
        <row r="1433">
          <cell r="C1433">
            <v>3.9</v>
          </cell>
          <cell r="D1433" t="str">
            <v>Obras arquitectónicas</v>
          </cell>
          <cell r="R1433">
            <v>0</v>
          </cell>
          <cell r="W1433" t="str">
            <v/>
          </cell>
        </row>
        <row r="1434">
          <cell r="C1434" t="str">
            <v>3.9.12</v>
          </cell>
          <cell r="D1434" t="str">
            <v>Pintura</v>
          </cell>
          <cell r="R1434">
            <v>0</v>
          </cell>
          <cell r="W1434" t="str">
            <v/>
          </cell>
        </row>
        <row r="1435">
          <cell r="C1435" t="str">
            <v>3.9.12.3</v>
          </cell>
          <cell r="D1435" t="str">
            <v>Estuco y pintura a 3 manos segun planos y especificaciones de diseño</v>
          </cell>
          <cell r="E1435" t="str">
            <v>m2</v>
          </cell>
          <cell r="F1435">
            <v>1200</v>
          </cell>
          <cell r="G1435">
            <v>6415</v>
          </cell>
          <cell r="H1435">
            <v>7698000</v>
          </cell>
          <cell r="J1435">
            <v>1200</v>
          </cell>
          <cell r="K1435">
            <v>-1200</v>
          </cell>
          <cell r="L1435">
            <v>0</v>
          </cell>
          <cell r="M1435">
            <v>7698000</v>
          </cell>
          <cell r="N1435">
            <v>-7698000</v>
          </cell>
          <cell r="O1435">
            <v>0</v>
          </cell>
          <cell r="R1435">
            <v>0</v>
          </cell>
          <cell r="W1435">
            <v>0</v>
          </cell>
        </row>
        <row r="1436">
          <cell r="F1436" t="str">
            <v/>
          </cell>
          <cell r="J1436" t="str">
            <v/>
          </cell>
          <cell r="L1436" t="str">
            <v/>
          </cell>
          <cell r="M1436" t="str">
            <v/>
          </cell>
          <cell r="N1436" t="str">
            <v/>
          </cell>
          <cell r="O1436" t="str">
            <v/>
          </cell>
          <cell r="R1436">
            <v>0</v>
          </cell>
          <cell r="W1436" t="str">
            <v/>
          </cell>
        </row>
        <row r="1437">
          <cell r="D1437" t="str">
            <v>COSTO DIRECTO</v>
          </cell>
          <cell r="F1437" t="str">
            <v/>
          </cell>
          <cell r="H1437">
            <v>208973748</v>
          </cell>
          <cell r="J1437" t="str">
            <v/>
          </cell>
          <cell r="L1437" t="str">
            <v/>
          </cell>
          <cell r="M1437">
            <v>208973748</v>
          </cell>
          <cell r="N1437">
            <v>64260750</v>
          </cell>
          <cell r="O1437">
            <v>273234498</v>
          </cell>
          <cell r="R1437">
            <v>0</v>
          </cell>
          <cell r="S1437">
            <v>0</v>
          </cell>
          <cell r="T1437">
            <v>0</v>
          </cell>
          <cell r="U1437">
            <v>0</v>
          </cell>
          <cell r="V1437" t="str">
            <v/>
          </cell>
          <cell r="W1437">
            <v>155304040</v>
          </cell>
        </row>
        <row r="1438">
          <cell r="D1438" t="str">
            <v>A,I,U, (25% )</v>
          </cell>
          <cell r="E1438">
            <v>0.25</v>
          </cell>
          <cell r="F1438">
            <v>0</v>
          </cell>
          <cell r="H1438">
            <v>52243437</v>
          </cell>
          <cell r="J1438">
            <v>0</v>
          </cell>
          <cell r="L1438">
            <v>0</v>
          </cell>
          <cell r="M1438">
            <v>52243437</v>
          </cell>
          <cell r="N1438">
            <v>16065188</v>
          </cell>
          <cell r="O1438">
            <v>68308625</v>
          </cell>
          <cell r="R1438">
            <v>0</v>
          </cell>
          <cell r="S1438">
            <v>0</v>
          </cell>
          <cell r="T1438">
            <v>0</v>
          </cell>
          <cell r="U1438">
            <v>0</v>
          </cell>
          <cell r="W1438">
            <v>38826010</v>
          </cell>
        </row>
        <row r="1439">
          <cell r="B1439" t="str">
            <v>TO25</v>
          </cell>
          <cell r="D1439" t="str">
            <v>COSTO TOTAL</v>
          </cell>
          <cell r="F1439" t="str">
            <v/>
          </cell>
          <cell r="H1439">
            <v>261217185</v>
          </cell>
          <cell r="J1439" t="str">
            <v/>
          </cell>
          <cell r="L1439" t="str">
            <v/>
          </cell>
          <cell r="M1439">
            <v>261217185</v>
          </cell>
          <cell r="N1439">
            <v>80325938</v>
          </cell>
          <cell r="O1439">
            <v>341543123</v>
          </cell>
          <cell r="R1439">
            <v>0</v>
          </cell>
          <cell r="S1439">
            <v>0</v>
          </cell>
          <cell r="T1439">
            <v>0</v>
          </cell>
          <cell r="U1439">
            <v>0</v>
          </cell>
          <cell r="V1439" t="str">
            <v/>
          </cell>
          <cell r="W1439">
            <v>194130050</v>
          </cell>
        </row>
        <row r="1440">
          <cell r="B1440" t="str">
            <v>T26</v>
          </cell>
          <cell r="C1440" t="str">
            <v>SUMINISTRO - TUBERIA DE ADUCCION, GRP Ø 600 mm (1440)</v>
          </cell>
          <cell r="F1440" t="str">
            <v/>
          </cell>
          <cell r="J1440" t="str">
            <v/>
          </cell>
          <cell r="L1440" t="str">
            <v/>
          </cell>
          <cell r="M1440" t="str">
            <v/>
          </cell>
          <cell r="N1440" t="str">
            <v/>
          </cell>
          <cell r="O1440" t="str">
            <v/>
          </cell>
          <cell r="R1440">
            <v>0</v>
          </cell>
          <cell r="S1440" t="str">
            <v/>
          </cell>
          <cell r="T1440" t="str">
            <v/>
          </cell>
          <cell r="U1440" t="str">
            <v/>
          </cell>
          <cell r="V1440" t="str">
            <v/>
          </cell>
          <cell r="W1440" t="str">
            <v/>
          </cell>
        </row>
        <row r="1441">
          <cell r="C1441" t="str">
            <v xml:space="preserve">ITEM </v>
          </cell>
          <cell r="D1441" t="str">
            <v xml:space="preserve">DESCRIPCION </v>
          </cell>
          <cell r="E1441" t="str">
            <v xml:space="preserve">UNIDAD </v>
          </cell>
          <cell r="F1441">
            <v>0</v>
          </cell>
          <cell r="G1441" t="str">
            <v xml:space="preserve">V. UNITARIO </v>
          </cell>
          <cell r="H1441" t="str">
            <v>V. PARCIAL</v>
          </cell>
          <cell r="J1441">
            <v>0</v>
          </cell>
          <cell r="L1441">
            <v>0</v>
          </cell>
          <cell r="R1441">
            <v>0</v>
          </cell>
        </row>
        <row r="1442">
          <cell r="C1442" t="str">
            <v>3.20.</v>
          </cell>
          <cell r="D1442" t="str">
            <v>SUMINISTRO DE TUBERIAS Y ELEMENTOS DE ACUEDUCTO Y ALCANTARILLADO</v>
          </cell>
          <cell r="F1442" t="str">
            <v/>
          </cell>
          <cell r="J1442" t="str">
            <v/>
          </cell>
          <cell r="L1442" t="str">
            <v/>
          </cell>
          <cell r="M1442" t="str">
            <v/>
          </cell>
          <cell r="N1442" t="str">
            <v/>
          </cell>
          <cell r="O1442" t="str">
            <v/>
          </cell>
          <cell r="R1442">
            <v>0</v>
          </cell>
          <cell r="S1442" t="str">
            <v/>
          </cell>
          <cell r="T1442" t="str">
            <v/>
          </cell>
          <cell r="U1442" t="str">
            <v/>
          </cell>
          <cell r="V1442" t="str">
            <v/>
          </cell>
          <cell r="W1442" t="str">
            <v/>
          </cell>
        </row>
        <row r="1443">
          <cell r="C1443" t="str">
            <v>3.20.1.1</v>
          </cell>
          <cell r="D1443" t="str">
            <v>Suministro de Tuberias de Acueducto</v>
          </cell>
          <cell r="F1443" t="str">
            <v/>
          </cell>
          <cell r="J1443" t="str">
            <v/>
          </cell>
          <cell r="L1443" t="str">
            <v/>
          </cell>
          <cell r="M1443" t="str">
            <v/>
          </cell>
          <cell r="N1443" t="str">
            <v/>
          </cell>
          <cell r="O1443" t="str">
            <v/>
          </cell>
          <cell r="R1443">
            <v>0</v>
          </cell>
          <cell r="S1443" t="str">
            <v/>
          </cell>
          <cell r="T1443" t="str">
            <v/>
          </cell>
          <cell r="U1443" t="str">
            <v/>
          </cell>
          <cell r="V1443" t="str">
            <v/>
          </cell>
          <cell r="W1443" t="str">
            <v/>
          </cell>
        </row>
        <row r="1444">
          <cell r="C1444" t="str">
            <v>3.20.1.1.2</v>
          </cell>
          <cell r="D1444" t="str">
            <v>Suministro de Tuberías de acueducto de hierro de fundición dúctil</v>
          </cell>
          <cell r="F1444" t="str">
            <v/>
          </cell>
          <cell r="J1444" t="str">
            <v/>
          </cell>
          <cell r="L1444" t="str">
            <v/>
          </cell>
          <cell r="M1444" t="str">
            <v/>
          </cell>
          <cell r="N1444" t="str">
            <v/>
          </cell>
          <cell r="O1444" t="str">
            <v/>
          </cell>
          <cell r="R1444">
            <v>0</v>
          </cell>
          <cell r="S1444" t="str">
            <v/>
          </cell>
          <cell r="T1444" t="str">
            <v/>
          </cell>
          <cell r="U1444" t="str">
            <v/>
          </cell>
          <cell r="V1444" t="str">
            <v/>
          </cell>
          <cell r="W1444" t="str">
            <v/>
          </cell>
        </row>
        <row r="1445">
          <cell r="C1445" t="str">
            <v>3.20.1.1.2.7</v>
          </cell>
          <cell r="D1445" t="str">
            <v>Tubería de HD de 600 mm PN 10</v>
          </cell>
          <cell r="E1445" t="str">
            <v>m</v>
          </cell>
          <cell r="F1445">
            <v>0</v>
          </cell>
          <cell r="G1445">
            <v>500939.04</v>
          </cell>
          <cell r="H1445">
            <v>0</v>
          </cell>
          <cell r="I1445" t="e">
            <v>#DIV/0!</v>
          </cell>
          <cell r="J1445">
            <v>0</v>
          </cell>
          <cell r="K1445">
            <v>0</v>
          </cell>
          <cell r="L1445">
            <v>0</v>
          </cell>
          <cell r="M1445">
            <v>0</v>
          </cell>
          <cell r="N1445">
            <v>0</v>
          </cell>
          <cell r="O1445">
            <v>0</v>
          </cell>
          <cell r="R1445">
            <v>0</v>
          </cell>
          <cell r="S1445">
            <v>0</v>
          </cell>
          <cell r="T1445">
            <v>0</v>
          </cell>
          <cell r="U1445">
            <v>0</v>
          </cell>
          <cell r="V1445">
            <v>0</v>
          </cell>
          <cell r="W1445">
            <v>0</v>
          </cell>
        </row>
        <row r="1446">
          <cell r="C1446" t="str">
            <v>3.20.1.1.3</v>
          </cell>
          <cell r="D1446" t="str">
            <v>Suministro de Tuberías de acueducto de poliester reforzado con fibra de vidrio (GRP)</v>
          </cell>
          <cell r="F1446" t="str">
            <v/>
          </cell>
          <cell r="I1446" t="str">
            <v/>
          </cell>
          <cell r="J1446" t="str">
            <v/>
          </cell>
          <cell r="L1446" t="str">
            <v/>
          </cell>
          <cell r="M1446" t="str">
            <v/>
          </cell>
          <cell r="N1446" t="str">
            <v/>
          </cell>
          <cell r="O1446" t="str">
            <v/>
          </cell>
          <cell r="R1446">
            <v>0</v>
          </cell>
          <cell r="S1446" t="str">
            <v/>
          </cell>
          <cell r="T1446" t="str">
            <v/>
          </cell>
          <cell r="U1446" t="str">
            <v/>
          </cell>
          <cell r="V1446" t="str">
            <v/>
          </cell>
          <cell r="W1446" t="str">
            <v/>
          </cell>
        </row>
        <row r="1447">
          <cell r="C1447" t="str">
            <v>3.20.1.1.3.2</v>
          </cell>
          <cell r="D1447" t="str">
            <v>Tubería de GRP de 400 mm</v>
          </cell>
          <cell r="E1447" t="str">
            <v>m</v>
          </cell>
          <cell r="F1447">
            <v>0</v>
          </cell>
          <cell r="G1447">
            <v>89000</v>
          </cell>
          <cell r="H1447">
            <v>0</v>
          </cell>
          <cell r="I1447" t="e">
            <v>#DIV/0!</v>
          </cell>
          <cell r="J1447">
            <v>0</v>
          </cell>
          <cell r="L1447">
            <v>0</v>
          </cell>
          <cell r="M1447">
            <v>0</v>
          </cell>
          <cell r="N1447">
            <v>0</v>
          </cell>
          <cell r="O1447">
            <v>0</v>
          </cell>
          <cell r="R1447">
            <v>0</v>
          </cell>
          <cell r="S1447">
            <v>0</v>
          </cell>
          <cell r="T1447">
            <v>0</v>
          </cell>
          <cell r="U1447">
            <v>0</v>
          </cell>
          <cell r="V1447">
            <v>0</v>
          </cell>
          <cell r="W1447">
            <v>0</v>
          </cell>
        </row>
        <row r="1448">
          <cell r="C1448" t="str">
            <v>3.20.1.1.3.5</v>
          </cell>
          <cell r="D1448" t="str">
            <v>Tubería de GRP de 600 mm (de 12 m cada tubo)</v>
          </cell>
          <cell r="E1448" t="str">
            <v>m</v>
          </cell>
          <cell r="F1448">
            <v>0</v>
          </cell>
          <cell r="G1448">
            <v>240130.20799999998</v>
          </cell>
          <cell r="H1448">
            <v>0</v>
          </cell>
          <cell r="I1448" t="e">
            <v>#DIV/0!</v>
          </cell>
          <cell r="J1448">
            <v>0</v>
          </cell>
          <cell r="L1448">
            <v>0</v>
          </cell>
          <cell r="M1448">
            <v>0</v>
          </cell>
          <cell r="N1448">
            <v>0</v>
          </cell>
          <cell r="O1448">
            <v>0</v>
          </cell>
          <cell r="R1448">
            <v>0</v>
          </cell>
          <cell r="S1448">
            <v>0</v>
          </cell>
          <cell r="T1448">
            <v>0</v>
          </cell>
          <cell r="U1448">
            <v>0</v>
          </cell>
          <cell r="V1448">
            <v>0</v>
          </cell>
          <cell r="W1448">
            <v>0</v>
          </cell>
        </row>
        <row r="1449">
          <cell r="C1449" t="str">
            <v>3.20.1.2.1</v>
          </cell>
          <cell r="D1449" t="str">
            <v xml:space="preserve">Suministro de válvula de compuerta brida x brida norma ISO PN 10 </v>
          </cell>
          <cell r="F1449" t="str">
            <v/>
          </cell>
          <cell r="I1449" t="str">
            <v/>
          </cell>
          <cell r="J1449" t="str">
            <v/>
          </cell>
          <cell r="L1449" t="str">
            <v/>
          </cell>
          <cell r="M1449" t="str">
            <v/>
          </cell>
          <cell r="N1449" t="str">
            <v/>
          </cell>
          <cell r="O1449" t="str">
            <v/>
          </cell>
          <cell r="R1449">
            <v>0</v>
          </cell>
          <cell r="S1449" t="str">
            <v/>
          </cell>
          <cell r="T1449" t="str">
            <v/>
          </cell>
          <cell r="U1449" t="str">
            <v/>
          </cell>
          <cell r="V1449" t="str">
            <v/>
          </cell>
          <cell r="W1449" t="str">
            <v/>
          </cell>
        </row>
        <row r="1450">
          <cell r="C1450" t="str">
            <v>3.20.1.2.1.3</v>
          </cell>
          <cell r="D1450" t="str">
            <v>d = 100 mm (4")</v>
          </cell>
          <cell r="E1450" t="str">
            <v>un</v>
          </cell>
          <cell r="F1450">
            <v>0</v>
          </cell>
          <cell r="G1450">
            <v>434118.40000000002</v>
          </cell>
          <cell r="H1450">
            <v>0</v>
          </cell>
          <cell r="I1450" t="e">
            <v>#DIV/0!</v>
          </cell>
          <cell r="J1450">
            <v>0</v>
          </cell>
          <cell r="K1450">
            <v>0</v>
          </cell>
          <cell r="L1450">
            <v>0</v>
          </cell>
          <cell r="M1450">
            <v>0</v>
          </cell>
          <cell r="N1450">
            <v>0</v>
          </cell>
          <cell r="O1450">
            <v>0</v>
          </cell>
          <cell r="R1450">
            <v>1</v>
          </cell>
          <cell r="S1450">
            <v>0</v>
          </cell>
          <cell r="T1450">
            <v>0</v>
          </cell>
          <cell r="U1450">
            <v>434118.40000000002</v>
          </cell>
          <cell r="V1450">
            <v>-1</v>
          </cell>
          <cell r="W1450">
            <v>-434118.40000000002</v>
          </cell>
        </row>
        <row r="1451">
          <cell r="C1451" t="str">
            <v>3.20.1.2.3</v>
          </cell>
          <cell r="D1451" t="str">
            <v>Suministro de válvula de mariposa brida x brida norma ISO PN  16</v>
          </cell>
          <cell r="F1451" t="str">
            <v/>
          </cell>
          <cell r="I1451" t="str">
            <v/>
          </cell>
          <cell r="J1451" t="str">
            <v/>
          </cell>
          <cell r="L1451" t="str">
            <v/>
          </cell>
          <cell r="M1451" t="str">
            <v/>
          </cell>
          <cell r="N1451" t="str">
            <v/>
          </cell>
          <cell r="O1451" t="str">
            <v/>
          </cell>
          <cell r="R1451">
            <v>0</v>
          </cell>
          <cell r="S1451" t="str">
            <v/>
          </cell>
          <cell r="T1451" t="str">
            <v/>
          </cell>
          <cell r="U1451" t="str">
            <v/>
          </cell>
          <cell r="V1451" t="str">
            <v/>
          </cell>
          <cell r="W1451" t="str">
            <v/>
          </cell>
        </row>
        <row r="1452">
          <cell r="C1452" t="str">
            <v>3.20.1.2.3.4</v>
          </cell>
          <cell r="D1452" t="str">
            <v>d = 400 mm (16")</v>
          </cell>
          <cell r="E1452" t="str">
            <v>un</v>
          </cell>
          <cell r="F1452">
            <v>0</v>
          </cell>
          <cell r="G1452">
            <v>8619472.7999999989</v>
          </cell>
          <cell r="H1452">
            <v>0</v>
          </cell>
          <cell r="I1452" t="e">
            <v>#DIV/0!</v>
          </cell>
          <cell r="J1452">
            <v>0</v>
          </cell>
          <cell r="K1452">
            <v>0</v>
          </cell>
          <cell r="L1452">
            <v>0</v>
          </cell>
          <cell r="M1452">
            <v>0</v>
          </cell>
          <cell r="N1452">
            <v>0</v>
          </cell>
          <cell r="O1452">
            <v>0</v>
          </cell>
          <cell r="R1452">
            <v>2</v>
          </cell>
          <cell r="S1452">
            <v>0</v>
          </cell>
          <cell r="T1452">
            <v>0</v>
          </cell>
          <cell r="U1452">
            <v>17238945.599999998</v>
          </cell>
          <cell r="V1452">
            <v>-2</v>
          </cell>
          <cell r="W1452">
            <v>-17238945.599999998</v>
          </cell>
        </row>
        <row r="1453">
          <cell r="C1453" t="str">
            <v>3.20.1.2.7</v>
          </cell>
          <cell r="D1453" t="str">
            <v xml:space="preserve">Suministro de ventosa de triple acción norma ISO PN 10 </v>
          </cell>
          <cell r="F1453" t="str">
            <v/>
          </cell>
          <cell r="I1453" t="str">
            <v/>
          </cell>
          <cell r="J1453" t="str">
            <v/>
          </cell>
          <cell r="L1453" t="str">
            <v/>
          </cell>
          <cell r="M1453" t="str">
            <v/>
          </cell>
          <cell r="N1453" t="str">
            <v/>
          </cell>
          <cell r="O1453" t="str">
            <v/>
          </cell>
          <cell r="R1453">
            <v>0</v>
          </cell>
          <cell r="S1453" t="str">
            <v/>
          </cell>
          <cell r="T1453" t="str">
            <v/>
          </cell>
          <cell r="U1453" t="str">
            <v/>
          </cell>
          <cell r="V1453" t="str">
            <v/>
          </cell>
          <cell r="W1453" t="str">
            <v/>
          </cell>
        </row>
        <row r="1454">
          <cell r="C1454" t="str">
            <v>3.20.1.2.7.3</v>
          </cell>
          <cell r="D1454" t="str">
            <v>d = 100 mm (4")</v>
          </cell>
          <cell r="E1454" t="str">
            <v>un</v>
          </cell>
          <cell r="F1454">
            <v>0</v>
          </cell>
          <cell r="G1454">
            <v>1443785.3</v>
          </cell>
          <cell r="H1454">
            <v>0</v>
          </cell>
          <cell r="I1454" t="e">
            <v>#DIV/0!</v>
          </cell>
          <cell r="J1454">
            <v>0</v>
          </cell>
          <cell r="L1454">
            <v>0</v>
          </cell>
          <cell r="M1454">
            <v>0</v>
          </cell>
          <cell r="N1454">
            <v>0</v>
          </cell>
          <cell r="O1454">
            <v>0</v>
          </cell>
          <cell r="R1454">
            <v>0</v>
          </cell>
          <cell r="S1454">
            <v>0</v>
          </cell>
          <cell r="T1454">
            <v>0</v>
          </cell>
          <cell r="U1454">
            <v>0</v>
          </cell>
          <cell r="V1454">
            <v>0</v>
          </cell>
          <cell r="W1454">
            <v>0</v>
          </cell>
        </row>
        <row r="1455">
          <cell r="C1455" t="str">
            <v>3.20.1.2.15</v>
          </cell>
          <cell r="D1455" t="str">
            <v>Suministro de brida ciega HD norma ISO PN 16</v>
          </cell>
          <cell r="F1455" t="str">
            <v/>
          </cell>
          <cell r="I1455" t="str">
            <v/>
          </cell>
          <cell r="J1455" t="str">
            <v/>
          </cell>
          <cell r="L1455" t="str">
            <v/>
          </cell>
          <cell r="M1455" t="str">
            <v/>
          </cell>
          <cell r="N1455" t="str">
            <v/>
          </cell>
          <cell r="O1455" t="str">
            <v/>
          </cell>
          <cell r="R1455">
            <v>0</v>
          </cell>
          <cell r="S1455" t="str">
            <v/>
          </cell>
          <cell r="T1455" t="str">
            <v/>
          </cell>
          <cell r="U1455" t="str">
            <v/>
          </cell>
          <cell r="V1455" t="str">
            <v/>
          </cell>
          <cell r="W1455" t="str">
            <v/>
          </cell>
        </row>
        <row r="1456">
          <cell r="C1456" t="str">
            <v>3.20.1.2.15.11</v>
          </cell>
          <cell r="D1456" t="str">
            <v>d = 600 mm (24")</v>
          </cell>
          <cell r="E1456" t="str">
            <v>un</v>
          </cell>
          <cell r="F1456">
            <v>0</v>
          </cell>
          <cell r="G1456">
            <v>1718134</v>
          </cell>
          <cell r="H1456">
            <v>0</v>
          </cell>
          <cell r="I1456" t="e">
            <v>#DIV/0!</v>
          </cell>
          <cell r="J1456">
            <v>0</v>
          </cell>
          <cell r="K1456">
            <v>0</v>
          </cell>
          <cell r="L1456">
            <v>0</v>
          </cell>
          <cell r="M1456">
            <v>0</v>
          </cell>
          <cell r="N1456">
            <v>0</v>
          </cell>
          <cell r="O1456">
            <v>0</v>
          </cell>
          <cell r="R1456">
            <v>0</v>
          </cell>
          <cell r="S1456">
            <v>0</v>
          </cell>
          <cell r="T1456">
            <v>0</v>
          </cell>
          <cell r="U1456">
            <v>0</v>
          </cell>
          <cell r="V1456">
            <v>0</v>
          </cell>
          <cell r="W1456">
            <v>0</v>
          </cell>
        </row>
        <row r="1457">
          <cell r="C1457" t="str">
            <v>3.20.1.2.30</v>
          </cell>
          <cell r="D1457" t="str">
            <v>Codo 90° BxB HD Norma ISO PN 10</v>
          </cell>
          <cell r="F1457" t="str">
            <v/>
          </cell>
          <cell r="I1457" t="str">
            <v/>
          </cell>
          <cell r="J1457" t="str">
            <v/>
          </cell>
          <cell r="L1457" t="str">
            <v/>
          </cell>
          <cell r="M1457" t="str">
            <v/>
          </cell>
          <cell r="N1457" t="str">
            <v/>
          </cell>
          <cell r="O1457" t="str">
            <v/>
          </cell>
          <cell r="R1457">
            <v>0</v>
          </cell>
          <cell r="S1457" t="str">
            <v/>
          </cell>
          <cell r="T1457" t="str">
            <v/>
          </cell>
          <cell r="U1457" t="str">
            <v/>
          </cell>
          <cell r="V1457" t="str">
            <v/>
          </cell>
          <cell r="W1457" t="str">
            <v/>
          </cell>
        </row>
        <row r="1458">
          <cell r="C1458" t="str">
            <v>3.20.1.2.30.7</v>
          </cell>
          <cell r="D1458" t="str">
            <v>d = 600 mm (24")</v>
          </cell>
          <cell r="E1458" t="str">
            <v>un</v>
          </cell>
          <cell r="F1458">
            <v>0</v>
          </cell>
          <cell r="G1458">
            <v>6148000</v>
          </cell>
          <cell r="H1458">
            <v>0</v>
          </cell>
          <cell r="I1458" t="e">
            <v>#DIV/0!</v>
          </cell>
          <cell r="J1458">
            <v>0</v>
          </cell>
          <cell r="K1458">
            <v>0</v>
          </cell>
          <cell r="L1458">
            <v>0</v>
          </cell>
          <cell r="M1458">
            <v>0</v>
          </cell>
          <cell r="N1458">
            <v>0</v>
          </cell>
          <cell r="O1458">
            <v>0</v>
          </cell>
          <cell r="R1458">
            <v>0</v>
          </cell>
          <cell r="S1458">
            <v>0</v>
          </cell>
          <cell r="T1458">
            <v>0</v>
          </cell>
          <cell r="U1458">
            <v>0</v>
          </cell>
          <cell r="V1458">
            <v>0</v>
          </cell>
          <cell r="W1458">
            <v>0</v>
          </cell>
        </row>
        <row r="1459">
          <cell r="C1459" t="str">
            <v>3.20.1.2.40</v>
          </cell>
          <cell r="D1459" t="str">
            <v>Codo 45° JA x JA HD Norma ISO PN 10</v>
          </cell>
          <cell r="F1459" t="str">
            <v/>
          </cell>
          <cell r="I1459" t="str">
            <v/>
          </cell>
          <cell r="J1459" t="str">
            <v/>
          </cell>
          <cell r="L1459" t="str">
            <v/>
          </cell>
          <cell r="M1459" t="str">
            <v/>
          </cell>
          <cell r="N1459" t="str">
            <v/>
          </cell>
          <cell r="O1459" t="str">
            <v/>
          </cell>
          <cell r="R1459">
            <v>0</v>
          </cell>
          <cell r="S1459" t="str">
            <v/>
          </cell>
          <cell r="T1459" t="str">
            <v/>
          </cell>
          <cell r="U1459" t="str">
            <v/>
          </cell>
          <cell r="V1459" t="str">
            <v/>
          </cell>
          <cell r="W1459" t="str">
            <v/>
          </cell>
        </row>
        <row r="1460">
          <cell r="C1460" t="str">
            <v>3.20.1.2.40.7</v>
          </cell>
          <cell r="D1460" t="str">
            <v>d = 600 mm (24")</v>
          </cell>
          <cell r="E1460" t="str">
            <v>un</v>
          </cell>
          <cell r="F1460">
            <v>0</v>
          </cell>
          <cell r="G1460">
            <v>3455554.16</v>
          </cell>
          <cell r="H1460">
            <v>0</v>
          </cell>
          <cell r="I1460" t="e">
            <v>#DIV/0!</v>
          </cell>
          <cell r="J1460">
            <v>0</v>
          </cell>
          <cell r="K1460">
            <v>0</v>
          </cell>
          <cell r="L1460">
            <v>0</v>
          </cell>
          <cell r="M1460">
            <v>0</v>
          </cell>
          <cell r="N1460">
            <v>0</v>
          </cell>
          <cell r="O1460">
            <v>0</v>
          </cell>
          <cell r="R1460">
            <v>2</v>
          </cell>
          <cell r="S1460">
            <v>0</v>
          </cell>
          <cell r="T1460">
            <v>0</v>
          </cell>
          <cell r="U1460">
            <v>6911108.3200000003</v>
          </cell>
          <cell r="V1460">
            <v>-2</v>
          </cell>
          <cell r="W1460">
            <v>-6911108.3200000003</v>
          </cell>
        </row>
        <row r="1461">
          <cell r="C1461" t="str">
            <v>3.20.1.2.58</v>
          </cell>
          <cell r="D1461" t="str">
            <v>Reducción B x B HD. Norma ISO. PN 10</v>
          </cell>
          <cell r="F1461" t="str">
            <v/>
          </cell>
          <cell r="I1461" t="str">
            <v/>
          </cell>
          <cell r="J1461" t="str">
            <v/>
          </cell>
          <cell r="L1461" t="str">
            <v/>
          </cell>
          <cell r="M1461" t="str">
            <v/>
          </cell>
          <cell r="N1461" t="str">
            <v/>
          </cell>
          <cell r="O1461" t="str">
            <v/>
          </cell>
          <cell r="R1461">
            <v>0</v>
          </cell>
          <cell r="S1461" t="str">
            <v/>
          </cell>
          <cell r="T1461" t="str">
            <v/>
          </cell>
          <cell r="U1461" t="str">
            <v/>
          </cell>
          <cell r="V1461" t="str">
            <v/>
          </cell>
          <cell r="W1461" t="str">
            <v/>
          </cell>
        </row>
        <row r="1462">
          <cell r="C1462" t="str">
            <v>3.20.1.2.58.31</v>
          </cell>
          <cell r="D1462" t="str">
            <v>d = 600 x 400 mm</v>
          </cell>
          <cell r="E1462" t="str">
            <v>un</v>
          </cell>
          <cell r="F1462">
            <v>0</v>
          </cell>
          <cell r="G1462">
            <v>4640000</v>
          </cell>
          <cell r="H1462">
            <v>0</v>
          </cell>
          <cell r="I1462" t="e">
            <v>#DIV/0!</v>
          </cell>
          <cell r="J1462">
            <v>0</v>
          </cell>
          <cell r="K1462">
            <v>0</v>
          </cell>
          <cell r="L1462">
            <v>0</v>
          </cell>
          <cell r="M1462">
            <v>0</v>
          </cell>
          <cell r="N1462">
            <v>0</v>
          </cell>
          <cell r="O1462">
            <v>0</v>
          </cell>
          <cell r="R1462">
            <v>2</v>
          </cell>
          <cell r="S1462">
            <v>0</v>
          </cell>
          <cell r="T1462">
            <v>0</v>
          </cell>
          <cell r="U1462">
            <v>9280000</v>
          </cell>
          <cell r="V1462">
            <v>-2</v>
          </cell>
          <cell r="W1462">
            <v>-9280000</v>
          </cell>
        </row>
        <row r="1463">
          <cell r="C1463" t="str">
            <v>3.20.1.2.62</v>
          </cell>
          <cell r="D1463" t="str">
            <v>Suministro de Tee B x B x B HD. Norma ISO. PN 10</v>
          </cell>
          <cell r="F1463" t="str">
            <v/>
          </cell>
          <cell r="I1463" t="str">
            <v/>
          </cell>
          <cell r="J1463" t="str">
            <v/>
          </cell>
          <cell r="L1463" t="str">
            <v/>
          </cell>
          <cell r="M1463" t="str">
            <v/>
          </cell>
          <cell r="N1463" t="str">
            <v/>
          </cell>
          <cell r="O1463" t="str">
            <v/>
          </cell>
          <cell r="R1463">
            <v>0</v>
          </cell>
          <cell r="S1463" t="str">
            <v/>
          </cell>
          <cell r="T1463" t="str">
            <v/>
          </cell>
          <cell r="U1463" t="str">
            <v/>
          </cell>
          <cell r="V1463" t="str">
            <v/>
          </cell>
          <cell r="W1463" t="str">
            <v/>
          </cell>
        </row>
        <row r="1464">
          <cell r="C1464" t="str">
            <v>3.20.1.2.62.40</v>
          </cell>
          <cell r="D1464" t="str">
            <v>Tee 600 x 600 x 600 mm</v>
          </cell>
          <cell r="E1464" t="str">
            <v>un</v>
          </cell>
          <cell r="F1464">
            <v>0</v>
          </cell>
          <cell r="G1464">
            <v>10542834</v>
          </cell>
          <cell r="H1464">
            <v>0</v>
          </cell>
          <cell r="I1464" t="e">
            <v>#DIV/0!</v>
          </cell>
          <cell r="J1464">
            <v>0</v>
          </cell>
          <cell r="K1464">
            <v>0</v>
          </cell>
          <cell r="L1464">
            <v>0</v>
          </cell>
          <cell r="M1464">
            <v>0</v>
          </cell>
          <cell r="N1464">
            <v>0</v>
          </cell>
          <cell r="O1464">
            <v>0</v>
          </cell>
          <cell r="R1464">
            <v>0</v>
          </cell>
          <cell r="S1464">
            <v>0</v>
          </cell>
          <cell r="T1464">
            <v>0</v>
          </cell>
          <cell r="U1464">
            <v>0</v>
          </cell>
          <cell r="V1464">
            <v>0</v>
          </cell>
          <cell r="W1464">
            <v>0</v>
          </cell>
        </row>
        <row r="1465">
          <cell r="C1465" t="str">
            <v>3.20.1.2.67</v>
          </cell>
          <cell r="D1465" t="str">
            <v>Suministro de Niples bridados (Brida espigo y lisos)</v>
          </cell>
          <cell r="F1465" t="str">
            <v/>
          </cell>
          <cell r="I1465" t="str">
            <v/>
          </cell>
          <cell r="J1465" t="str">
            <v/>
          </cell>
          <cell r="L1465" t="str">
            <v/>
          </cell>
          <cell r="M1465" t="str">
            <v/>
          </cell>
          <cell r="N1465" t="str">
            <v/>
          </cell>
          <cell r="O1465" t="str">
            <v/>
          </cell>
          <cell r="R1465">
            <v>0</v>
          </cell>
          <cell r="S1465" t="str">
            <v/>
          </cell>
          <cell r="T1465" t="str">
            <v/>
          </cell>
          <cell r="U1465" t="str">
            <v/>
          </cell>
          <cell r="V1465" t="str">
            <v/>
          </cell>
          <cell r="W1465" t="str">
            <v/>
          </cell>
        </row>
        <row r="1466">
          <cell r="C1466" t="str">
            <v>3.20.1.2.67.1</v>
          </cell>
          <cell r="D1466" t="str">
            <v>L &lt;= 1 m</v>
          </cell>
          <cell r="F1466" t="str">
            <v/>
          </cell>
          <cell r="I1466" t="str">
            <v/>
          </cell>
          <cell r="J1466" t="str">
            <v/>
          </cell>
          <cell r="L1466" t="str">
            <v/>
          </cell>
          <cell r="M1466" t="str">
            <v/>
          </cell>
          <cell r="N1466" t="str">
            <v/>
          </cell>
          <cell r="O1466" t="str">
            <v/>
          </cell>
          <cell r="R1466">
            <v>0</v>
          </cell>
          <cell r="S1466" t="str">
            <v/>
          </cell>
          <cell r="T1466" t="str">
            <v/>
          </cell>
          <cell r="U1466" t="str">
            <v/>
          </cell>
          <cell r="V1466" t="str">
            <v/>
          </cell>
          <cell r="W1466" t="str">
            <v/>
          </cell>
        </row>
        <row r="1467">
          <cell r="C1467" t="str">
            <v>3.20.1.2.67.1.1</v>
          </cell>
          <cell r="D1467" t="str">
            <v>d = 600 mm Brida x Espigo. Norma ISO. PN 10. L=1.0 m.</v>
          </cell>
          <cell r="E1467" t="str">
            <v>un</v>
          </cell>
          <cell r="F1467">
            <v>0</v>
          </cell>
          <cell r="G1467">
            <v>2616380</v>
          </cell>
          <cell r="H1467">
            <v>0</v>
          </cell>
          <cell r="I1467" t="e">
            <v>#DIV/0!</v>
          </cell>
          <cell r="J1467">
            <v>0</v>
          </cell>
          <cell r="K1467">
            <v>0</v>
          </cell>
          <cell r="L1467">
            <v>0</v>
          </cell>
          <cell r="M1467">
            <v>0</v>
          </cell>
          <cell r="N1467">
            <v>0</v>
          </cell>
          <cell r="O1467">
            <v>0</v>
          </cell>
          <cell r="R1467">
            <v>0</v>
          </cell>
          <cell r="S1467">
            <v>0</v>
          </cell>
          <cell r="T1467">
            <v>0</v>
          </cell>
          <cell r="U1467">
            <v>0</v>
          </cell>
          <cell r="V1467">
            <v>0</v>
          </cell>
          <cell r="W1467">
            <v>0</v>
          </cell>
        </row>
        <row r="1468">
          <cell r="C1468" t="str">
            <v>3.20.2.11</v>
          </cell>
          <cell r="D1468" t="str">
            <v>Suministro de Codos GRP, SN 5000 N/m2, PN 6</v>
          </cell>
          <cell r="F1468" t="str">
            <v/>
          </cell>
          <cell r="I1468" t="str">
            <v/>
          </cell>
          <cell r="J1468" t="str">
            <v/>
          </cell>
          <cell r="L1468" t="str">
            <v/>
          </cell>
          <cell r="M1468" t="str">
            <v/>
          </cell>
          <cell r="N1468" t="str">
            <v/>
          </cell>
          <cell r="O1468" t="str">
            <v/>
          </cell>
          <cell r="R1468">
            <v>0</v>
          </cell>
          <cell r="S1468" t="str">
            <v/>
          </cell>
          <cell r="T1468" t="str">
            <v/>
          </cell>
          <cell r="U1468" t="str">
            <v/>
          </cell>
          <cell r="V1468" t="str">
            <v/>
          </cell>
          <cell r="W1468" t="str">
            <v/>
          </cell>
        </row>
        <row r="1469">
          <cell r="C1469" t="str">
            <v>3.20.2.11.4</v>
          </cell>
          <cell r="D1469" t="str">
            <v>d = 600 mm (Entre 3° y 30°), incluye 3 acoples por codo</v>
          </cell>
          <cell r="E1469" t="str">
            <v>un</v>
          </cell>
          <cell r="F1469">
            <v>0</v>
          </cell>
          <cell r="G1469">
            <v>380000</v>
          </cell>
          <cell r="H1469">
            <v>0</v>
          </cell>
          <cell r="I1469" t="e">
            <v>#DIV/0!</v>
          </cell>
          <cell r="J1469">
            <v>0</v>
          </cell>
          <cell r="L1469">
            <v>0</v>
          </cell>
          <cell r="M1469">
            <v>0</v>
          </cell>
          <cell r="N1469">
            <v>0</v>
          </cell>
          <cell r="O1469">
            <v>0</v>
          </cell>
          <cell r="R1469">
            <v>0</v>
          </cell>
          <cell r="S1469">
            <v>0</v>
          </cell>
          <cell r="T1469">
            <v>0</v>
          </cell>
          <cell r="U1469">
            <v>0</v>
          </cell>
          <cell r="V1469">
            <v>0</v>
          </cell>
          <cell r="W1469">
            <v>0</v>
          </cell>
        </row>
        <row r="1470">
          <cell r="C1470" t="str">
            <v>3.20.2.11.5</v>
          </cell>
          <cell r="D1470" t="str">
            <v>d = 600 mm (Entre 61° y 90°), incluye 3 acoples por codo</v>
          </cell>
          <cell r="E1470" t="str">
            <v>un</v>
          </cell>
          <cell r="F1470">
            <v>0</v>
          </cell>
          <cell r="G1470">
            <v>800000</v>
          </cell>
          <cell r="H1470">
            <v>0</v>
          </cell>
          <cell r="I1470" t="e">
            <v>#DIV/0!</v>
          </cell>
          <cell r="J1470">
            <v>0</v>
          </cell>
          <cell r="L1470">
            <v>0</v>
          </cell>
          <cell r="M1470">
            <v>0</v>
          </cell>
          <cell r="N1470">
            <v>0</v>
          </cell>
          <cell r="O1470">
            <v>0</v>
          </cell>
          <cell r="R1470">
            <v>0</v>
          </cell>
          <cell r="S1470">
            <v>0</v>
          </cell>
          <cell r="T1470">
            <v>0</v>
          </cell>
          <cell r="U1470">
            <v>0</v>
          </cell>
          <cell r="V1470">
            <v>0</v>
          </cell>
          <cell r="W1470">
            <v>0</v>
          </cell>
        </row>
        <row r="1471">
          <cell r="C1471" t="str">
            <v>3.20.2.12</v>
          </cell>
          <cell r="D1471" t="str">
            <v>Suministro de Tee GRP, Esp. x Esp. x Brida, SN 5000 N/m2, PN 6</v>
          </cell>
          <cell r="F1471" t="str">
            <v/>
          </cell>
          <cell r="I1471" t="str">
            <v/>
          </cell>
          <cell r="J1471" t="str">
            <v/>
          </cell>
          <cell r="L1471" t="str">
            <v/>
          </cell>
          <cell r="M1471" t="str">
            <v/>
          </cell>
          <cell r="N1471" t="str">
            <v/>
          </cell>
          <cell r="O1471" t="str">
            <v/>
          </cell>
          <cell r="R1471">
            <v>0</v>
          </cell>
          <cell r="S1471" t="str">
            <v/>
          </cell>
          <cell r="T1471" t="str">
            <v/>
          </cell>
          <cell r="U1471" t="str">
            <v/>
          </cell>
          <cell r="V1471" t="str">
            <v/>
          </cell>
          <cell r="W1471" t="str">
            <v/>
          </cell>
        </row>
        <row r="1472">
          <cell r="C1472" t="str">
            <v>3.20.2.12.4</v>
          </cell>
          <cell r="D1472" t="str">
            <v>d = 600 x 600 x 100 mm, incluye 5 acoples. (Ventosa)</v>
          </cell>
          <cell r="E1472" t="str">
            <v>un</v>
          </cell>
          <cell r="F1472">
            <v>0</v>
          </cell>
          <cell r="G1472">
            <v>700000</v>
          </cell>
          <cell r="H1472">
            <v>0</v>
          </cell>
          <cell r="I1472" t="e">
            <v>#DIV/0!</v>
          </cell>
          <cell r="J1472">
            <v>0</v>
          </cell>
          <cell r="L1472">
            <v>0</v>
          </cell>
          <cell r="M1472">
            <v>0</v>
          </cell>
          <cell r="N1472">
            <v>0</v>
          </cell>
          <cell r="O1472">
            <v>0</v>
          </cell>
          <cell r="R1472">
            <v>0</v>
          </cell>
          <cell r="S1472">
            <v>0</v>
          </cell>
          <cell r="T1472">
            <v>0</v>
          </cell>
          <cell r="U1472">
            <v>0</v>
          </cell>
          <cell r="V1472">
            <v>0</v>
          </cell>
          <cell r="W1472">
            <v>0</v>
          </cell>
        </row>
        <row r="1473">
          <cell r="C1473" t="str">
            <v>3.20.2.12.5</v>
          </cell>
          <cell r="D1473" t="str">
            <v>d = 600 x 600 x 400 mm, incluye 3 acoples por tee</v>
          </cell>
          <cell r="E1473" t="str">
            <v>un</v>
          </cell>
          <cell r="F1473">
            <v>0</v>
          </cell>
          <cell r="G1473">
            <v>2100000</v>
          </cell>
          <cell r="H1473">
            <v>0</v>
          </cell>
          <cell r="I1473" t="e">
            <v>#DIV/0!</v>
          </cell>
          <cell r="J1473">
            <v>0</v>
          </cell>
          <cell r="L1473">
            <v>0</v>
          </cell>
          <cell r="M1473">
            <v>0</v>
          </cell>
          <cell r="N1473">
            <v>0</v>
          </cell>
          <cell r="O1473">
            <v>0</v>
          </cell>
          <cell r="R1473">
            <v>0</v>
          </cell>
          <cell r="S1473">
            <v>0</v>
          </cell>
          <cell r="T1473">
            <v>0</v>
          </cell>
          <cell r="U1473">
            <v>0</v>
          </cell>
          <cell r="V1473">
            <v>0</v>
          </cell>
          <cell r="W1473">
            <v>0</v>
          </cell>
        </row>
        <row r="1474">
          <cell r="C1474" t="str">
            <v>3.20.2.12.6</v>
          </cell>
          <cell r="D1474" t="str">
            <v>d = 600 x 600 x 600 mm, incluye 3 acoples por tee</v>
          </cell>
          <cell r="E1474" t="str">
            <v>un</v>
          </cell>
          <cell r="F1474">
            <v>0</v>
          </cell>
          <cell r="G1474">
            <v>6000000</v>
          </cell>
          <cell r="H1474">
            <v>0</v>
          </cell>
          <cell r="I1474" t="e">
            <v>#DIV/0!</v>
          </cell>
          <cell r="J1474">
            <v>0</v>
          </cell>
          <cell r="L1474">
            <v>0</v>
          </cell>
          <cell r="M1474">
            <v>0</v>
          </cell>
          <cell r="N1474">
            <v>0</v>
          </cell>
          <cell r="O1474">
            <v>0</v>
          </cell>
          <cell r="R1474">
            <v>0</v>
          </cell>
          <cell r="S1474">
            <v>0</v>
          </cell>
          <cell r="T1474">
            <v>0</v>
          </cell>
          <cell r="U1474">
            <v>0</v>
          </cell>
          <cell r="V1474">
            <v>0</v>
          </cell>
          <cell r="W1474">
            <v>0</v>
          </cell>
        </row>
        <row r="1475">
          <cell r="C1475" t="str">
            <v>3.20.2.14</v>
          </cell>
          <cell r="D1475" t="str">
            <v>Suministro Niple GRP Brida x Espigo, SN 5000 N/m2, PN 6</v>
          </cell>
          <cell r="F1475" t="str">
            <v/>
          </cell>
          <cell r="I1475" t="str">
            <v/>
          </cell>
          <cell r="J1475" t="str">
            <v/>
          </cell>
          <cell r="L1475" t="str">
            <v/>
          </cell>
          <cell r="M1475" t="str">
            <v/>
          </cell>
          <cell r="N1475" t="str">
            <v/>
          </cell>
          <cell r="O1475" t="str">
            <v/>
          </cell>
          <cell r="R1475">
            <v>0</v>
          </cell>
          <cell r="S1475" t="str">
            <v/>
          </cell>
          <cell r="T1475" t="str">
            <v/>
          </cell>
          <cell r="U1475" t="str">
            <v/>
          </cell>
          <cell r="V1475" t="str">
            <v/>
          </cell>
          <cell r="W1475" t="str">
            <v/>
          </cell>
        </row>
        <row r="1476">
          <cell r="C1476" t="str">
            <v>3.20.2.14.2</v>
          </cell>
          <cell r="D1476" t="str">
            <v>d = 400 mm, incluye transporte</v>
          </cell>
          <cell r="E1476" t="str">
            <v>un</v>
          </cell>
          <cell r="F1476">
            <v>0</v>
          </cell>
          <cell r="G1476">
            <v>980000</v>
          </cell>
          <cell r="H1476">
            <v>0</v>
          </cell>
          <cell r="I1476" t="e">
            <v>#DIV/0!</v>
          </cell>
          <cell r="J1476">
            <v>0</v>
          </cell>
          <cell r="L1476">
            <v>0</v>
          </cell>
          <cell r="M1476">
            <v>0</v>
          </cell>
          <cell r="N1476">
            <v>0</v>
          </cell>
          <cell r="O1476">
            <v>0</v>
          </cell>
          <cell r="R1476">
            <v>0</v>
          </cell>
          <cell r="S1476">
            <v>0</v>
          </cell>
          <cell r="T1476">
            <v>0</v>
          </cell>
          <cell r="U1476">
            <v>0</v>
          </cell>
          <cell r="V1476">
            <v>0</v>
          </cell>
          <cell r="W1476">
            <v>0</v>
          </cell>
        </row>
        <row r="1477">
          <cell r="C1477" t="str">
            <v>3.20.2.14.4</v>
          </cell>
          <cell r="D1477" t="str">
            <v>d = 600 mm, incluye transporte</v>
          </cell>
          <cell r="E1477" t="str">
            <v>un</v>
          </cell>
          <cell r="F1477">
            <v>0</v>
          </cell>
          <cell r="G1477">
            <v>1980000</v>
          </cell>
          <cell r="H1477">
            <v>0</v>
          </cell>
          <cell r="I1477" t="e">
            <v>#DIV/0!</v>
          </cell>
          <cell r="J1477">
            <v>0</v>
          </cell>
          <cell r="L1477">
            <v>0</v>
          </cell>
          <cell r="M1477">
            <v>0</v>
          </cell>
          <cell r="N1477">
            <v>0</v>
          </cell>
          <cell r="O1477">
            <v>0</v>
          </cell>
          <cell r="R1477">
            <v>0</v>
          </cell>
          <cell r="S1477">
            <v>0</v>
          </cell>
          <cell r="T1477">
            <v>0</v>
          </cell>
          <cell r="U1477">
            <v>0</v>
          </cell>
          <cell r="V1477">
            <v>0</v>
          </cell>
          <cell r="W1477">
            <v>0</v>
          </cell>
        </row>
        <row r="1478">
          <cell r="C1478" t="str">
            <v>3.20.2.15</v>
          </cell>
          <cell r="D1478" t="str">
            <v>Suministro Acople GRP, PN 10, SN N/m2</v>
          </cell>
          <cell r="F1478" t="str">
            <v/>
          </cell>
          <cell r="I1478" t="str">
            <v/>
          </cell>
          <cell r="J1478" t="str">
            <v/>
          </cell>
          <cell r="L1478" t="str">
            <v/>
          </cell>
          <cell r="M1478" t="str">
            <v/>
          </cell>
          <cell r="N1478" t="str">
            <v/>
          </cell>
          <cell r="O1478" t="str">
            <v/>
          </cell>
          <cell r="R1478">
            <v>0</v>
          </cell>
          <cell r="S1478" t="str">
            <v/>
          </cell>
          <cell r="T1478" t="str">
            <v/>
          </cell>
          <cell r="U1478" t="str">
            <v/>
          </cell>
          <cell r="V1478" t="str">
            <v/>
          </cell>
          <cell r="W1478" t="str">
            <v/>
          </cell>
        </row>
        <row r="1479">
          <cell r="C1479" t="str">
            <v>3.20.2.15.2</v>
          </cell>
          <cell r="D1479" t="str">
            <v>d = 400 mm, incluye transporte</v>
          </cell>
          <cell r="E1479" t="str">
            <v>un</v>
          </cell>
          <cell r="F1479">
            <v>0</v>
          </cell>
          <cell r="G1479">
            <v>115000</v>
          </cell>
          <cell r="H1479">
            <v>0</v>
          </cell>
          <cell r="I1479" t="e">
            <v>#DIV/0!</v>
          </cell>
          <cell r="J1479">
            <v>0</v>
          </cell>
          <cell r="L1479">
            <v>0</v>
          </cell>
          <cell r="M1479">
            <v>0</v>
          </cell>
          <cell r="N1479">
            <v>0</v>
          </cell>
          <cell r="O1479">
            <v>0</v>
          </cell>
          <cell r="R1479">
            <v>0</v>
          </cell>
          <cell r="S1479">
            <v>0</v>
          </cell>
          <cell r="T1479">
            <v>0</v>
          </cell>
          <cell r="U1479">
            <v>0</v>
          </cell>
          <cell r="V1479">
            <v>0</v>
          </cell>
          <cell r="W1479">
            <v>0</v>
          </cell>
        </row>
        <row r="1480">
          <cell r="C1480" t="str">
            <v>3.20.2.15.5</v>
          </cell>
          <cell r="D1480" t="str">
            <v>d = 600 mm, incluye transporte</v>
          </cell>
          <cell r="E1480" t="str">
            <v>un</v>
          </cell>
          <cell r="F1480">
            <v>0</v>
          </cell>
          <cell r="G1480">
            <v>260000</v>
          </cell>
          <cell r="H1480">
            <v>0</v>
          </cell>
          <cell r="I1480" t="e">
            <v>#DIV/0!</v>
          </cell>
          <cell r="J1480">
            <v>0</v>
          </cell>
          <cell r="L1480">
            <v>0</v>
          </cell>
          <cell r="M1480">
            <v>0</v>
          </cell>
          <cell r="N1480">
            <v>0</v>
          </cell>
          <cell r="O1480">
            <v>0</v>
          </cell>
          <cell r="R1480">
            <v>0</v>
          </cell>
          <cell r="S1480">
            <v>0</v>
          </cell>
          <cell r="T1480">
            <v>0</v>
          </cell>
          <cell r="U1480">
            <v>0</v>
          </cell>
          <cell r="V1480">
            <v>0</v>
          </cell>
          <cell r="W1480">
            <v>0</v>
          </cell>
        </row>
        <row r="1481">
          <cell r="D1481" t="str">
            <v>COSTO SUMINISTRO</v>
          </cell>
          <cell r="F1481" t="str">
            <v/>
          </cell>
          <cell r="H1481">
            <v>0</v>
          </cell>
          <cell r="J1481" t="str">
            <v/>
          </cell>
          <cell r="L1481" t="str">
            <v/>
          </cell>
          <cell r="M1481">
            <v>0</v>
          </cell>
          <cell r="N1481">
            <v>0</v>
          </cell>
          <cell r="O1481">
            <v>0</v>
          </cell>
          <cell r="R1481">
            <v>0</v>
          </cell>
          <cell r="S1481">
            <v>0</v>
          </cell>
          <cell r="T1481">
            <v>0</v>
          </cell>
          <cell r="U1481">
            <v>33864172.319999993</v>
          </cell>
          <cell r="V1481" t="str">
            <v/>
          </cell>
          <cell r="W1481">
            <v>-33864172.319999993</v>
          </cell>
        </row>
        <row r="1482">
          <cell r="D1482" t="str">
            <v>A,I,U, 12%</v>
          </cell>
          <cell r="E1482">
            <v>0.12</v>
          </cell>
          <cell r="F1482">
            <v>0</v>
          </cell>
          <cell r="H1482">
            <v>0</v>
          </cell>
          <cell r="J1482">
            <v>0</v>
          </cell>
          <cell r="L1482">
            <v>0</v>
          </cell>
          <cell r="M1482">
            <v>0</v>
          </cell>
          <cell r="N1482">
            <v>0</v>
          </cell>
          <cell r="O1482">
            <v>0</v>
          </cell>
          <cell r="R1482">
            <v>0</v>
          </cell>
          <cell r="S1482">
            <v>0</v>
          </cell>
          <cell r="T1482">
            <v>0</v>
          </cell>
          <cell r="U1482">
            <v>4063700.6783999992</v>
          </cell>
          <cell r="W1482">
            <v>-4063700.6783999992</v>
          </cell>
        </row>
        <row r="1483">
          <cell r="B1483" t="str">
            <v>TO26</v>
          </cell>
          <cell r="D1483" t="str">
            <v>COSTO TOTAL SUMINISTRO</v>
          </cell>
          <cell r="F1483" t="str">
            <v/>
          </cell>
          <cell r="H1483">
            <v>0</v>
          </cell>
          <cell r="J1483" t="str">
            <v/>
          </cell>
          <cell r="L1483" t="str">
            <v/>
          </cell>
          <cell r="M1483">
            <v>0</v>
          </cell>
          <cell r="N1483">
            <v>0</v>
          </cell>
          <cell r="O1483">
            <v>0</v>
          </cell>
          <cell r="R1483">
            <v>0</v>
          </cell>
          <cell r="S1483">
            <v>0</v>
          </cell>
          <cell r="T1483">
            <v>0</v>
          </cell>
          <cell r="U1483">
            <v>37927873</v>
          </cell>
          <cell r="V1483" t="str">
            <v/>
          </cell>
          <cell r="W1483">
            <v>-37927873</v>
          </cell>
        </row>
        <row r="1484">
          <cell r="B1484" t="str">
            <v>T26A</v>
          </cell>
          <cell r="C1484" t="str">
            <v>SUMINISTRO - TUBERIA DE ADUCCION EN TERRAPLEN, HD Ø 500 mm (1484)</v>
          </cell>
          <cell r="F1484" t="str">
            <v/>
          </cell>
          <cell r="J1484" t="str">
            <v/>
          </cell>
          <cell r="L1484" t="str">
            <v/>
          </cell>
          <cell r="M1484" t="str">
            <v/>
          </cell>
          <cell r="N1484" t="str">
            <v/>
          </cell>
          <cell r="O1484" t="str">
            <v/>
          </cell>
          <cell r="R1484">
            <v>0</v>
          </cell>
        </row>
        <row r="1485">
          <cell r="C1485" t="str">
            <v xml:space="preserve">ITEM </v>
          </cell>
          <cell r="D1485" t="str">
            <v xml:space="preserve">DESCRIPCION </v>
          </cell>
          <cell r="E1485" t="str">
            <v xml:space="preserve">UNIDAD </v>
          </cell>
          <cell r="F1485">
            <v>0</v>
          </cell>
          <cell r="G1485" t="str">
            <v xml:space="preserve">V. UNITARIO </v>
          </cell>
          <cell r="H1485" t="str">
            <v>V. PARCIAL</v>
          </cell>
          <cell r="J1485">
            <v>0</v>
          </cell>
          <cell r="L1485">
            <v>0</v>
          </cell>
          <cell r="R1485">
            <v>0</v>
          </cell>
        </row>
        <row r="1486">
          <cell r="C1486" t="str">
            <v>3.20.</v>
          </cell>
          <cell r="D1486" t="str">
            <v>SUMINISTRO DE TUBERIAS Y ELEMENTOS DE ACUEDUCTO Y ALCANTARILLADO</v>
          </cell>
          <cell r="F1486" t="str">
            <v/>
          </cell>
          <cell r="J1486" t="str">
            <v/>
          </cell>
          <cell r="L1486" t="str">
            <v/>
          </cell>
          <cell r="M1486" t="str">
            <v/>
          </cell>
          <cell r="N1486" t="str">
            <v/>
          </cell>
          <cell r="O1486" t="str">
            <v/>
          </cell>
          <cell r="R1486">
            <v>0</v>
          </cell>
        </row>
        <row r="1487">
          <cell r="C1487" t="str">
            <v>3.20.1.1</v>
          </cell>
          <cell r="D1487" t="str">
            <v>Suministro de Tuberias de Acueducto</v>
          </cell>
          <cell r="F1487" t="str">
            <v/>
          </cell>
          <cell r="J1487" t="str">
            <v/>
          </cell>
          <cell r="L1487" t="str">
            <v/>
          </cell>
          <cell r="M1487" t="str">
            <v/>
          </cell>
          <cell r="N1487" t="str">
            <v/>
          </cell>
          <cell r="O1487" t="str">
            <v/>
          </cell>
          <cell r="R1487">
            <v>0</v>
          </cell>
        </row>
        <row r="1488">
          <cell r="C1488" t="str">
            <v>3.20.1.1.2</v>
          </cell>
          <cell r="D1488" t="str">
            <v>Suministro de Tuberías de acueducto de hierro de fundición dúctil</v>
          </cell>
          <cell r="F1488" t="str">
            <v/>
          </cell>
          <cell r="J1488" t="str">
            <v/>
          </cell>
          <cell r="L1488" t="str">
            <v/>
          </cell>
          <cell r="M1488" t="str">
            <v/>
          </cell>
          <cell r="N1488" t="str">
            <v/>
          </cell>
          <cell r="O1488" t="str">
            <v/>
          </cell>
          <cell r="R1488">
            <v>0</v>
          </cell>
        </row>
        <row r="1489">
          <cell r="C1489" t="str">
            <v>3.20.1.2.1</v>
          </cell>
          <cell r="D1489" t="str">
            <v xml:space="preserve">Suministro de válvula de compuerta brida x brida norma ISO PN 10 </v>
          </cell>
          <cell r="F1489" t="str">
            <v/>
          </cell>
          <cell r="I1489" t="str">
            <v/>
          </cell>
          <cell r="J1489" t="str">
            <v/>
          </cell>
          <cell r="L1489" t="str">
            <v/>
          </cell>
          <cell r="M1489" t="str">
            <v/>
          </cell>
          <cell r="N1489" t="str">
            <v/>
          </cell>
          <cell r="O1489" t="str">
            <v/>
          </cell>
          <cell r="R1489">
            <v>0</v>
          </cell>
        </row>
        <row r="1490">
          <cell r="C1490" t="str">
            <v>3.20.1.2.1.3</v>
          </cell>
          <cell r="D1490" t="str">
            <v>d = 100 mm (4")</v>
          </cell>
          <cell r="E1490" t="str">
            <v>un</v>
          </cell>
          <cell r="F1490">
            <v>15</v>
          </cell>
          <cell r="G1490">
            <v>434118.40000000002</v>
          </cell>
          <cell r="H1490">
            <v>6511776</v>
          </cell>
          <cell r="I1490" t="e">
            <v>#DIV/0!</v>
          </cell>
          <cell r="J1490">
            <v>15</v>
          </cell>
          <cell r="K1490">
            <v>-7</v>
          </cell>
          <cell r="L1490">
            <v>8</v>
          </cell>
          <cell r="M1490">
            <v>6511776</v>
          </cell>
          <cell r="N1490">
            <v>-3038828.8000000003</v>
          </cell>
          <cell r="O1490">
            <v>3472947.2000000002</v>
          </cell>
          <cell r="R1490">
            <v>0</v>
          </cell>
        </row>
        <row r="1491">
          <cell r="C1491" t="str">
            <v>3.20.1.2.3</v>
          </cell>
          <cell r="D1491" t="str">
            <v>Suministro de válvula de mariposa brida x brida norma ISO PN  16</v>
          </cell>
          <cell r="F1491" t="str">
            <v/>
          </cell>
          <cell r="I1491" t="str">
            <v/>
          </cell>
          <cell r="J1491" t="str">
            <v/>
          </cell>
          <cell r="L1491" t="str">
            <v/>
          </cell>
          <cell r="M1491" t="str">
            <v/>
          </cell>
          <cell r="N1491" t="str">
            <v/>
          </cell>
          <cell r="O1491" t="str">
            <v/>
          </cell>
          <cell r="R1491">
            <v>0</v>
          </cell>
        </row>
        <row r="1492">
          <cell r="C1492" t="str">
            <v>3.20.1.2.3.4</v>
          </cell>
          <cell r="D1492" t="str">
            <v>d = 400 mm (16")</v>
          </cell>
          <cell r="E1492" t="str">
            <v>un</v>
          </cell>
          <cell r="F1492">
            <v>2</v>
          </cell>
          <cell r="G1492">
            <v>8619472.7999999989</v>
          </cell>
          <cell r="H1492">
            <v>17238945.599999998</v>
          </cell>
          <cell r="I1492" t="e">
            <v>#DIV/0!</v>
          </cell>
          <cell r="J1492">
            <v>2</v>
          </cell>
          <cell r="K1492">
            <v>-1</v>
          </cell>
          <cell r="L1492">
            <v>1</v>
          </cell>
          <cell r="M1492">
            <v>17238945.599999998</v>
          </cell>
          <cell r="N1492">
            <v>-8619472.7999999989</v>
          </cell>
          <cell r="O1492">
            <v>8619472.7999999989</v>
          </cell>
          <cell r="R1492">
            <v>0</v>
          </cell>
        </row>
        <row r="1493">
          <cell r="C1493" t="str">
            <v>3.20.1.2.7</v>
          </cell>
          <cell r="D1493" t="str">
            <v xml:space="preserve">Suministro de ventosa de triple acción norma ISO PN 10 </v>
          </cell>
          <cell r="F1493" t="str">
            <v/>
          </cell>
          <cell r="I1493" t="str">
            <v/>
          </cell>
          <cell r="J1493" t="str">
            <v/>
          </cell>
          <cell r="L1493" t="str">
            <v/>
          </cell>
          <cell r="M1493" t="str">
            <v/>
          </cell>
          <cell r="N1493" t="str">
            <v/>
          </cell>
          <cell r="O1493" t="str">
            <v/>
          </cell>
          <cell r="R1493">
            <v>0</v>
          </cell>
        </row>
        <row r="1494">
          <cell r="C1494" t="str">
            <v>3.20.1.2.7.3</v>
          </cell>
          <cell r="D1494" t="str">
            <v>d = 100 mm (4")</v>
          </cell>
          <cell r="E1494" t="str">
            <v>un</v>
          </cell>
          <cell r="F1494">
            <v>10</v>
          </cell>
          <cell r="G1494">
            <v>1443785.3</v>
          </cell>
          <cell r="H1494">
            <v>14437853</v>
          </cell>
          <cell r="I1494" t="e">
            <v>#DIV/0!</v>
          </cell>
          <cell r="J1494">
            <v>10</v>
          </cell>
          <cell r="K1494">
            <v>-6</v>
          </cell>
          <cell r="L1494">
            <v>4</v>
          </cell>
          <cell r="M1494">
            <v>14437853</v>
          </cell>
          <cell r="N1494">
            <v>-8662711.8000000007</v>
          </cell>
          <cell r="O1494">
            <v>5775141.2000000002</v>
          </cell>
          <cell r="R1494">
            <v>0</v>
          </cell>
        </row>
        <row r="1495">
          <cell r="D1495" t="str">
            <v>ITEMES NUEVOS</v>
          </cell>
          <cell r="F1495" t="str">
            <v/>
          </cell>
          <cell r="J1495" t="str">
            <v/>
          </cell>
          <cell r="L1495" t="str">
            <v/>
          </cell>
          <cell r="M1495" t="str">
            <v/>
          </cell>
          <cell r="N1495" t="str">
            <v/>
          </cell>
          <cell r="O1495" t="str">
            <v/>
          </cell>
          <cell r="R1495">
            <v>0</v>
          </cell>
        </row>
        <row r="1496">
          <cell r="C1496" t="str">
            <v>3.20.1.1</v>
          </cell>
          <cell r="D1496" t="str">
            <v>Suministro de Tuberias de Acueducto</v>
          </cell>
          <cell r="F1496" t="str">
            <v/>
          </cell>
          <cell r="J1496" t="str">
            <v/>
          </cell>
          <cell r="L1496" t="str">
            <v/>
          </cell>
          <cell r="M1496" t="str">
            <v/>
          </cell>
          <cell r="N1496" t="str">
            <v/>
          </cell>
          <cell r="O1496" t="str">
            <v/>
          </cell>
          <cell r="R1496">
            <v>0</v>
          </cell>
        </row>
        <row r="1497">
          <cell r="C1497" t="str">
            <v>3.20.1.1.1</v>
          </cell>
          <cell r="D1497" t="str">
            <v>Suministro de tubería de acueducto de polietileno de alta densidad PEAD</v>
          </cell>
          <cell r="J1497">
            <v>0</v>
          </cell>
          <cell r="R1497">
            <v>0</v>
          </cell>
        </row>
        <row r="1498">
          <cell r="C1498" t="str">
            <v>3.20.1.1.1.2</v>
          </cell>
          <cell r="D1498" t="str">
            <v>Tubería PEAD 100 mm PN 10 PE 100</v>
          </cell>
          <cell r="E1498" t="str">
            <v>m</v>
          </cell>
          <cell r="F1498">
            <v>100</v>
          </cell>
          <cell r="G1498">
            <v>18000</v>
          </cell>
          <cell r="H1498">
            <v>1800000</v>
          </cell>
          <cell r="J1498">
            <v>100</v>
          </cell>
          <cell r="K1498">
            <v>-60</v>
          </cell>
          <cell r="L1498">
            <v>40</v>
          </cell>
          <cell r="M1498">
            <v>1800000</v>
          </cell>
          <cell r="N1498">
            <v>-1080000</v>
          </cell>
          <cell r="O1498">
            <v>720000</v>
          </cell>
          <cell r="R1498">
            <v>0</v>
          </cell>
        </row>
        <row r="1499">
          <cell r="C1499" t="str">
            <v>3.20.1.1.2</v>
          </cell>
          <cell r="D1499" t="str">
            <v xml:space="preserve">Suministro de Tuberías de acueducto de hierro de fundición dúctil </v>
          </cell>
          <cell r="F1499" t="str">
            <v/>
          </cell>
          <cell r="J1499" t="str">
            <v/>
          </cell>
          <cell r="L1499" t="str">
            <v/>
          </cell>
          <cell r="M1499" t="str">
            <v/>
          </cell>
          <cell r="N1499" t="str">
            <v/>
          </cell>
          <cell r="O1499" t="str">
            <v/>
          </cell>
          <cell r="R1499">
            <v>0</v>
          </cell>
        </row>
        <row r="1500">
          <cell r="C1500" t="str">
            <v>3.20.1.1.2.6</v>
          </cell>
          <cell r="D1500" t="str">
            <v>Tubería de HD de 500 mm PN 10</v>
          </cell>
          <cell r="E1500" t="str">
            <v>m</v>
          </cell>
          <cell r="F1500">
            <v>4554</v>
          </cell>
          <cell r="G1500">
            <v>389760</v>
          </cell>
          <cell r="H1500">
            <v>1774967040</v>
          </cell>
          <cell r="J1500">
            <v>4554</v>
          </cell>
          <cell r="K1500">
            <v>30</v>
          </cell>
          <cell r="L1500">
            <v>4584</v>
          </cell>
          <cell r="M1500">
            <v>1774967040</v>
          </cell>
          <cell r="N1500">
            <v>11692800</v>
          </cell>
          <cell r="O1500">
            <v>1786659840</v>
          </cell>
          <cell r="R1500">
            <v>0</v>
          </cell>
        </row>
        <row r="1501">
          <cell r="C1501" t="str">
            <v>3.20.1.2</v>
          </cell>
          <cell r="D1501" t="str">
            <v>Elementos de Acueducto</v>
          </cell>
          <cell r="F1501" t="str">
            <v/>
          </cell>
          <cell r="J1501" t="str">
            <v/>
          </cell>
          <cell r="L1501" t="str">
            <v/>
          </cell>
          <cell r="M1501" t="str">
            <v/>
          </cell>
          <cell r="N1501" t="str">
            <v/>
          </cell>
          <cell r="O1501" t="str">
            <v/>
          </cell>
          <cell r="R1501">
            <v>0</v>
          </cell>
        </row>
        <row r="1502">
          <cell r="C1502" t="str">
            <v>3.20.1.2.3</v>
          </cell>
          <cell r="D1502" t="str">
            <v>Suministro de válvula de mariposa  brida x brida norma ISO PN 16</v>
          </cell>
          <cell r="F1502" t="str">
            <v/>
          </cell>
          <cell r="J1502" t="str">
            <v/>
          </cell>
          <cell r="L1502" t="str">
            <v/>
          </cell>
          <cell r="M1502" t="str">
            <v/>
          </cell>
          <cell r="N1502" t="str">
            <v/>
          </cell>
          <cell r="O1502" t="str">
            <v/>
          </cell>
          <cell r="R1502">
            <v>0</v>
          </cell>
        </row>
        <row r="1503">
          <cell r="C1503" t="str">
            <v>3.20.1.2.3.6</v>
          </cell>
          <cell r="D1503" t="str">
            <v>d = 500 mm (20")</v>
          </cell>
          <cell r="E1503" t="str">
            <v>un</v>
          </cell>
          <cell r="F1503">
            <v>5</v>
          </cell>
          <cell r="G1503">
            <v>11425422.9</v>
          </cell>
          <cell r="H1503">
            <v>57127114.5</v>
          </cell>
          <cell r="J1503">
            <v>5</v>
          </cell>
          <cell r="K1503">
            <v>-2</v>
          </cell>
          <cell r="L1503">
            <v>3</v>
          </cell>
          <cell r="M1503">
            <v>57127114.5</v>
          </cell>
          <cell r="N1503">
            <v>-22850845.800000001</v>
          </cell>
          <cell r="O1503">
            <v>34276268.700000003</v>
          </cell>
          <cell r="R1503">
            <v>0</v>
          </cell>
        </row>
        <row r="1504">
          <cell r="B1504" t="str">
            <v>N</v>
          </cell>
          <cell r="C1504" t="str">
            <v>3.20.1.2.15</v>
          </cell>
          <cell r="D1504" t="str">
            <v>Suministro de brida ciega HD norma ISO PN 16</v>
          </cell>
          <cell r="F1504" t="str">
            <v/>
          </cell>
          <cell r="J1504" t="str">
            <v/>
          </cell>
          <cell r="L1504" t="str">
            <v/>
          </cell>
          <cell r="M1504" t="str">
            <v/>
          </cell>
          <cell r="N1504" t="str">
            <v/>
          </cell>
          <cell r="O1504" t="str">
            <v/>
          </cell>
          <cell r="R1504">
            <v>0</v>
          </cell>
        </row>
        <row r="1505">
          <cell r="C1505" t="str">
            <v>3.20.1.2.15.10</v>
          </cell>
          <cell r="D1505" t="str">
            <v>d = 500 mm (20")</v>
          </cell>
          <cell r="E1505" t="str">
            <v>un</v>
          </cell>
          <cell r="F1505">
            <v>1</v>
          </cell>
          <cell r="G1505">
            <v>1216724</v>
          </cell>
          <cell r="H1505">
            <v>1216724</v>
          </cell>
          <cell r="J1505">
            <v>1</v>
          </cell>
          <cell r="K1505">
            <v>-1</v>
          </cell>
          <cell r="L1505">
            <v>0</v>
          </cell>
          <cell r="M1505">
            <v>1216724</v>
          </cell>
          <cell r="N1505">
            <v>-1216724</v>
          </cell>
          <cell r="O1505">
            <v>0</v>
          </cell>
          <cell r="R1505">
            <v>0</v>
          </cell>
        </row>
        <row r="1506">
          <cell r="C1506" t="str">
            <v>3.20.1.2.18</v>
          </cell>
          <cell r="D1506" t="str">
            <v>Suministro de unión de desmontaje Norma ISO PN16</v>
          </cell>
          <cell r="F1506" t="str">
            <v/>
          </cell>
          <cell r="J1506" t="str">
            <v/>
          </cell>
          <cell r="L1506" t="str">
            <v/>
          </cell>
          <cell r="M1506" t="str">
            <v/>
          </cell>
          <cell r="N1506" t="str">
            <v/>
          </cell>
          <cell r="O1506" t="str">
            <v/>
          </cell>
          <cell r="R1506">
            <v>0</v>
          </cell>
        </row>
        <row r="1507">
          <cell r="C1507" t="str">
            <v>3.20.1.2.18.6</v>
          </cell>
          <cell r="D1507" t="str">
            <v>d = 500 mm (20")</v>
          </cell>
          <cell r="E1507" t="str">
            <v>un</v>
          </cell>
          <cell r="F1507">
            <v>5</v>
          </cell>
          <cell r="G1507">
            <v>2684385</v>
          </cell>
          <cell r="H1507">
            <v>13421925</v>
          </cell>
          <cell r="J1507">
            <v>5</v>
          </cell>
          <cell r="K1507">
            <v>-2</v>
          </cell>
          <cell r="L1507">
            <v>3</v>
          </cell>
          <cell r="M1507">
            <v>13421925</v>
          </cell>
          <cell r="N1507">
            <v>-5368770</v>
          </cell>
          <cell r="O1507">
            <v>8053155</v>
          </cell>
          <cell r="R1507">
            <v>0</v>
          </cell>
        </row>
        <row r="1508">
          <cell r="C1508" t="str">
            <v>3.20.1.2.30</v>
          </cell>
          <cell r="D1508" t="str">
            <v>Codo 90° BxB HD Norma ISO PN 10</v>
          </cell>
          <cell r="F1508" t="str">
            <v/>
          </cell>
          <cell r="J1508" t="str">
            <v/>
          </cell>
          <cell r="L1508" t="str">
            <v/>
          </cell>
          <cell r="M1508" t="str">
            <v/>
          </cell>
          <cell r="N1508" t="str">
            <v/>
          </cell>
          <cell r="O1508" t="str">
            <v/>
          </cell>
          <cell r="R1508">
            <v>0</v>
          </cell>
        </row>
        <row r="1509">
          <cell r="C1509" t="str">
            <v>3.20.1.2.30.6</v>
          </cell>
          <cell r="D1509" t="str">
            <v>d = 500 mm (20")</v>
          </cell>
          <cell r="E1509" t="str">
            <v>un</v>
          </cell>
          <cell r="F1509">
            <v>2</v>
          </cell>
          <cell r="G1509">
            <v>4354176</v>
          </cell>
          <cell r="H1509">
            <v>8708352</v>
          </cell>
          <cell r="J1509">
            <v>2</v>
          </cell>
          <cell r="K1509">
            <v>-2</v>
          </cell>
          <cell r="L1509">
            <v>0</v>
          </cell>
          <cell r="M1509">
            <v>8708352</v>
          </cell>
          <cell r="N1509">
            <v>-8708352</v>
          </cell>
          <cell r="O1509">
            <v>0</v>
          </cell>
          <cell r="R1509">
            <v>0</v>
          </cell>
        </row>
        <row r="1510">
          <cell r="C1510" t="str">
            <v>3.20.1.2.38</v>
          </cell>
          <cell r="D1510" t="str">
            <v>Codo 90° JA x JA HD Norma ISO PN 10</v>
          </cell>
          <cell r="F1510" t="str">
            <v/>
          </cell>
          <cell r="J1510" t="str">
            <v/>
          </cell>
          <cell r="L1510" t="str">
            <v/>
          </cell>
          <cell r="M1510" t="str">
            <v/>
          </cell>
          <cell r="N1510" t="str">
            <v/>
          </cell>
          <cell r="O1510" t="str">
            <v/>
          </cell>
          <cell r="R1510">
            <v>0</v>
          </cell>
        </row>
        <row r="1511">
          <cell r="C1511" t="str">
            <v>3.20.1.2.38.6</v>
          </cell>
          <cell r="D1511" t="str">
            <v>d = 500 mm (20")</v>
          </cell>
          <cell r="E1511" t="str">
            <v>un</v>
          </cell>
          <cell r="F1511">
            <v>1</v>
          </cell>
          <cell r="G1511">
            <v>3537438.56</v>
          </cell>
          <cell r="H1511">
            <v>3537438.56</v>
          </cell>
          <cell r="J1511">
            <v>1</v>
          </cell>
          <cell r="L1511">
            <v>1</v>
          </cell>
          <cell r="M1511">
            <v>3537438.56</v>
          </cell>
          <cell r="N1511">
            <v>0</v>
          </cell>
          <cell r="O1511">
            <v>3537438.56</v>
          </cell>
          <cell r="R1511">
            <v>0</v>
          </cell>
        </row>
        <row r="1512">
          <cell r="C1512" t="str">
            <v>3.20.1.2.40</v>
          </cell>
          <cell r="D1512" t="str">
            <v>Codo 45° JA x JA HD Norma ISO PN 10</v>
          </cell>
          <cell r="F1512" t="str">
            <v/>
          </cell>
          <cell r="J1512" t="str">
            <v/>
          </cell>
          <cell r="L1512" t="str">
            <v/>
          </cell>
          <cell r="M1512" t="str">
            <v/>
          </cell>
          <cell r="N1512" t="str">
            <v/>
          </cell>
          <cell r="O1512" t="str">
            <v/>
          </cell>
          <cell r="R1512">
            <v>0</v>
          </cell>
        </row>
        <row r="1513">
          <cell r="C1513" t="str">
            <v>3.20.1.2.40.6</v>
          </cell>
          <cell r="D1513" t="str">
            <v>d = 500 mm (20")</v>
          </cell>
          <cell r="E1513" t="str">
            <v>un</v>
          </cell>
          <cell r="F1513">
            <v>5</v>
          </cell>
          <cell r="G1513">
            <v>2538439.6</v>
          </cell>
          <cell r="H1513">
            <v>12692198</v>
          </cell>
          <cell r="J1513">
            <v>5</v>
          </cell>
          <cell r="K1513">
            <v>4</v>
          </cell>
          <cell r="L1513">
            <v>9</v>
          </cell>
          <cell r="M1513">
            <v>12692198</v>
          </cell>
          <cell r="N1513">
            <v>10153758.4</v>
          </cell>
          <cell r="O1513">
            <v>22845956.400000002</v>
          </cell>
          <cell r="R1513">
            <v>0</v>
          </cell>
        </row>
        <row r="1514">
          <cell r="C1514" t="str">
            <v>3.20.1.2.42</v>
          </cell>
          <cell r="D1514" t="str">
            <v>Codo 22 ½° JA x JA HD Norma ISO PN 10</v>
          </cell>
          <cell r="F1514" t="str">
            <v/>
          </cell>
          <cell r="J1514" t="str">
            <v/>
          </cell>
          <cell r="L1514" t="str">
            <v/>
          </cell>
          <cell r="M1514" t="str">
            <v/>
          </cell>
          <cell r="N1514" t="str">
            <v/>
          </cell>
          <cell r="O1514" t="str">
            <v/>
          </cell>
          <cell r="R1514">
            <v>0</v>
          </cell>
        </row>
        <row r="1515">
          <cell r="C1515" t="str">
            <v>3.20.1.2.42.6</v>
          </cell>
          <cell r="D1515" t="str">
            <v>d = 500 mm (20")</v>
          </cell>
          <cell r="E1515" t="str">
            <v>un</v>
          </cell>
          <cell r="F1515">
            <v>12</v>
          </cell>
          <cell r="G1515">
            <v>1883358.6</v>
          </cell>
          <cell r="H1515">
            <v>22600303.200000003</v>
          </cell>
          <cell r="J1515">
            <v>12</v>
          </cell>
          <cell r="K1515">
            <v>1</v>
          </cell>
          <cell r="L1515">
            <v>13</v>
          </cell>
          <cell r="M1515">
            <v>22600303.200000003</v>
          </cell>
          <cell r="N1515">
            <v>1883358.6</v>
          </cell>
          <cell r="O1515">
            <v>24483661.800000001</v>
          </cell>
          <cell r="R1515">
            <v>0</v>
          </cell>
        </row>
        <row r="1516">
          <cell r="C1516" t="str">
            <v>3.20.1.2.44</v>
          </cell>
          <cell r="D1516" t="str">
            <v>Codo 11 ¼° JA x JA HD Norma ISO PN 10</v>
          </cell>
          <cell r="F1516" t="str">
            <v/>
          </cell>
          <cell r="J1516" t="str">
            <v/>
          </cell>
          <cell r="L1516" t="str">
            <v/>
          </cell>
          <cell r="M1516" t="str">
            <v/>
          </cell>
          <cell r="N1516" t="str">
            <v/>
          </cell>
          <cell r="O1516" t="str">
            <v/>
          </cell>
          <cell r="R1516">
            <v>0</v>
          </cell>
        </row>
        <row r="1517">
          <cell r="C1517" t="str">
            <v>3.20.1.2.44.6</v>
          </cell>
          <cell r="D1517" t="str">
            <v>d = 500 mm (20")</v>
          </cell>
          <cell r="E1517" t="str">
            <v>un</v>
          </cell>
          <cell r="F1517">
            <v>10</v>
          </cell>
          <cell r="G1517">
            <v>1874515.6879999998</v>
          </cell>
          <cell r="H1517">
            <v>18745156.879999999</v>
          </cell>
          <cell r="J1517">
            <v>10</v>
          </cell>
          <cell r="K1517">
            <v>-5</v>
          </cell>
          <cell r="L1517">
            <v>5</v>
          </cell>
          <cell r="M1517">
            <v>18745156.879999999</v>
          </cell>
          <cell r="N1517">
            <v>-9372578.4399999995</v>
          </cell>
          <cell r="O1517">
            <v>9372578.4399999995</v>
          </cell>
          <cell r="R1517">
            <v>0</v>
          </cell>
        </row>
        <row r="1518">
          <cell r="B1518" t="str">
            <v>N</v>
          </cell>
          <cell r="C1518" t="str">
            <v>3.20.1.2.54</v>
          </cell>
          <cell r="D1518" t="str">
            <v>Unión Brida Enchufe. Norma ISO. PN10 (Maxidaptor)</v>
          </cell>
          <cell r="F1518" t="str">
            <v/>
          </cell>
          <cell r="J1518" t="str">
            <v/>
          </cell>
          <cell r="L1518" t="str">
            <v/>
          </cell>
          <cell r="M1518" t="str">
            <v/>
          </cell>
          <cell r="N1518" t="str">
            <v/>
          </cell>
          <cell r="O1518" t="str">
            <v/>
          </cell>
          <cell r="R1518">
            <v>0</v>
          </cell>
        </row>
        <row r="1519">
          <cell r="B1519" t="str">
            <v>N</v>
          </cell>
          <cell r="C1519" t="str">
            <v>3.20.1.2.54.4</v>
          </cell>
          <cell r="D1519" t="str">
            <v>d = 400 mm (16")</v>
          </cell>
          <cell r="E1519" t="str">
            <v>un</v>
          </cell>
          <cell r="F1519">
            <v>0</v>
          </cell>
          <cell r="G1519">
            <v>1782189.2</v>
          </cell>
          <cell r="H1519">
            <v>0</v>
          </cell>
          <cell r="J1519">
            <v>0</v>
          </cell>
          <cell r="K1519">
            <v>1</v>
          </cell>
          <cell r="L1519">
            <v>1</v>
          </cell>
          <cell r="M1519">
            <v>0</v>
          </cell>
          <cell r="N1519">
            <v>1782189.2</v>
          </cell>
          <cell r="O1519">
            <v>1782189.2</v>
          </cell>
          <cell r="R1519">
            <v>0</v>
          </cell>
        </row>
        <row r="1520">
          <cell r="C1520" t="str">
            <v>3.20.1.2.54.6</v>
          </cell>
          <cell r="D1520" t="str">
            <v>d = 500 mm (20")</v>
          </cell>
          <cell r="E1520" t="str">
            <v>un</v>
          </cell>
          <cell r="F1520">
            <v>12</v>
          </cell>
          <cell r="G1520">
            <v>1782189.2</v>
          </cell>
          <cell r="H1520">
            <v>21386270.399999999</v>
          </cell>
          <cell r="J1520">
            <v>12</v>
          </cell>
          <cell r="K1520">
            <v>-5</v>
          </cell>
          <cell r="L1520">
            <v>7</v>
          </cell>
          <cell r="M1520">
            <v>21386270.399999999</v>
          </cell>
          <cell r="N1520">
            <v>-8910946</v>
          </cell>
          <cell r="O1520">
            <v>12475324.4</v>
          </cell>
          <cell r="R1520">
            <v>0</v>
          </cell>
        </row>
        <row r="1521">
          <cell r="B1521" t="str">
            <v>N</v>
          </cell>
          <cell r="C1521" t="str">
            <v>3.20.1.2.58</v>
          </cell>
          <cell r="D1521" t="str">
            <v>Reducción B x B HD. Norma ISO. PN 10</v>
          </cell>
          <cell r="F1521" t="str">
            <v/>
          </cell>
          <cell r="J1521" t="str">
            <v/>
          </cell>
          <cell r="L1521" t="str">
            <v/>
          </cell>
          <cell r="M1521" t="str">
            <v/>
          </cell>
          <cell r="N1521" t="str">
            <v/>
          </cell>
          <cell r="O1521" t="str">
            <v/>
          </cell>
          <cell r="R1521">
            <v>0</v>
          </cell>
        </row>
        <row r="1522">
          <cell r="B1522" t="str">
            <v>N</v>
          </cell>
          <cell r="C1522" t="str">
            <v>3.20.1.2.58.16</v>
          </cell>
          <cell r="D1522" t="str">
            <v>d = 500 x 400 mm</v>
          </cell>
          <cell r="E1522" t="str">
            <v>un</v>
          </cell>
          <cell r="F1522">
            <v>0</v>
          </cell>
          <cell r="G1522">
            <v>3500000</v>
          </cell>
          <cell r="H1522">
            <v>0</v>
          </cell>
          <cell r="J1522">
            <v>0</v>
          </cell>
          <cell r="K1522">
            <v>1</v>
          </cell>
          <cell r="L1522">
            <v>1</v>
          </cell>
          <cell r="M1522">
            <v>0</v>
          </cell>
          <cell r="N1522">
            <v>3500000</v>
          </cell>
          <cell r="O1522">
            <v>3500000</v>
          </cell>
          <cell r="R1522">
            <v>0</v>
          </cell>
        </row>
        <row r="1523">
          <cell r="C1523" t="str">
            <v>3.20.1.2.60</v>
          </cell>
          <cell r="D1523" t="str">
            <v>Suministro de Tee JA x JA x B HD. Norma ISO. PN 10</v>
          </cell>
          <cell r="F1523" t="str">
            <v/>
          </cell>
          <cell r="J1523" t="str">
            <v/>
          </cell>
          <cell r="L1523" t="str">
            <v/>
          </cell>
          <cell r="M1523" t="str">
            <v/>
          </cell>
          <cell r="N1523" t="str">
            <v/>
          </cell>
          <cell r="O1523" t="str">
            <v/>
          </cell>
          <cell r="R1523">
            <v>0</v>
          </cell>
        </row>
        <row r="1524">
          <cell r="C1524" t="str">
            <v>3.20.1.2.60.29</v>
          </cell>
          <cell r="D1524" t="str">
            <v>Tee 500 x 500 x 100 mm</v>
          </cell>
          <cell r="E1524" t="str">
            <v>un</v>
          </cell>
          <cell r="F1524">
            <v>15</v>
          </cell>
          <cell r="G1524">
            <v>2502001.4712</v>
          </cell>
          <cell r="H1524">
            <v>37530022.068000004</v>
          </cell>
          <cell r="J1524">
            <v>15</v>
          </cell>
          <cell r="K1524">
            <v>-7</v>
          </cell>
          <cell r="L1524">
            <v>8</v>
          </cell>
          <cell r="M1524">
            <v>37530022.068000004</v>
          </cell>
          <cell r="N1524">
            <v>-17514010.2984</v>
          </cell>
          <cell r="O1524">
            <v>20016011.7696</v>
          </cell>
          <cell r="R1524">
            <v>0</v>
          </cell>
        </row>
        <row r="1525">
          <cell r="B1525" t="str">
            <v>N</v>
          </cell>
          <cell r="C1525" t="str">
            <v>3.20.1.2.62</v>
          </cell>
          <cell r="D1525" t="str">
            <v>Suministro de Tee JA x JA x B HD. Norma ISO. PN 10</v>
          </cell>
          <cell r="F1525" t="str">
            <v/>
          </cell>
          <cell r="J1525" t="str">
            <v/>
          </cell>
          <cell r="L1525" t="str">
            <v/>
          </cell>
          <cell r="M1525" t="str">
            <v/>
          </cell>
          <cell r="N1525" t="str">
            <v/>
          </cell>
          <cell r="O1525" t="str">
            <v/>
          </cell>
          <cell r="R1525">
            <v>0</v>
          </cell>
        </row>
        <row r="1526">
          <cell r="B1526" t="str">
            <v>N</v>
          </cell>
          <cell r="C1526" t="str">
            <v>3.20.1.2.62.35</v>
          </cell>
          <cell r="D1526" t="str">
            <v>Tee 500 x 500 x 500 mm</v>
          </cell>
          <cell r="E1526" t="str">
            <v>un</v>
          </cell>
          <cell r="F1526">
            <v>0</v>
          </cell>
          <cell r="G1526">
            <v>10000000</v>
          </cell>
          <cell r="H1526">
            <v>0</v>
          </cell>
          <cell r="J1526">
            <v>0</v>
          </cell>
          <cell r="K1526">
            <v>1</v>
          </cell>
          <cell r="L1526">
            <v>1</v>
          </cell>
          <cell r="M1526">
            <v>0</v>
          </cell>
          <cell r="N1526">
            <v>10000000</v>
          </cell>
          <cell r="O1526">
            <v>10000000</v>
          </cell>
          <cell r="R1526">
            <v>0</v>
          </cell>
        </row>
        <row r="1527">
          <cell r="B1527" t="str">
            <v>N</v>
          </cell>
          <cell r="C1527" t="str">
            <v>3.20.1.2.67</v>
          </cell>
          <cell r="D1527" t="str">
            <v>Suministro de Niples bridados (Brida espigo y lisos)</v>
          </cell>
          <cell r="F1527" t="str">
            <v/>
          </cell>
          <cell r="J1527" t="str">
            <v/>
          </cell>
          <cell r="L1527" t="str">
            <v/>
          </cell>
          <cell r="M1527" t="str">
            <v/>
          </cell>
          <cell r="N1527" t="str">
            <v/>
          </cell>
          <cell r="O1527" t="str">
            <v/>
          </cell>
          <cell r="R1527">
            <v>0</v>
          </cell>
        </row>
        <row r="1528">
          <cell r="B1528" t="str">
            <v>N</v>
          </cell>
          <cell r="C1528" t="str">
            <v>3.20.1.2.67.1</v>
          </cell>
          <cell r="D1528" t="str">
            <v>L &lt;= 1 m</v>
          </cell>
          <cell r="F1528" t="str">
            <v/>
          </cell>
          <cell r="J1528" t="str">
            <v/>
          </cell>
          <cell r="L1528" t="str">
            <v/>
          </cell>
          <cell r="M1528" t="str">
            <v/>
          </cell>
          <cell r="N1528" t="str">
            <v/>
          </cell>
          <cell r="O1528" t="str">
            <v/>
          </cell>
          <cell r="R1528">
            <v>0</v>
          </cell>
        </row>
        <row r="1529">
          <cell r="B1529" t="str">
            <v>N</v>
          </cell>
          <cell r="C1529" t="str">
            <v>3.20.1.2.67.1.2</v>
          </cell>
          <cell r="D1529" t="str">
            <v>d = 500 mm HD, Brida x Espigo. Norma ISO. PN 10. L=1.0 m.</v>
          </cell>
          <cell r="E1529" t="str">
            <v>un</v>
          </cell>
          <cell r="F1529">
            <v>0</v>
          </cell>
          <cell r="G1529">
            <v>3500000</v>
          </cell>
          <cell r="H1529">
            <v>0</v>
          </cell>
          <cell r="J1529">
            <v>0</v>
          </cell>
          <cell r="K1529">
            <v>0</v>
          </cell>
          <cell r="L1529">
            <v>0</v>
          </cell>
          <cell r="M1529">
            <v>0</v>
          </cell>
          <cell r="N1529">
            <v>0</v>
          </cell>
          <cell r="O1529">
            <v>0</v>
          </cell>
          <cell r="R1529">
            <v>0</v>
          </cell>
        </row>
        <row r="1530">
          <cell r="B1530" t="str">
            <v>N</v>
          </cell>
          <cell r="C1530" t="str">
            <v>3.20.1.2.67.1.2</v>
          </cell>
          <cell r="D1530" t="str">
            <v>d = 500 mm HD, Brida x Brida. Norma ISO. PN 10. L=1.4 m.</v>
          </cell>
          <cell r="E1530" t="str">
            <v>un</v>
          </cell>
          <cell r="F1530">
            <v>0</v>
          </cell>
          <cell r="G1530">
            <v>3500000</v>
          </cell>
          <cell r="H1530">
            <v>0</v>
          </cell>
          <cell r="J1530">
            <v>0</v>
          </cell>
          <cell r="K1530">
            <v>0</v>
          </cell>
          <cell r="L1530">
            <v>0</v>
          </cell>
          <cell r="M1530">
            <v>0</v>
          </cell>
          <cell r="N1530">
            <v>0</v>
          </cell>
          <cell r="O1530">
            <v>0</v>
          </cell>
          <cell r="R1530">
            <v>0</v>
          </cell>
        </row>
        <row r="1531">
          <cell r="C1531" t="str">
            <v>3.20.1.2.72</v>
          </cell>
          <cell r="D1531" t="str">
            <v>Suministro de adaptadores topebrida de polietileno D=110 mm</v>
          </cell>
          <cell r="J1531">
            <v>0</v>
          </cell>
          <cell r="R1531">
            <v>0</v>
          </cell>
        </row>
        <row r="1532">
          <cell r="C1532" t="str">
            <v>3.20.1.2.72.4</v>
          </cell>
          <cell r="D1532" t="str">
            <v>Adaptadores topebrida de polietileno D=110 mm</v>
          </cell>
          <cell r="E1532" t="str">
            <v>un</v>
          </cell>
          <cell r="F1532">
            <v>5</v>
          </cell>
          <cell r="G1532">
            <v>31720.2</v>
          </cell>
          <cell r="H1532">
            <v>158601</v>
          </cell>
          <cell r="J1532">
            <v>5</v>
          </cell>
          <cell r="K1532">
            <v>-1</v>
          </cell>
          <cell r="L1532">
            <v>4</v>
          </cell>
          <cell r="M1532">
            <v>158601</v>
          </cell>
          <cell r="N1532">
            <v>-31720.2</v>
          </cell>
          <cell r="O1532">
            <v>126880.8</v>
          </cell>
          <cell r="R1532">
            <v>0</v>
          </cell>
        </row>
        <row r="1533">
          <cell r="C1533" t="str">
            <v>3.20.1.2.73</v>
          </cell>
          <cell r="D1533" t="str">
            <v>Suministro de brida metálica para adaptador tope de polietileno morma ISO</v>
          </cell>
          <cell r="J1533">
            <v>0</v>
          </cell>
          <cell r="R1533">
            <v>0</v>
          </cell>
        </row>
        <row r="1534">
          <cell r="C1534" t="str">
            <v>3.20.1.2.73.4</v>
          </cell>
          <cell r="D1534" t="str">
            <v>Brida metálica para adptador tope de polietileno D=110 mm</v>
          </cell>
          <cell r="E1534" t="str">
            <v>un</v>
          </cell>
          <cell r="F1534">
            <v>5</v>
          </cell>
          <cell r="G1534">
            <v>41412</v>
          </cell>
          <cell r="H1534">
            <v>207060</v>
          </cell>
          <cell r="J1534">
            <v>5</v>
          </cell>
          <cell r="K1534">
            <v>-1</v>
          </cell>
          <cell r="L1534">
            <v>5</v>
          </cell>
          <cell r="M1534">
            <v>207060</v>
          </cell>
          <cell r="N1534">
            <v>-41412</v>
          </cell>
          <cell r="O1534">
            <v>207060</v>
          </cell>
          <cell r="R1534">
            <v>0</v>
          </cell>
        </row>
        <row r="1535">
          <cell r="D1535" t="str">
            <v>COSTO SUMINISTRO</v>
          </cell>
          <cell r="F1535" t="str">
            <v/>
          </cell>
          <cell r="H1535">
            <v>2012286780.2080002</v>
          </cell>
          <cell r="J1535" t="str">
            <v/>
          </cell>
          <cell r="L1535" t="str">
            <v/>
          </cell>
          <cell r="M1535">
            <v>2012286780.2080002</v>
          </cell>
          <cell r="N1535">
            <v>-56404265.9384</v>
          </cell>
          <cell r="O1535">
            <v>1955923926.2696002</v>
          </cell>
          <cell r="R1535">
            <v>0</v>
          </cell>
        </row>
        <row r="1536">
          <cell r="D1536" t="str">
            <v>A,I,U, 12%</v>
          </cell>
          <cell r="E1536">
            <v>0.12</v>
          </cell>
          <cell r="F1536">
            <v>0</v>
          </cell>
          <cell r="H1536">
            <v>241474413.62496001</v>
          </cell>
          <cell r="J1536">
            <v>0</v>
          </cell>
          <cell r="L1536">
            <v>0</v>
          </cell>
          <cell r="M1536">
            <v>241474413.62496001</v>
          </cell>
          <cell r="N1536">
            <v>-6768511.9126079995</v>
          </cell>
          <cell r="O1536">
            <v>234710871.15235201</v>
          </cell>
          <cell r="R1536">
            <v>0</v>
          </cell>
        </row>
        <row r="1537">
          <cell r="B1537" t="str">
            <v>TO26A</v>
          </cell>
          <cell r="D1537" t="str">
            <v>COSTO TOTAL SUMINISTRO</v>
          </cell>
          <cell r="F1537" t="str">
            <v/>
          </cell>
          <cell r="H1537">
            <v>2253761194</v>
          </cell>
          <cell r="J1537" t="str">
            <v/>
          </cell>
          <cell r="L1537" t="str">
            <v/>
          </cell>
          <cell r="M1537">
            <v>2253761194</v>
          </cell>
          <cell r="N1537">
            <v>-63172778</v>
          </cell>
          <cell r="O1537">
            <v>2190634797</v>
          </cell>
          <cell r="R1537">
            <v>0</v>
          </cell>
        </row>
        <row r="1538">
          <cell r="J1538">
            <v>0</v>
          </cell>
          <cell r="R1538">
            <v>0</v>
          </cell>
        </row>
        <row r="1539">
          <cell r="J1539">
            <v>0</v>
          </cell>
          <cell r="R1539">
            <v>0</v>
          </cell>
        </row>
        <row r="1540">
          <cell r="B1540" t="str">
            <v>T27</v>
          </cell>
          <cell r="C1540" t="str">
            <v>PRESUPUESTO OBRA CIVIL - TUBERIA DE ADUCCION (1540)</v>
          </cell>
          <cell r="F1540" t="str">
            <v/>
          </cell>
          <cell r="J1540" t="str">
            <v/>
          </cell>
          <cell r="L1540" t="str">
            <v/>
          </cell>
          <cell r="M1540" t="str">
            <v/>
          </cell>
          <cell r="N1540" t="str">
            <v/>
          </cell>
          <cell r="O1540" t="str">
            <v/>
          </cell>
          <cell r="R1540">
            <v>0</v>
          </cell>
          <cell r="S1540" t="str">
            <v/>
          </cell>
          <cell r="T1540" t="str">
            <v/>
          </cell>
          <cell r="U1540" t="str">
            <v/>
          </cell>
          <cell r="V1540" t="str">
            <v/>
          </cell>
          <cell r="W1540" t="str">
            <v/>
          </cell>
        </row>
        <row r="1541">
          <cell r="C1541" t="str">
            <v xml:space="preserve">ITEM </v>
          </cell>
          <cell r="D1541" t="str">
            <v xml:space="preserve">DESCRIPCION </v>
          </cell>
          <cell r="E1541" t="str">
            <v xml:space="preserve">UNIDAD </v>
          </cell>
          <cell r="F1541">
            <v>0</v>
          </cell>
          <cell r="G1541" t="str">
            <v xml:space="preserve">V. UNITARIO </v>
          </cell>
          <cell r="H1541" t="str">
            <v>V. PARCIAL</v>
          </cell>
          <cell r="J1541">
            <v>0</v>
          </cell>
          <cell r="L1541">
            <v>0</v>
          </cell>
          <cell r="R1541">
            <v>0</v>
          </cell>
        </row>
        <row r="1542">
          <cell r="C1542" t="str">
            <v>3.1</v>
          </cell>
          <cell r="D1542" t="str">
            <v>SEÑALIZACION Y SEGURIDAD EN LA OBRA</v>
          </cell>
          <cell r="F1542" t="str">
            <v/>
          </cell>
          <cell r="J1542" t="str">
            <v/>
          </cell>
          <cell r="L1542" t="str">
            <v/>
          </cell>
          <cell r="M1542" t="str">
            <v/>
          </cell>
          <cell r="N1542" t="str">
            <v/>
          </cell>
          <cell r="O1542" t="str">
            <v/>
          </cell>
          <cell r="R1542">
            <v>0</v>
          </cell>
          <cell r="S1542" t="str">
            <v/>
          </cell>
          <cell r="T1542" t="str">
            <v/>
          </cell>
          <cell r="U1542" t="str">
            <v/>
          </cell>
          <cell r="V1542" t="str">
            <v/>
          </cell>
          <cell r="W1542" t="str">
            <v/>
          </cell>
        </row>
        <row r="1543">
          <cell r="C1543" t="str">
            <v>3.1.1</v>
          </cell>
          <cell r="D1543" t="str">
            <v>Señalización de la obra</v>
          </cell>
          <cell r="F1543" t="str">
            <v/>
          </cell>
          <cell r="J1543" t="str">
            <v/>
          </cell>
          <cell r="L1543" t="str">
            <v/>
          </cell>
          <cell r="M1543" t="str">
            <v/>
          </cell>
          <cell r="N1543" t="str">
            <v/>
          </cell>
          <cell r="O1543" t="str">
            <v/>
          </cell>
          <cell r="R1543">
            <v>0</v>
          </cell>
          <cell r="S1543" t="str">
            <v/>
          </cell>
          <cell r="T1543" t="str">
            <v/>
          </cell>
          <cell r="U1543" t="str">
            <v/>
          </cell>
          <cell r="V1543" t="str">
            <v/>
          </cell>
          <cell r="W1543" t="str">
            <v/>
          </cell>
        </row>
        <row r="1544">
          <cell r="C1544" t="str">
            <v>3.1.1.1</v>
          </cell>
          <cell r="D1544" t="str">
            <v>Soporte para cinta demarcadora. Esquema No.1</v>
          </cell>
          <cell r="E1544" t="str">
            <v>un</v>
          </cell>
          <cell r="F1544">
            <v>0</v>
          </cell>
          <cell r="G1544">
            <v>10100</v>
          </cell>
          <cell r="H1544">
            <v>0</v>
          </cell>
          <cell r="I1544" t="e">
            <v>#DIV/0!</v>
          </cell>
          <cell r="J1544">
            <v>0</v>
          </cell>
          <cell r="L1544">
            <v>0</v>
          </cell>
          <cell r="M1544">
            <v>0</v>
          </cell>
          <cell r="N1544">
            <v>0</v>
          </cell>
          <cell r="O1544">
            <v>0</v>
          </cell>
          <cell r="R1544">
            <v>0</v>
          </cell>
          <cell r="S1544">
            <v>0</v>
          </cell>
          <cell r="T1544">
            <v>0</v>
          </cell>
          <cell r="U1544">
            <v>0</v>
          </cell>
          <cell r="V1544">
            <v>0</v>
          </cell>
          <cell r="W1544">
            <v>0</v>
          </cell>
        </row>
        <row r="1545">
          <cell r="C1545" t="str">
            <v>3.1.1.2</v>
          </cell>
          <cell r="D1545" t="str">
            <v>Cinta demarcadora, sin soportes. Esquema No. 2</v>
          </cell>
          <cell r="E1545" t="str">
            <v>m</v>
          </cell>
          <cell r="F1545">
            <v>0</v>
          </cell>
          <cell r="G1545">
            <v>830</v>
          </cell>
          <cell r="H1545">
            <v>0</v>
          </cell>
          <cell r="I1545" t="e">
            <v>#DIV/0!</v>
          </cell>
          <cell r="J1545">
            <v>0</v>
          </cell>
          <cell r="L1545">
            <v>0</v>
          </cell>
          <cell r="M1545">
            <v>0</v>
          </cell>
          <cell r="N1545">
            <v>0</v>
          </cell>
          <cell r="O1545">
            <v>0</v>
          </cell>
          <cell r="R1545">
            <v>0</v>
          </cell>
          <cell r="S1545">
            <v>0</v>
          </cell>
          <cell r="T1545">
            <v>0</v>
          </cell>
          <cell r="U1545">
            <v>0</v>
          </cell>
          <cell r="V1545">
            <v>0</v>
          </cell>
          <cell r="W1545">
            <v>0</v>
          </cell>
        </row>
        <row r="1546">
          <cell r="C1546" t="str">
            <v>3.1.1.3</v>
          </cell>
          <cell r="D1546" t="str">
            <v>Vallas móviles. Barreras</v>
          </cell>
          <cell r="F1546" t="str">
            <v/>
          </cell>
          <cell r="I1546" t="str">
            <v/>
          </cell>
          <cell r="J1546" t="str">
            <v/>
          </cell>
          <cell r="L1546" t="str">
            <v/>
          </cell>
          <cell r="M1546" t="str">
            <v/>
          </cell>
          <cell r="N1546" t="str">
            <v/>
          </cell>
          <cell r="O1546" t="str">
            <v/>
          </cell>
          <cell r="R1546">
            <v>0</v>
          </cell>
          <cell r="S1546" t="str">
            <v/>
          </cell>
          <cell r="T1546" t="str">
            <v/>
          </cell>
          <cell r="U1546" t="str">
            <v/>
          </cell>
          <cell r="V1546" t="str">
            <v/>
          </cell>
          <cell r="W1546" t="str">
            <v/>
          </cell>
        </row>
        <row r="1547">
          <cell r="C1547" t="str">
            <v>3.1.1.3.2</v>
          </cell>
          <cell r="D1547" t="str">
            <v>Valla móvil Tipo 2. Valla plegable. Esquema No. 4</v>
          </cell>
          <cell r="E1547" t="str">
            <v>un</v>
          </cell>
          <cell r="F1547">
            <v>0</v>
          </cell>
          <cell r="G1547">
            <v>162000</v>
          </cell>
          <cell r="H1547">
            <v>0</v>
          </cell>
          <cell r="I1547" t="e">
            <v>#DIV/0!</v>
          </cell>
          <cell r="J1547">
            <v>0</v>
          </cell>
          <cell r="L1547">
            <v>0</v>
          </cell>
          <cell r="M1547">
            <v>0</v>
          </cell>
          <cell r="N1547">
            <v>0</v>
          </cell>
          <cell r="O1547">
            <v>0</v>
          </cell>
          <cell r="R1547">
            <v>0</v>
          </cell>
          <cell r="S1547">
            <v>0</v>
          </cell>
          <cell r="T1547">
            <v>0</v>
          </cell>
          <cell r="U1547">
            <v>0</v>
          </cell>
          <cell r="V1547">
            <v>0</v>
          </cell>
          <cell r="W1547">
            <v>0</v>
          </cell>
        </row>
        <row r="1548">
          <cell r="C1548" t="str">
            <v>3.1.1.3.3</v>
          </cell>
          <cell r="D1548" t="str">
            <v>Valla móvil Tipo 3. Barrera Tubular. Esquema No.5</v>
          </cell>
          <cell r="E1548" t="str">
            <v>un</v>
          </cell>
          <cell r="F1548">
            <v>0</v>
          </cell>
          <cell r="G1548">
            <v>150000</v>
          </cell>
          <cell r="H1548">
            <v>0</v>
          </cell>
          <cell r="I1548" t="e">
            <v>#DIV/0!</v>
          </cell>
          <cell r="J1548">
            <v>0</v>
          </cell>
          <cell r="L1548">
            <v>0</v>
          </cell>
          <cell r="M1548">
            <v>0</v>
          </cell>
          <cell r="N1548">
            <v>0</v>
          </cell>
          <cell r="O1548">
            <v>0</v>
          </cell>
          <cell r="R1548">
            <v>0</v>
          </cell>
          <cell r="S1548">
            <v>0</v>
          </cell>
          <cell r="T1548">
            <v>0</v>
          </cell>
          <cell r="U1548">
            <v>0</v>
          </cell>
          <cell r="V1548">
            <v>0</v>
          </cell>
          <cell r="W1548">
            <v>0</v>
          </cell>
        </row>
        <row r="1549">
          <cell r="C1549" t="str">
            <v>3.1.1.3.4</v>
          </cell>
          <cell r="D1549" t="str">
            <v>Valla móvil Tipo 4. Valla doble cara. Esquema No. 6</v>
          </cell>
          <cell r="E1549" t="str">
            <v>un</v>
          </cell>
          <cell r="F1549">
            <v>0</v>
          </cell>
          <cell r="G1549">
            <v>155000</v>
          </cell>
          <cell r="H1549">
            <v>0</v>
          </cell>
          <cell r="I1549" t="e">
            <v>#DIV/0!</v>
          </cell>
          <cell r="J1549">
            <v>0</v>
          </cell>
          <cell r="L1549">
            <v>0</v>
          </cell>
          <cell r="M1549">
            <v>0</v>
          </cell>
          <cell r="N1549">
            <v>0</v>
          </cell>
          <cell r="O1549">
            <v>0</v>
          </cell>
          <cell r="R1549">
            <v>0</v>
          </cell>
          <cell r="S1549">
            <v>0</v>
          </cell>
          <cell r="T1549">
            <v>0</v>
          </cell>
          <cell r="U1549">
            <v>0</v>
          </cell>
          <cell r="V1549">
            <v>0</v>
          </cell>
          <cell r="W1549">
            <v>0</v>
          </cell>
        </row>
        <row r="1550">
          <cell r="C1550" t="str">
            <v>3.1.1.4</v>
          </cell>
          <cell r="D1550" t="str">
            <v>Avisos preventivos fijos. Esquemas Nos. 10,11,12,13, y 14</v>
          </cell>
          <cell r="E1550" t="str">
            <v>un</v>
          </cell>
          <cell r="F1550">
            <v>0</v>
          </cell>
          <cell r="G1550">
            <v>215000</v>
          </cell>
          <cell r="H1550">
            <v>0</v>
          </cell>
          <cell r="I1550" t="e">
            <v>#DIV/0!</v>
          </cell>
          <cell r="J1550">
            <v>0</v>
          </cell>
          <cell r="L1550">
            <v>0</v>
          </cell>
          <cell r="M1550">
            <v>0</v>
          </cell>
          <cell r="N1550">
            <v>0</v>
          </cell>
          <cell r="O1550">
            <v>0</v>
          </cell>
          <cell r="R1550">
            <v>0</v>
          </cell>
          <cell r="S1550">
            <v>0</v>
          </cell>
          <cell r="T1550">
            <v>0</v>
          </cell>
          <cell r="U1550">
            <v>0</v>
          </cell>
          <cell r="V1550">
            <v>0</v>
          </cell>
          <cell r="W1550">
            <v>0</v>
          </cell>
        </row>
        <row r="1551">
          <cell r="C1551" t="str">
            <v>3.1.1.5</v>
          </cell>
          <cell r="D1551" t="str">
            <v>Caneca reflectiva. Esquema No. 15</v>
          </cell>
          <cell r="E1551" t="str">
            <v>un</v>
          </cell>
          <cell r="F1551">
            <v>0</v>
          </cell>
          <cell r="G1551">
            <v>129000</v>
          </cell>
          <cell r="H1551">
            <v>0</v>
          </cell>
          <cell r="I1551" t="e">
            <v>#DIV/0!</v>
          </cell>
          <cell r="J1551">
            <v>0</v>
          </cell>
          <cell r="L1551">
            <v>0</v>
          </cell>
          <cell r="M1551">
            <v>0</v>
          </cell>
          <cell r="N1551">
            <v>0</v>
          </cell>
          <cell r="O1551">
            <v>0</v>
          </cell>
          <cell r="R1551">
            <v>0</v>
          </cell>
          <cell r="S1551">
            <v>0</v>
          </cell>
          <cell r="T1551">
            <v>0</v>
          </cell>
          <cell r="U1551">
            <v>0</v>
          </cell>
          <cell r="V1551">
            <v>0</v>
          </cell>
          <cell r="W1551">
            <v>0</v>
          </cell>
        </row>
        <row r="1552">
          <cell r="C1552" t="str">
            <v>3.2</v>
          </cell>
          <cell r="D1552" t="str">
            <v>DEMOLICIONES</v>
          </cell>
          <cell r="F1552" t="str">
            <v/>
          </cell>
          <cell r="I1552" t="str">
            <v/>
          </cell>
          <cell r="J1552" t="str">
            <v/>
          </cell>
          <cell r="L1552" t="str">
            <v/>
          </cell>
          <cell r="M1552" t="str">
            <v/>
          </cell>
          <cell r="N1552" t="str">
            <v/>
          </cell>
          <cell r="O1552" t="str">
            <v/>
          </cell>
          <cell r="R1552">
            <v>0</v>
          </cell>
          <cell r="S1552" t="str">
            <v/>
          </cell>
          <cell r="T1552" t="str">
            <v/>
          </cell>
          <cell r="U1552" t="str">
            <v/>
          </cell>
          <cell r="V1552" t="str">
            <v/>
          </cell>
          <cell r="W1552" t="str">
            <v/>
          </cell>
        </row>
        <row r="1553">
          <cell r="C1553" t="str">
            <v>3.2.2</v>
          </cell>
          <cell r="D1553" t="str">
            <v>Demolición de anden</v>
          </cell>
          <cell r="F1553" t="str">
            <v/>
          </cell>
          <cell r="I1553" t="str">
            <v/>
          </cell>
          <cell r="J1553" t="str">
            <v/>
          </cell>
          <cell r="L1553" t="str">
            <v/>
          </cell>
          <cell r="M1553" t="str">
            <v/>
          </cell>
          <cell r="N1553" t="str">
            <v/>
          </cell>
          <cell r="O1553" t="str">
            <v/>
          </cell>
          <cell r="R1553">
            <v>0</v>
          </cell>
          <cell r="S1553" t="str">
            <v/>
          </cell>
          <cell r="T1553" t="str">
            <v/>
          </cell>
          <cell r="U1553" t="str">
            <v/>
          </cell>
          <cell r="V1553" t="str">
            <v/>
          </cell>
          <cell r="W1553" t="str">
            <v/>
          </cell>
        </row>
        <row r="1554">
          <cell r="C1554" t="str">
            <v>3.2.2.1</v>
          </cell>
          <cell r="D1554" t="str">
            <v>Demolicion de anden con mona</v>
          </cell>
          <cell r="E1554" t="str">
            <v>m2</v>
          </cell>
          <cell r="F1554">
            <v>0</v>
          </cell>
          <cell r="G1554">
            <v>10050</v>
          </cell>
          <cell r="H1554">
            <v>0</v>
          </cell>
          <cell r="I1554" t="e">
            <v>#DIV/0!</v>
          </cell>
          <cell r="J1554">
            <v>0</v>
          </cell>
          <cell r="L1554">
            <v>0</v>
          </cell>
          <cell r="M1554">
            <v>0</v>
          </cell>
          <cell r="N1554">
            <v>0</v>
          </cell>
          <cell r="O1554">
            <v>0</v>
          </cell>
          <cell r="R1554">
            <v>0</v>
          </cell>
          <cell r="S1554">
            <v>0</v>
          </cell>
          <cell r="T1554">
            <v>0</v>
          </cell>
          <cell r="U1554">
            <v>0</v>
          </cell>
          <cell r="V1554">
            <v>0</v>
          </cell>
          <cell r="W1554">
            <v>0</v>
          </cell>
        </row>
        <row r="1555">
          <cell r="C1555" t="str">
            <v>3.3</v>
          </cell>
          <cell r="D1555" t="str">
            <v>EXCAVACIONES Y ENTIBADOS</v>
          </cell>
          <cell r="F1555" t="str">
            <v/>
          </cell>
          <cell r="I1555" t="str">
            <v/>
          </cell>
          <cell r="J1555" t="str">
            <v/>
          </cell>
          <cell r="L1555" t="str">
            <v/>
          </cell>
          <cell r="M1555" t="str">
            <v/>
          </cell>
          <cell r="N1555" t="str">
            <v/>
          </cell>
          <cell r="O1555" t="str">
            <v/>
          </cell>
          <cell r="R1555">
            <v>0</v>
          </cell>
          <cell r="S1555" t="str">
            <v/>
          </cell>
          <cell r="T1555" t="str">
            <v/>
          </cell>
          <cell r="U1555" t="str">
            <v/>
          </cell>
          <cell r="V1555" t="str">
            <v/>
          </cell>
          <cell r="W1555" t="str">
            <v/>
          </cell>
        </row>
        <row r="1556">
          <cell r="C1556" t="str">
            <v>3.3.2</v>
          </cell>
          <cell r="D1556" t="str">
            <v>Excavación en zanja para redes de alcantarillado y acueducto</v>
          </cell>
          <cell r="F1556" t="str">
            <v/>
          </cell>
          <cell r="I1556" t="str">
            <v/>
          </cell>
          <cell r="J1556" t="str">
            <v/>
          </cell>
          <cell r="L1556" t="str">
            <v/>
          </cell>
          <cell r="M1556" t="str">
            <v/>
          </cell>
          <cell r="N1556" t="str">
            <v/>
          </cell>
          <cell r="O1556" t="str">
            <v/>
          </cell>
          <cell r="R1556">
            <v>0</v>
          </cell>
          <cell r="S1556" t="str">
            <v/>
          </cell>
          <cell r="T1556" t="str">
            <v/>
          </cell>
          <cell r="U1556" t="str">
            <v/>
          </cell>
          <cell r="V1556" t="str">
            <v/>
          </cell>
          <cell r="W1556" t="str">
            <v/>
          </cell>
        </row>
        <row r="1557">
          <cell r="C1557" t="str">
            <v>3.3.2.1</v>
          </cell>
          <cell r="D1557" t="str">
            <v>Excavación a mano en material común, roca descompuesta, a cualquier profundidad y bajo cualquier condición de humedad. Incluye retiro a lugar autorizado.</v>
          </cell>
          <cell r="E1557" t="str">
            <v>m3</v>
          </cell>
          <cell r="F1557">
            <v>0</v>
          </cell>
          <cell r="G1557">
            <v>10800</v>
          </cell>
          <cell r="H1557">
            <v>0</v>
          </cell>
          <cell r="I1557" t="e">
            <v>#DIV/0!</v>
          </cell>
          <cell r="J1557">
            <v>0</v>
          </cell>
          <cell r="L1557">
            <v>0</v>
          </cell>
          <cell r="M1557">
            <v>0</v>
          </cell>
          <cell r="N1557">
            <v>0</v>
          </cell>
          <cell r="O1557">
            <v>0</v>
          </cell>
          <cell r="R1557">
            <v>0</v>
          </cell>
          <cell r="S1557">
            <v>0</v>
          </cell>
          <cell r="T1557">
            <v>0</v>
          </cell>
          <cell r="U1557">
            <v>0</v>
          </cell>
          <cell r="V1557">
            <v>0</v>
          </cell>
          <cell r="W1557">
            <v>0</v>
          </cell>
        </row>
        <row r="1558">
          <cell r="C1558" t="str">
            <v>3.4</v>
          </cell>
          <cell r="D1558" t="str">
            <v>INSTALACION Y CIMENTACION DE TUBERIA</v>
          </cell>
          <cell r="F1558" t="str">
            <v/>
          </cell>
          <cell r="I1558" t="str">
            <v/>
          </cell>
          <cell r="J1558" t="str">
            <v/>
          </cell>
          <cell r="L1558" t="str">
            <v/>
          </cell>
          <cell r="M1558" t="str">
            <v/>
          </cell>
          <cell r="N1558" t="str">
            <v/>
          </cell>
          <cell r="O1558" t="str">
            <v/>
          </cell>
          <cell r="R1558">
            <v>0</v>
          </cell>
          <cell r="S1558" t="str">
            <v/>
          </cell>
          <cell r="T1558" t="str">
            <v/>
          </cell>
          <cell r="U1558" t="str">
            <v/>
          </cell>
          <cell r="V1558" t="str">
            <v/>
          </cell>
          <cell r="W1558" t="str">
            <v/>
          </cell>
        </row>
        <row r="1559">
          <cell r="C1559" t="str">
            <v>3.4.4</v>
          </cell>
          <cell r="D1559" t="str">
            <v>Instalación de tuberías de acueducto</v>
          </cell>
          <cell r="F1559" t="str">
            <v/>
          </cell>
          <cell r="I1559" t="str">
            <v/>
          </cell>
          <cell r="J1559" t="str">
            <v/>
          </cell>
          <cell r="L1559" t="str">
            <v/>
          </cell>
          <cell r="M1559" t="str">
            <v/>
          </cell>
          <cell r="N1559" t="str">
            <v/>
          </cell>
          <cell r="O1559" t="str">
            <v/>
          </cell>
          <cell r="R1559">
            <v>0</v>
          </cell>
          <cell r="S1559" t="str">
            <v/>
          </cell>
          <cell r="T1559" t="str">
            <v/>
          </cell>
          <cell r="U1559" t="str">
            <v/>
          </cell>
          <cell r="V1559" t="str">
            <v/>
          </cell>
          <cell r="W1559" t="str">
            <v/>
          </cell>
        </row>
        <row r="1560">
          <cell r="C1560" t="str">
            <v>3.4.4.3</v>
          </cell>
          <cell r="D1560" t="str">
            <v>Instalación de Tubería y accesorios de poliester reforzado con fibra de vidrio (GRP) para acueducto</v>
          </cell>
          <cell r="F1560" t="str">
            <v/>
          </cell>
          <cell r="I1560" t="str">
            <v/>
          </cell>
          <cell r="J1560" t="str">
            <v/>
          </cell>
          <cell r="L1560" t="str">
            <v/>
          </cell>
          <cell r="M1560" t="str">
            <v/>
          </cell>
          <cell r="N1560" t="str">
            <v/>
          </cell>
          <cell r="O1560" t="str">
            <v/>
          </cell>
          <cell r="R1560">
            <v>0</v>
          </cell>
          <cell r="S1560" t="str">
            <v/>
          </cell>
          <cell r="T1560" t="str">
            <v/>
          </cell>
          <cell r="U1560" t="str">
            <v/>
          </cell>
          <cell r="V1560" t="str">
            <v/>
          </cell>
          <cell r="W1560" t="str">
            <v/>
          </cell>
        </row>
        <row r="1561">
          <cell r="C1561" t="str">
            <v>3.4.4.3.5</v>
          </cell>
          <cell r="D1561" t="str">
            <v>Tubería de GRP de 600 mm</v>
          </cell>
          <cell r="E1561" t="str">
            <v>m</v>
          </cell>
          <cell r="F1561">
            <v>0</v>
          </cell>
          <cell r="G1561">
            <v>14000</v>
          </cell>
          <cell r="H1561">
            <v>0</v>
          </cell>
          <cell r="I1561" t="e">
            <v>#DIV/0!</v>
          </cell>
          <cell r="J1561">
            <v>0</v>
          </cell>
          <cell r="L1561">
            <v>0</v>
          </cell>
          <cell r="M1561">
            <v>0</v>
          </cell>
          <cell r="N1561">
            <v>0</v>
          </cell>
          <cell r="O1561">
            <v>0</v>
          </cell>
          <cell r="R1561">
            <v>0</v>
          </cell>
          <cell r="S1561">
            <v>0</v>
          </cell>
          <cell r="T1561">
            <v>0</v>
          </cell>
          <cell r="U1561">
            <v>0</v>
          </cell>
          <cell r="V1561">
            <v>0</v>
          </cell>
          <cell r="W1561">
            <v>0</v>
          </cell>
        </row>
        <row r="1562">
          <cell r="C1562" t="str">
            <v>3.4.8</v>
          </cell>
          <cell r="D1562" t="str">
            <v>Cimentación de tuberías</v>
          </cell>
          <cell r="F1562" t="str">
            <v/>
          </cell>
          <cell r="I1562" t="str">
            <v/>
          </cell>
          <cell r="J1562" t="str">
            <v/>
          </cell>
          <cell r="L1562" t="str">
            <v/>
          </cell>
          <cell r="M1562" t="str">
            <v/>
          </cell>
          <cell r="N1562" t="str">
            <v/>
          </cell>
          <cell r="O1562" t="str">
            <v/>
          </cell>
          <cell r="R1562">
            <v>0</v>
          </cell>
          <cell r="S1562" t="str">
            <v/>
          </cell>
          <cell r="T1562" t="str">
            <v/>
          </cell>
          <cell r="U1562" t="str">
            <v/>
          </cell>
          <cell r="V1562" t="str">
            <v/>
          </cell>
          <cell r="W1562" t="str">
            <v/>
          </cell>
        </row>
        <row r="1563">
          <cell r="C1563" t="str">
            <v>3.4.8.2</v>
          </cell>
          <cell r="D1563" t="str">
            <v>Cimentación de tubería con arena compactada al 70% de la densidad relativa máxima</v>
          </cell>
          <cell r="E1563" t="str">
            <v>m3</v>
          </cell>
          <cell r="F1563">
            <v>0</v>
          </cell>
          <cell r="G1563">
            <v>31000</v>
          </cell>
          <cell r="H1563">
            <v>0</v>
          </cell>
          <cell r="I1563" t="e">
            <v>#DIV/0!</v>
          </cell>
          <cell r="J1563">
            <v>0</v>
          </cell>
          <cell r="L1563">
            <v>0</v>
          </cell>
          <cell r="M1563">
            <v>0</v>
          </cell>
          <cell r="N1563">
            <v>0</v>
          </cell>
          <cell r="O1563">
            <v>0</v>
          </cell>
          <cell r="R1563">
            <v>0</v>
          </cell>
          <cell r="S1563">
            <v>0</v>
          </cell>
          <cell r="T1563">
            <v>0</v>
          </cell>
          <cell r="U1563">
            <v>0</v>
          </cell>
          <cell r="V1563">
            <v>0</v>
          </cell>
          <cell r="W1563">
            <v>0</v>
          </cell>
        </row>
        <row r="1564">
          <cell r="C1564" t="str">
            <v>3.4.8.4</v>
          </cell>
          <cell r="D1564" t="str">
            <v>Cimentación de tubería con concreto de 17,5 Mpa. ( 2500 psi ) de central de mezclas</v>
          </cell>
          <cell r="E1564" t="str">
            <v>m3</v>
          </cell>
          <cell r="F1564">
            <v>0</v>
          </cell>
          <cell r="G1564">
            <v>208850</v>
          </cell>
          <cell r="H1564">
            <v>0</v>
          </cell>
          <cell r="I1564" t="e">
            <v>#DIV/0!</v>
          </cell>
          <cell r="J1564">
            <v>0</v>
          </cell>
          <cell r="L1564">
            <v>0</v>
          </cell>
          <cell r="M1564">
            <v>0</v>
          </cell>
          <cell r="N1564">
            <v>0</v>
          </cell>
          <cell r="O1564">
            <v>0</v>
          </cell>
          <cell r="R1564">
            <v>0</v>
          </cell>
          <cell r="S1564">
            <v>0</v>
          </cell>
          <cell r="T1564">
            <v>0</v>
          </cell>
          <cell r="U1564">
            <v>0</v>
          </cell>
          <cell r="V1564">
            <v>0</v>
          </cell>
          <cell r="W1564">
            <v>0</v>
          </cell>
        </row>
        <row r="1565">
          <cell r="C1565" t="str">
            <v>3.5</v>
          </cell>
          <cell r="D1565" t="str">
            <v>RELLENOS</v>
          </cell>
          <cell r="F1565" t="str">
            <v/>
          </cell>
          <cell r="I1565" t="str">
            <v/>
          </cell>
          <cell r="J1565" t="str">
            <v/>
          </cell>
          <cell r="L1565" t="str">
            <v/>
          </cell>
          <cell r="M1565" t="str">
            <v/>
          </cell>
          <cell r="N1565" t="str">
            <v/>
          </cell>
          <cell r="O1565" t="str">
            <v/>
          </cell>
          <cell r="R1565">
            <v>0</v>
          </cell>
          <cell r="S1565" t="str">
            <v/>
          </cell>
          <cell r="T1565" t="str">
            <v/>
          </cell>
          <cell r="U1565" t="str">
            <v/>
          </cell>
          <cell r="V1565" t="str">
            <v/>
          </cell>
          <cell r="W1565" t="str">
            <v/>
          </cell>
        </row>
        <row r="1566">
          <cell r="C1566" t="str">
            <v>3.5.1</v>
          </cell>
          <cell r="D1566" t="str">
            <v>Relleno de Zanjas y obras de mampostería</v>
          </cell>
          <cell r="F1566" t="str">
            <v/>
          </cell>
          <cell r="I1566" t="str">
            <v/>
          </cell>
          <cell r="J1566" t="str">
            <v/>
          </cell>
          <cell r="L1566" t="str">
            <v/>
          </cell>
          <cell r="M1566" t="str">
            <v/>
          </cell>
          <cell r="N1566" t="str">
            <v/>
          </cell>
          <cell r="O1566" t="str">
            <v/>
          </cell>
          <cell r="R1566">
            <v>0</v>
          </cell>
          <cell r="S1566" t="str">
            <v/>
          </cell>
          <cell r="T1566" t="str">
            <v/>
          </cell>
          <cell r="U1566" t="str">
            <v/>
          </cell>
          <cell r="V1566" t="str">
            <v/>
          </cell>
          <cell r="W1566" t="str">
            <v/>
          </cell>
        </row>
        <row r="1567">
          <cell r="C1567" t="str">
            <v>3.5.1.1</v>
          </cell>
          <cell r="D1567" t="str">
            <v>Rellenos de Zanjas y obras de mampostería con material seleccionado de sitio, compactado al 90% del Proctor Modificado</v>
          </cell>
          <cell r="E1567" t="str">
            <v>m3</v>
          </cell>
          <cell r="F1567">
            <v>0</v>
          </cell>
          <cell r="G1567">
            <v>9800</v>
          </cell>
          <cell r="H1567">
            <v>0</v>
          </cell>
          <cell r="I1567" t="e">
            <v>#DIV/0!</v>
          </cell>
          <cell r="J1567">
            <v>0</v>
          </cell>
          <cell r="L1567">
            <v>0</v>
          </cell>
          <cell r="M1567">
            <v>0</v>
          </cell>
          <cell r="N1567">
            <v>0</v>
          </cell>
          <cell r="O1567">
            <v>0</v>
          </cell>
          <cell r="R1567">
            <v>0</v>
          </cell>
          <cell r="S1567">
            <v>0</v>
          </cell>
          <cell r="T1567">
            <v>0</v>
          </cell>
          <cell r="U1567">
            <v>0</v>
          </cell>
          <cell r="V1567">
            <v>0</v>
          </cell>
          <cell r="W1567">
            <v>0</v>
          </cell>
        </row>
        <row r="1568">
          <cell r="C1568" t="str">
            <v>3.5.1.2</v>
          </cell>
          <cell r="D1568" t="str">
            <v>Rellenos de Zanjas y obras de mampostería con material seleccionado de cantera, compactado al 95% del Proctor Modifiicado</v>
          </cell>
          <cell r="E1568" t="str">
            <v>m3</v>
          </cell>
          <cell r="F1568">
            <v>0</v>
          </cell>
          <cell r="G1568">
            <v>27000</v>
          </cell>
          <cell r="H1568">
            <v>0</v>
          </cell>
          <cell r="I1568" t="e">
            <v>#DIV/0!</v>
          </cell>
          <cell r="J1568">
            <v>0</v>
          </cell>
          <cell r="L1568">
            <v>0</v>
          </cell>
          <cell r="M1568">
            <v>0</v>
          </cell>
          <cell r="N1568">
            <v>0</v>
          </cell>
          <cell r="O1568">
            <v>0</v>
          </cell>
          <cell r="R1568">
            <v>0</v>
          </cell>
          <cell r="S1568">
            <v>0</v>
          </cell>
          <cell r="T1568">
            <v>0</v>
          </cell>
          <cell r="U1568">
            <v>0</v>
          </cell>
          <cell r="V1568">
            <v>0</v>
          </cell>
          <cell r="W1568">
            <v>0</v>
          </cell>
        </row>
        <row r="1569">
          <cell r="C1569" t="str">
            <v>3.5.5</v>
          </cell>
          <cell r="D1569" t="str">
            <v>EXPLANEACIÓN Y RELLENOS PARA ESTRUCTURAS Y OBRAS ARQUITECTÓNICAS</v>
          </cell>
          <cell r="F1569" t="str">
            <v/>
          </cell>
          <cell r="I1569" t="str">
            <v/>
          </cell>
          <cell r="J1569" t="str">
            <v/>
          </cell>
          <cell r="L1569" t="str">
            <v/>
          </cell>
          <cell r="M1569" t="str">
            <v/>
          </cell>
          <cell r="N1569" t="str">
            <v/>
          </cell>
          <cell r="O1569" t="str">
            <v/>
          </cell>
          <cell r="R1569">
            <v>0</v>
          </cell>
          <cell r="S1569" t="str">
            <v/>
          </cell>
          <cell r="T1569" t="str">
            <v/>
          </cell>
          <cell r="U1569" t="str">
            <v/>
          </cell>
          <cell r="V1569" t="str">
            <v/>
          </cell>
          <cell r="W1569" t="str">
            <v/>
          </cell>
        </row>
        <row r="1570">
          <cell r="C1570" t="str">
            <v>3.5.5.1</v>
          </cell>
          <cell r="D1570" t="str">
            <v>Explaneación y relleno de explanada compactado al 95% del proctor modificado, con material seleccionado de cantera</v>
          </cell>
          <cell r="E1570" t="str">
            <v>m3</v>
          </cell>
          <cell r="F1570">
            <v>0</v>
          </cell>
          <cell r="G1570">
            <v>20448</v>
          </cell>
          <cell r="H1570">
            <v>0</v>
          </cell>
          <cell r="I1570" t="e">
            <v>#DIV/0!</v>
          </cell>
          <cell r="J1570">
            <v>0</v>
          </cell>
          <cell r="L1570">
            <v>0</v>
          </cell>
          <cell r="M1570">
            <v>0</v>
          </cell>
          <cell r="N1570">
            <v>0</v>
          </cell>
          <cell r="O1570">
            <v>0</v>
          </cell>
          <cell r="R1570">
            <v>0</v>
          </cell>
          <cell r="S1570">
            <v>0</v>
          </cell>
          <cell r="T1570">
            <v>0</v>
          </cell>
          <cell r="U1570">
            <v>0</v>
          </cell>
          <cell r="V1570">
            <v>0</v>
          </cell>
          <cell r="W1570">
            <v>0</v>
          </cell>
        </row>
        <row r="1571">
          <cell r="C1571" t="str">
            <v>3.5.5.3</v>
          </cell>
          <cell r="D1571" t="str">
            <v>Conformación de terraplén con piedra caliza, diámetro medio de la piedra 0.2m</v>
          </cell>
          <cell r="E1571" t="str">
            <v>m3</v>
          </cell>
          <cell r="F1571">
            <v>0</v>
          </cell>
          <cell r="G1571">
            <v>36508</v>
          </cell>
          <cell r="H1571">
            <v>0</v>
          </cell>
          <cell r="I1571" t="e">
            <v>#DIV/0!</v>
          </cell>
          <cell r="J1571">
            <v>0</v>
          </cell>
          <cell r="L1571">
            <v>0</v>
          </cell>
          <cell r="M1571">
            <v>0</v>
          </cell>
          <cell r="N1571">
            <v>0</v>
          </cell>
          <cell r="O1571">
            <v>0</v>
          </cell>
          <cell r="R1571">
            <v>0</v>
          </cell>
          <cell r="S1571">
            <v>0</v>
          </cell>
          <cell r="T1571">
            <v>0</v>
          </cell>
          <cell r="U1571">
            <v>0</v>
          </cell>
          <cell r="V1571">
            <v>0</v>
          </cell>
          <cell r="W1571">
            <v>0</v>
          </cell>
        </row>
        <row r="1572">
          <cell r="C1572" t="str">
            <v>3.6</v>
          </cell>
          <cell r="D1572" t="str">
            <v>CONSTRUCCION DE PAVIMENTOS</v>
          </cell>
          <cell r="F1572" t="str">
            <v/>
          </cell>
          <cell r="I1572" t="str">
            <v/>
          </cell>
          <cell r="J1572" t="str">
            <v/>
          </cell>
          <cell r="L1572" t="str">
            <v/>
          </cell>
          <cell r="M1572" t="str">
            <v/>
          </cell>
          <cell r="N1572" t="str">
            <v/>
          </cell>
          <cell r="O1572" t="str">
            <v/>
          </cell>
          <cell r="R1572">
            <v>0</v>
          </cell>
          <cell r="S1572" t="str">
            <v/>
          </cell>
          <cell r="T1572" t="str">
            <v/>
          </cell>
          <cell r="U1572" t="str">
            <v/>
          </cell>
          <cell r="V1572" t="str">
            <v/>
          </cell>
          <cell r="W1572" t="str">
            <v/>
          </cell>
        </row>
        <row r="1573">
          <cell r="C1573" t="str">
            <v>3.6.4</v>
          </cell>
          <cell r="D1573" t="str">
            <v>Construcción de Andenes, Bordillos y Cunetas</v>
          </cell>
          <cell r="F1573" t="str">
            <v/>
          </cell>
          <cell r="I1573" t="str">
            <v/>
          </cell>
          <cell r="J1573" t="str">
            <v/>
          </cell>
          <cell r="L1573" t="str">
            <v/>
          </cell>
          <cell r="M1573" t="str">
            <v/>
          </cell>
          <cell r="N1573" t="str">
            <v/>
          </cell>
          <cell r="O1573" t="str">
            <v/>
          </cell>
          <cell r="R1573">
            <v>0</v>
          </cell>
          <cell r="S1573" t="str">
            <v/>
          </cell>
          <cell r="T1573" t="str">
            <v/>
          </cell>
          <cell r="U1573" t="str">
            <v/>
          </cell>
          <cell r="V1573" t="str">
            <v/>
          </cell>
          <cell r="W1573" t="str">
            <v/>
          </cell>
        </row>
        <row r="1574">
          <cell r="C1574" t="str">
            <v>3.6.4.1</v>
          </cell>
          <cell r="D1574" t="str">
            <v>Construcción de Andenes</v>
          </cell>
          <cell r="F1574" t="str">
            <v/>
          </cell>
          <cell r="I1574" t="str">
            <v/>
          </cell>
          <cell r="J1574" t="str">
            <v/>
          </cell>
          <cell r="L1574" t="str">
            <v/>
          </cell>
          <cell r="M1574" t="str">
            <v/>
          </cell>
          <cell r="N1574" t="str">
            <v/>
          </cell>
          <cell r="O1574" t="str">
            <v/>
          </cell>
          <cell r="R1574">
            <v>0</v>
          </cell>
          <cell r="S1574" t="str">
            <v/>
          </cell>
          <cell r="T1574" t="str">
            <v/>
          </cell>
          <cell r="U1574" t="str">
            <v/>
          </cell>
          <cell r="V1574" t="str">
            <v/>
          </cell>
          <cell r="W1574" t="str">
            <v/>
          </cell>
        </row>
        <row r="1575">
          <cell r="C1575" t="str">
            <v>3.6.4.1.3</v>
          </cell>
          <cell r="D1575" t="str">
            <v>Construcción de anden de concreto f'c 21,0 Mpa (3000 psi) e = 0.10 m, Tamaño Máximo del agregado: 25 mm (1") de central de mezclas</v>
          </cell>
          <cell r="E1575" t="str">
            <v>m2</v>
          </cell>
          <cell r="F1575">
            <v>0</v>
          </cell>
          <cell r="G1575">
            <v>33000</v>
          </cell>
          <cell r="H1575">
            <v>0</v>
          </cell>
          <cell r="I1575" t="e">
            <v>#DIV/0!</v>
          </cell>
          <cell r="J1575">
            <v>0</v>
          </cell>
          <cell r="L1575">
            <v>0</v>
          </cell>
          <cell r="M1575">
            <v>0</v>
          </cell>
          <cell r="N1575">
            <v>0</v>
          </cell>
          <cell r="O1575">
            <v>0</v>
          </cell>
          <cell r="R1575">
            <v>0</v>
          </cell>
          <cell r="S1575">
            <v>0</v>
          </cell>
          <cell r="T1575">
            <v>0</v>
          </cell>
          <cell r="U1575">
            <v>0</v>
          </cell>
          <cell r="V1575">
            <v>0</v>
          </cell>
          <cell r="W1575">
            <v>0</v>
          </cell>
        </row>
        <row r="1576">
          <cell r="C1576" t="str">
            <v>3.7</v>
          </cell>
          <cell r="D1576" t="str">
            <v>CONSTRUCCIÓN DE OBRAS ACCESORIAS</v>
          </cell>
          <cell r="F1576" t="str">
            <v/>
          </cell>
          <cell r="I1576" t="str">
            <v/>
          </cell>
          <cell r="J1576" t="str">
            <v/>
          </cell>
          <cell r="L1576" t="str">
            <v/>
          </cell>
          <cell r="M1576" t="str">
            <v/>
          </cell>
          <cell r="N1576" t="str">
            <v/>
          </cell>
          <cell r="O1576" t="str">
            <v/>
          </cell>
          <cell r="R1576">
            <v>0</v>
          </cell>
          <cell r="S1576" t="str">
            <v/>
          </cell>
          <cell r="T1576" t="str">
            <v/>
          </cell>
          <cell r="U1576" t="str">
            <v/>
          </cell>
          <cell r="V1576" t="str">
            <v/>
          </cell>
          <cell r="W1576" t="str">
            <v/>
          </cell>
        </row>
        <row r="1577">
          <cell r="C1577" t="str">
            <v>3.7.8</v>
          </cell>
          <cell r="D1577" t="str">
            <v>Caja de Válvulas y bajantes de operación</v>
          </cell>
          <cell r="F1577" t="str">
            <v/>
          </cell>
          <cell r="I1577" t="str">
            <v/>
          </cell>
          <cell r="J1577" t="str">
            <v/>
          </cell>
          <cell r="L1577" t="str">
            <v/>
          </cell>
          <cell r="M1577" t="str">
            <v/>
          </cell>
          <cell r="N1577" t="str">
            <v/>
          </cell>
          <cell r="O1577" t="str">
            <v/>
          </cell>
          <cell r="R1577">
            <v>0</v>
          </cell>
          <cell r="S1577" t="str">
            <v/>
          </cell>
          <cell r="T1577" t="str">
            <v/>
          </cell>
          <cell r="U1577" t="str">
            <v/>
          </cell>
          <cell r="V1577" t="str">
            <v/>
          </cell>
          <cell r="W1577" t="str">
            <v/>
          </cell>
        </row>
        <row r="1578">
          <cell r="C1578" t="str">
            <v>3.7.8.1</v>
          </cell>
          <cell r="D1578" t="str">
            <v>Cajas de válvulas</v>
          </cell>
          <cell r="F1578" t="str">
            <v/>
          </cell>
          <cell r="I1578" t="str">
            <v/>
          </cell>
          <cell r="J1578" t="str">
            <v/>
          </cell>
          <cell r="L1578" t="str">
            <v/>
          </cell>
          <cell r="M1578" t="str">
            <v/>
          </cell>
          <cell r="N1578" t="str">
            <v/>
          </cell>
          <cell r="O1578" t="str">
            <v/>
          </cell>
          <cell r="R1578">
            <v>0</v>
          </cell>
          <cell r="S1578" t="str">
            <v/>
          </cell>
          <cell r="T1578" t="str">
            <v/>
          </cell>
          <cell r="U1578" t="str">
            <v/>
          </cell>
          <cell r="V1578" t="str">
            <v/>
          </cell>
          <cell r="W1578" t="str">
            <v/>
          </cell>
        </row>
        <row r="1579">
          <cell r="C1579" t="str">
            <v>3.7.8.1.2</v>
          </cell>
          <cell r="D1579" t="str">
            <v>Para 2,00 m &lt; H &lt;= 3,00 m</v>
          </cell>
          <cell r="F1579" t="str">
            <v/>
          </cell>
          <cell r="I1579" t="str">
            <v/>
          </cell>
          <cell r="J1579" t="str">
            <v/>
          </cell>
          <cell r="L1579" t="str">
            <v/>
          </cell>
          <cell r="M1579" t="str">
            <v/>
          </cell>
          <cell r="N1579" t="str">
            <v/>
          </cell>
          <cell r="O1579" t="str">
            <v/>
          </cell>
          <cell r="R1579">
            <v>0</v>
          </cell>
          <cell r="S1579" t="str">
            <v/>
          </cell>
          <cell r="T1579" t="str">
            <v/>
          </cell>
          <cell r="U1579" t="str">
            <v/>
          </cell>
          <cell r="V1579" t="str">
            <v/>
          </cell>
          <cell r="W1579" t="str">
            <v/>
          </cell>
        </row>
        <row r="1580">
          <cell r="C1580" t="str">
            <v>3.7.8.1.2.2</v>
          </cell>
          <cell r="D1580" t="str">
            <v>Caja de mampostería reforzada para tuberías entre 450 mm (18") y 600 mm (24")</v>
          </cell>
          <cell r="E1580" t="str">
            <v>un</v>
          </cell>
          <cell r="F1580">
            <v>0</v>
          </cell>
          <cell r="G1580">
            <v>2871600</v>
          </cell>
          <cell r="H1580">
            <v>0</v>
          </cell>
          <cell r="I1580" t="e">
            <v>#DIV/0!</v>
          </cell>
          <cell r="J1580">
            <v>0</v>
          </cell>
          <cell r="L1580">
            <v>0</v>
          </cell>
          <cell r="M1580">
            <v>0</v>
          </cell>
          <cell r="N1580">
            <v>0</v>
          </cell>
          <cell r="O1580">
            <v>0</v>
          </cell>
          <cell r="R1580">
            <v>0</v>
          </cell>
          <cell r="S1580">
            <v>0</v>
          </cell>
          <cell r="T1580">
            <v>0</v>
          </cell>
          <cell r="U1580">
            <v>0</v>
          </cell>
          <cell r="V1580">
            <v>0</v>
          </cell>
          <cell r="W1580">
            <v>0</v>
          </cell>
        </row>
        <row r="1581">
          <cell r="C1581" t="str">
            <v>3.7.12</v>
          </cell>
          <cell r="D1581" t="str">
            <v>Concreto para anclajes</v>
          </cell>
          <cell r="F1581" t="str">
            <v/>
          </cell>
          <cell r="I1581" t="str">
            <v/>
          </cell>
          <cell r="J1581" t="str">
            <v/>
          </cell>
          <cell r="L1581" t="str">
            <v/>
          </cell>
          <cell r="M1581" t="str">
            <v/>
          </cell>
          <cell r="N1581" t="str">
            <v/>
          </cell>
          <cell r="O1581" t="str">
            <v/>
          </cell>
          <cell r="R1581">
            <v>0</v>
          </cell>
          <cell r="S1581" t="str">
            <v/>
          </cell>
          <cell r="T1581" t="str">
            <v/>
          </cell>
          <cell r="U1581" t="str">
            <v/>
          </cell>
          <cell r="V1581" t="str">
            <v/>
          </cell>
          <cell r="W1581" t="str">
            <v/>
          </cell>
        </row>
        <row r="1582">
          <cell r="C1582" t="str">
            <v>3.7.12.1</v>
          </cell>
          <cell r="D1582" t="str">
            <v>Concreto para anclajes f'c=17,5 Mpa (2500 psi)</v>
          </cell>
          <cell r="E1582" t="str">
            <v>m3</v>
          </cell>
          <cell r="F1582">
            <v>0</v>
          </cell>
          <cell r="G1582">
            <v>208850</v>
          </cell>
          <cell r="H1582">
            <v>0</v>
          </cell>
          <cell r="I1582" t="e">
            <v>#DIV/0!</v>
          </cell>
          <cell r="J1582">
            <v>0</v>
          </cell>
          <cell r="L1582">
            <v>0</v>
          </cell>
          <cell r="M1582">
            <v>0</v>
          </cell>
          <cell r="N1582">
            <v>0</v>
          </cell>
          <cell r="O1582">
            <v>0</v>
          </cell>
          <cell r="R1582">
            <v>0</v>
          </cell>
          <cell r="S1582">
            <v>0</v>
          </cell>
          <cell r="T1582">
            <v>0</v>
          </cell>
          <cell r="U1582">
            <v>0</v>
          </cell>
          <cell r="V1582">
            <v>0</v>
          </cell>
          <cell r="W1582">
            <v>0</v>
          </cell>
        </row>
        <row r="1583">
          <cell r="C1583" t="str">
            <v>3.8</v>
          </cell>
          <cell r="D1583" t="str">
            <v>INSTALACION DE ELEMENTOS DE ACUEDUCTO Y ALCANTARILLADO</v>
          </cell>
          <cell r="F1583" t="str">
            <v/>
          </cell>
          <cell r="I1583" t="str">
            <v/>
          </cell>
          <cell r="J1583" t="str">
            <v/>
          </cell>
          <cell r="L1583" t="str">
            <v/>
          </cell>
          <cell r="M1583" t="str">
            <v/>
          </cell>
          <cell r="N1583" t="str">
            <v/>
          </cell>
          <cell r="O1583" t="str">
            <v/>
          </cell>
          <cell r="R1583">
            <v>0</v>
          </cell>
          <cell r="S1583" t="str">
            <v/>
          </cell>
          <cell r="T1583" t="str">
            <v/>
          </cell>
          <cell r="U1583" t="str">
            <v/>
          </cell>
          <cell r="V1583" t="str">
            <v/>
          </cell>
          <cell r="W1583" t="str">
            <v/>
          </cell>
        </row>
        <row r="1584">
          <cell r="C1584" t="str">
            <v>3.8.1</v>
          </cell>
          <cell r="D1584" t="str">
            <v>Elementos de Acueducto</v>
          </cell>
          <cell r="F1584" t="str">
            <v/>
          </cell>
          <cell r="I1584" t="str">
            <v/>
          </cell>
          <cell r="J1584" t="str">
            <v/>
          </cell>
          <cell r="L1584" t="str">
            <v/>
          </cell>
          <cell r="M1584" t="str">
            <v/>
          </cell>
          <cell r="N1584" t="str">
            <v/>
          </cell>
          <cell r="O1584" t="str">
            <v/>
          </cell>
          <cell r="R1584">
            <v>0</v>
          </cell>
          <cell r="S1584" t="str">
            <v/>
          </cell>
          <cell r="T1584" t="str">
            <v/>
          </cell>
          <cell r="U1584" t="str">
            <v/>
          </cell>
          <cell r="V1584" t="str">
            <v/>
          </cell>
          <cell r="W1584" t="str">
            <v/>
          </cell>
        </row>
        <row r="1585">
          <cell r="C1585" t="str">
            <v>3.8.1.1</v>
          </cell>
          <cell r="D1585" t="str">
            <v xml:space="preserve">Instalación de válvula de compuerta brida x brida norma ISO PN 10, Incluye el suministro e instalación de tornilleria y empaquetadura para el montaje </v>
          </cell>
          <cell r="F1585" t="str">
            <v/>
          </cell>
          <cell r="I1585" t="str">
            <v/>
          </cell>
          <cell r="J1585" t="str">
            <v/>
          </cell>
          <cell r="L1585" t="str">
            <v/>
          </cell>
          <cell r="M1585" t="str">
            <v/>
          </cell>
          <cell r="N1585" t="str">
            <v/>
          </cell>
          <cell r="O1585" t="str">
            <v/>
          </cell>
          <cell r="R1585">
            <v>0</v>
          </cell>
          <cell r="S1585" t="str">
            <v/>
          </cell>
          <cell r="T1585" t="str">
            <v/>
          </cell>
          <cell r="U1585" t="str">
            <v/>
          </cell>
          <cell r="V1585" t="str">
            <v/>
          </cell>
          <cell r="W1585" t="str">
            <v/>
          </cell>
        </row>
        <row r="1586">
          <cell r="C1586" t="str">
            <v>3.8.1.1.3</v>
          </cell>
          <cell r="D1586" t="str">
            <v>d = 100 mm (4")</v>
          </cell>
          <cell r="E1586" t="str">
            <v>un</v>
          </cell>
          <cell r="F1586">
            <v>0</v>
          </cell>
          <cell r="G1586">
            <v>18892</v>
          </cell>
          <cell r="H1586">
            <v>0</v>
          </cell>
          <cell r="I1586" t="e">
            <v>#DIV/0!</v>
          </cell>
          <cell r="J1586">
            <v>0</v>
          </cell>
          <cell r="L1586">
            <v>0</v>
          </cell>
          <cell r="M1586">
            <v>0</v>
          </cell>
          <cell r="N1586">
            <v>0</v>
          </cell>
          <cell r="O1586">
            <v>0</v>
          </cell>
          <cell r="R1586">
            <v>0</v>
          </cell>
          <cell r="S1586">
            <v>0</v>
          </cell>
          <cell r="T1586">
            <v>0</v>
          </cell>
          <cell r="U1586">
            <v>0</v>
          </cell>
          <cell r="V1586">
            <v>0</v>
          </cell>
          <cell r="W1586">
            <v>0</v>
          </cell>
        </row>
        <row r="1587">
          <cell r="C1587" t="str">
            <v>3.8.1.2</v>
          </cell>
          <cell r="D1587" t="str">
            <v>Instalación de válvula de mariposa brida x brida norma ISO PN 10, Incluye el suministro e instalación de tornilleria y empaquetadura para el montaje</v>
          </cell>
          <cell r="F1587" t="str">
            <v/>
          </cell>
          <cell r="I1587" t="str">
            <v/>
          </cell>
          <cell r="J1587" t="str">
            <v/>
          </cell>
          <cell r="L1587" t="str">
            <v/>
          </cell>
          <cell r="M1587" t="str">
            <v/>
          </cell>
          <cell r="N1587" t="str">
            <v/>
          </cell>
          <cell r="O1587" t="str">
            <v/>
          </cell>
          <cell r="R1587">
            <v>0</v>
          </cell>
          <cell r="S1587" t="str">
            <v/>
          </cell>
          <cell r="T1587" t="str">
            <v/>
          </cell>
          <cell r="U1587" t="str">
            <v/>
          </cell>
          <cell r="V1587" t="str">
            <v/>
          </cell>
          <cell r="W1587" t="str">
            <v/>
          </cell>
        </row>
        <row r="1588">
          <cell r="C1588" t="str">
            <v>3.8.1.2.4</v>
          </cell>
          <cell r="D1588" t="str">
            <v>d = 400 mm (16")</v>
          </cell>
          <cell r="E1588" t="str">
            <v>un</v>
          </cell>
          <cell r="F1588">
            <v>0</v>
          </cell>
          <cell r="G1588">
            <v>173700</v>
          </cell>
          <cell r="H1588">
            <v>0</v>
          </cell>
          <cell r="I1588" t="e">
            <v>#DIV/0!</v>
          </cell>
          <cell r="J1588">
            <v>0</v>
          </cell>
          <cell r="L1588">
            <v>0</v>
          </cell>
          <cell r="M1588">
            <v>0</v>
          </cell>
          <cell r="N1588">
            <v>0</v>
          </cell>
          <cell r="O1588">
            <v>0</v>
          </cell>
          <cell r="R1588">
            <v>0</v>
          </cell>
          <cell r="S1588">
            <v>0</v>
          </cell>
          <cell r="T1588">
            <v>0</v>
          </cell>
          <cell r="U1588">
            <v>0</v>
          </cell>
          <cell r="V1588">
            <v>0</v>
          </cell>
          <cell r="W1588">
            <v>0</v>
          </cell>
        </row>
        <row r="1589">
          <cell r="C1589" t="str">
            <v>3.8.1.7</v>
          </cell>
          <cell r="D1589" t="str">
            <v>Instalación de ventosa de triple acción norma ISO PN 10, Incluye el suministro e instalación de tornilleria y empaquetadura para el montaje</v>
          </cell>
          <cell r="F1589" t="str">
            <v/>
          </cell>
          <cell r="I1589" t="str">
            <v/>
          </cell>
          <cell r="J1589" t="str">
            <v/>
          </cell>
          <cell r="L1589" t="str">
            <v/>
          </cell>
          <cell r="M1589" t="str">
            <v/>
          </cell>
          <cell r="N1589" t="str">
            <v/>
          </cell>
          <cell r="O1589" t="str">
            <v/>
          </cell>
          <cell r="R1589">
            <v>0</v>
          </cell>
          <cell r="S1589" t="str">
            <v/>
          </cell>
          <cell r="T1589" t="str">
            <v/>
          </cell>
          <cell r="U1589" t="str">
            <v/>
          </cell>
          <cell r="V1589" t="str">
            <v/>
          </cell>
          <cell r="W1589" t="str">
            <v/>
          </cell>
        </row>
        <row r="1590">
          <cell r="C1590" t="str">
            <v>3.8.1.7.3</v>
          </cell>
          <cell r="D1590" t="str">
            <v>d = 100 mm (4")</v>
          </cell>
          <cell r="E1590" t="str">
            <v>un</v>
          </cell>
          <cell r="F1590">
            <v>0</v>
          </cell>
          <cell r="G1590">
            <v>40000</v>
          </cell>
          <cell r="H1590">
            <v>0</v>
          </cell>
          <cell r="I1590" t="e">
            <v>#DIV/0!</v>
          </cell>
          <cell r="J1590">
            <v>0</v>
          </cell>
          <cell r="L1590">
            <v>0</v>
          </cell>
          <cell r="M1590">
            <v>0</v>
          </cell>
          <cell r="N1590">
            <v>0</v>
          </cell>
          <cell r="O1590">
            <v>0</v>
          </cell>
          <cell r="R1590">
            <v>0</v>
          </cell>
          <cell r="S1590">
            <v>0</v>
          </cell>
          <cell r="T1590">
            <v>0</v>
          </cell>
          <cell r="U1590">
            <v>0</v>
          </cell>
          <cell r="V1590">
            <v>0</v>
          </cell>
          <cell r="W1590">
            <v>0</v>
          </cell>
        </row>
        <row r="1591">
          <cell r="D1591" t="str">
            <v>COSTO TOTAL DIRECTO</v>
          </cell>
          <cell r="F1591" t="str">
            <v/>
          </cell>
          <cell r="H1591">
            <v>0</v>
          </cell>
          <cell r="J1591" t="str">
            <v/>
          </cell>
          <cell r="L1591" t="str">
            <v/>
          </cell>
          <cell r="M1591">
            <v>0</v>
          </cell>
          <cell r="N1591">
            <v>0</v>
          </cell>
          <cell r="O1591">
            <v>0</v>
          </cell>
          <cell r="R1591">
            <v>0</v>
          </cell>
          <cell r="S1591">
            <v>0</v>
          </cell>
          <cell r="T1591">
            <v>0</v>
          </cell>
          <cell r="U1591">
            <v>0</v>
          </cell>
          <cell r="V1591" t="str">
            <v/>
          </cell>
          <cell r="W1591">
            <v>0</v>
          </cell>
        </row>
        <row r="1592">
          <cell r="D1592" t="str">
            <v>A,I,U, 25%</v>
          </cell>
          <cell r="E1592">
            <v>0.25</v>
          </cell>
          <cell r="F1592">
            <v>0</v>
          </cell>
          <cell r="H1592">
            <v>0</v>
          </cell>
          <cell r="J1592">
            <v>0</v>
          </cell>
          <cell r="L1592">
            <v>0</v>
          </cell>
          <cell r="M1592">
            <v>0</v>
          </cell>
          <cell r="N1592">
            <v>0</v>
          </cell>
          <cell r="O1592">
            <v>0</v>
          </cell>
          <cell r="R1592">
            <v>0</v>
          </cell>
          <cell r="S1592">
            <v>0</v>
          </cell>
          <cell r="T1592">
            <v>0</v>
          </cell>
          <cell r="U1592">
            <v>0</v>
          </cell>
          <cell r="W1592">
            <v>0</v>
          </cell>
        </row>
        <row r="1593">
          <cell r="B1593" t="str">
            <v>TO27</v>
          </cell>
          <cell r="D1593" t="str">
            <v>COSTO TOTAL OBRA CIVIL</v>
          </cell>
          <cell r="F1593" t="str">
            <v/>
          </cell>
          <cell r="H1593">
            <v>0</v>
          </cell>
          <cell r="J1593" t="str">
            <v/>
          </cell>
          <cell r="L1593" t="str">
            <v/>
          </cell>
          <cell r="M1593">
            <v>0</v>
          </cell>
          <cell r="N1593">
            <v>0</v>
          </cell>
          <cell r="O1593">
            <v>0</v>
          </cell>
          <cell r="R1593">
            <v>0</v>
          </cell>
          <cell r="S1593">
            <v>0</v>
          </cell>
          <cell r="T1593">
            <v>0</v>
          </cell>
          <cell r="U1593">
            <v>0</v>
          </cell>
          <cell r="V1593" t="str">
            <v/>
          </cell>
          <cell r="W1593">
            <v>0</v>
          </cell>
        </row>
        <row r="1594">
          <cell r="J1594">
            <v>0</v>
          </cell>
          <cell r="R1594">
            <v>0</v>
          </cell>
          <cell r="S1594" t="str">
            <v/>
          </cell>
          <cell r="T1594" t="str">
            <v/>
          </cell>
          <cell r="U1594" t="str">
            <v/>
          </cell>
          <cell r="V1594" t="str">
            <v/>
          </cell>
          <cell r="W1594" t="str">
            <v/>
          </cell>
        </row>
        <row r="1595">
          <cell r="B1595" t="str">
            <v>T27A</v>
          </cell>
          <cell r="C1595" t="str">
            <v>PRESUPUESTO OBRA CIVIL - TUBERIA DE ADUCCION EN TERRAPLEN (1595)</v>
          </cell>
          <cell r="F1595" t="str">
            <v/>
          </cell>
          <cell r="J1595" t="str">
            <v/>
          </cell>
          <cell r="L1595" t="str">
            <v/>
          </cell>
          <cell r="M1595" t="str">
            <v/>
          </cell>
          <cell r="N1595" t="str">
            <v/>
          </cell>
          <cell r="O1595" t="str">
            <v/>
          </cell>
          <cell r="R1595">
            <v>0</v>
          </cell>
          <cell r="S1595" t="str">
            <v/>
          </cell>
          <cell r="T1595" t="str">
            <v/>
          </cell>
          <cell r="U1595" t="str">
            <v/>
          </cell>
          <cell r="V1595" t="str">
            <v/>
          </cell>
          <cell r="W1595" t="str">
            <v/>
          </cell>
        </row>
        <row r="1596">
          <cell r="C1596" t="str">
            <v xml:space="preserve">ITEM </v>
          </cell>
          <cell r="D1596" t="str">
            <v xml:space="preserve">DESCRIPCION </v>
          </cell>
          <cell r="E1596" t="str">
            <v xml:space="preserve">UNIDAD </v>
          </cell>
          <cell r="F1596">
            <v>0</v>
          </cell>
          <cell r="G1596" t="str">
            <v xml:space="preserve">V. UNITARIO </v>
          </cell>
          <cell r="H1596" t="str">
            <v>V. PARCIAL</v>
          </cell>
          <cell r="J1596">
            <v>0</v>
          </cell>
          <cell r="L1596">
            <v>0</v>
          </cell>
          <cell r="R1596">
            <v>0</v>
          </cell>
          <cell r="S1596" t="e">
            <v>#VALUE!</v>
          </cell>
          <cell r="T1596" t="e">
            <v>#VALUE!</v>
          </cell>
          <cell r="U1596" t="e">
            <v>#VALUE!</v>
          </cell>
          <cell r="V1596">
            <v>0</v>
          </cell>
          <cell r="W1596" t="e">
            <v>#VALUE!</v>
          </cell>
        </row>
        <row r="1597">
          <cell r="C1597" t="str">
            <v>3.1</v>
          </cell>
          <cell r="D1597" t="str">
            <v>SEÑALIZACION Y SEGURIDAD EN LA OBRA</v>
          </cell>
          <cell r="F1597" t="str">
            <v/>
          </cell>
          <cell r="J1597" t="str">
            <v/>
          </cell>
          <cell r="L1597" t="str">
            <v/>
          </cell>
          <cell r="M1597" t="str">
            <v/>
          </cell>
          <cell r="N1597" t="str">
            <v/>
          </cell>
          <cell r="O1597" t="str">
            <v/>
          </cell>
          <cell r="R1597">
            <v>0</v>
          </cell>
          <cell r="S1597" t="str">
            <v/>
          </cell>
          <cell r="T1597" t="str">
            <v/>
          </cell>
          <cell r="U1597" t="str">
            <v/>
          </cell>
          <cell r="V1597" t="str">
            <v/>
          </cell>
          <cell r="W1597" t="str">
            <v/>
          </cell>
        </row>
        <row r="1598">
          <cell r="C1598" t="str">
            <v>3.1.1</v>
          </cell>
          <cell r="D1598" t="str">
            <v>Señalización de la obra</v>
          </cell>
          <cell r="F1598" t="str">
            <v/>
          </cell>
          <cell r="J1598" t="str">
            <v/>
          </cell>
          <cell r="L1598" t="str">
            <v/>
          </cell>
          <cell r="M1598" t="str">
            <v/>
          </cell>
          <cell r="N1598" t="str">
            <v/>
          </cell>
          <cell r="O1598" t="str">
            <v/>
          </cell>
          <cell r="R1598">
            <v>0</v>
          </cell>
          <cell r="S1598" t="str">
            <v/>
          </cell>
          <cell r="T1598" t="str">
            <v/>
          </cell>
          <cell r="U1598" t="str">
            <v/>
          </cell>
          <cell r="V1598" t="str">
            <v/>
          </cell>
          <cell r="W1598" t="str">
            <v/>
          </cell>
        </row>
        <row r="1599">
          <cell r="C1599" t="str">
            <v>3.1.1.1</v>
          </cell>
          <cell r="D1599" t="str">
            <v>Soporte para cinta demarcadora. Esquema No.1</v>
          </cell>
          <cell r="E1599" t="str">
            <v>un</v>
          </cell>
          <cell r="F1599">
            <v>220</v>
          </cell>
          <cell r="G1599">
            <v>10100</v>
          </cell>
          <cell r="H1599">
            <v>2222000</v>
          </cell>
          <cell r="I1599" t="e">
            <v>#DIV/0!</v>
          </cell>
          <cell r="J1599">
            <v>220</v>
          </cell>
          <cell r="K1599">
            <v>-140</v>
          </cell>
          <cell r="L1599">
            <v>80</v>
          </cell>
          <cell r="M1599">
            <v>2222000</v>
          </cell>
          <cell r="N1599">
            <v>-1414000</v>
          </cell>
          <cell r="O1599">
            <v>808000</v>
          </cell>
          <cell r="R1599">
            <v>0</v>
          </cell>
          <cell r="S1599">
            <v>0</v>
          </cell>
          <cell r="T1599">
            <v>0</v>
          </cell>
          <cell r="U1599">
            <v>0</v>
          </cell>
          <cell r="V1599">
            <v>80</v>
          </cell>
          <cell r="W1599">
            <v>808000</v>
          </cell>
        </row>
        <row r="1600">
          <cell r="C1600" t="str">
            <v>3.1.1.2</v>
          </cell>
          <cell r="D1600" t="str">
            <v>Cinta demarcadora, sin soportes. Esquema No. 2</v>
          </cell>
          <cell r="E1600" t="str">
            <v>m</v>
          </cell>
          <cell r="F1600">
            <v>11000</v>
          </cell>
          <cell r="G1600">
            <v>830</v>
          </cell>
          <cell r="H1600">
            <v>9130000</v>
          </cell>
          <cell r="I1600" t="e">
            <v>#DIV/0!</v>
          </cell>
          <cell r="J1600">
            <v>11000</v>
          </cell>
          <cell r="K1600">
            <v>-10000</v>
          </cell>
          <cell r="L1600">
            <v>1000</v>
          </cell>
          <cell r="M1600">
            <v>9130000</v>
          </cell>
          <cell r="N1600">
            <v>-8300000</v>
          </cell>
          <cell r="O1600">
            <v>830000</v>
          </cell>
          <cell r="R1600">
            <v>0</v>
          </cell>
          <cell r="S1600">
            <v>0</v>
          </cell>
          <cell r="T1600">
            <v>0</v>
          </cell>
          <cell r="U1600">
            <v>0</v>
          </cell>
          <cell r="V1600">
            <v>1000</v>
          </cell>
          <cell r="W1600">
            <v>830000</v>
          </cell>
        </row>
        <row r="1601">
          <cell r="C1601" t="str">
            <v>3.1.1.3</v>
          </cell>
          <cell r="D1601" t="str">
            <v>Vallas móviles. Barreras</v>
          </cell>
          <cell r="F1601" t="str">
            <v/>
          </cell>
          <cell r="I1601" t="str">
            <v/>
          </cell>
          <cell r="J1601" t="str">
            <v/>
          </cell>
          <cell r="L1601" t="str">
            <v/>
          </cell>
          <cell r="M1601" t="str">
            <v/>
          </cell>
          <cell r="N1601" t="str">
            <v/>
          </cell>
          <cell r="O1601" t="str">
            <v/>
          </cell>
          <cell r="R1601">
            <v>0</v>
          </cell>
          <cell r="S1601" t="str">
            <v/>
          </cell>
          <cell r="T1601" t="str">
            <v/>
          </cell>
          <cell r="U1601" t="str">
            <v/>
          </cell>
          <cell r="V1601" t="str">
            <v/>
          </cell>
          <cell r="W1601" t="str">
            <v/>
          </cell>
        </row>
        <row r="1602">
          <cell r="C1602" t="str">
            <v>3.1.1.3.2</v>
          </cell>
          <cell r="D1602" t="str">
            <v>Valla móvil Tipo 2. Valla plegable. Esquema No. 4</v>
          </cell>
          <cell r="E1602" t="str">
            <v>un</v>
          </cell>
          <cell r="F1602">
            <v>2</v>
          </cell>
          <cell r="G1602">
            <v>162000</v>
          </cell>
          <cell r="H1602">
            <v>324000</v>
          </cell>
          <cell r="I1602" t="e">
            <v>#DIV/0!</v>
          </cell>
          <cell r="J1602">
            <v>2</v>
          </cell>
          <cell r="K1602">
            <v>-2</v>
          </cell>
          <cell r="L1602">
            <v>0</v>
          </cell>
          <cell r="M1602">
            <v>324000</v>
          </cell>
          <cell r="N1602">
            <v>-324000</v>
          </cell>
          <cell r="O1602">
            <v>0</v>
          </cell>
          <cell r="R1602">
            <v>0</v>
          </cell>
          <cell r="S1602">
            <v>0</v>
          </cell>
          <cell r="T1602">
            <v>0</v>
          </cell>
          <cell r="U1602">
            <v>0</v>
          </cell>
          <cell r="V1602">
            <v>0</v>
          </cell>
          <cell r="W1602">
            <v>0</v>
          </cell>
        </row>
        <row r="1603">
          <cell r="C1603" t="str">
            <v>3.1.1.3.3</v>
          </cell>
          <cell r="D1603" t="str">
            <v>Valla móvil Tipo 3. Barrera Tubular. Esquema No.5</v>
          </cell>
          <cell r="E1603" t="str">
            <v>un</v>
          </cell>
          <cell r="F1603">
            <v>2</v>
          </cell>
          <cell r="G1603">
            <v>150000</v>
          </cell>
          <cell r="H1603">
            <v>300000</v>
          </cell>
          <cell r="I1603" t="e">
            <v>#DIV/0!</v>
          </cell>
          <cell r="J1603">
            <v>2</v>
          </cell>
          <cell r="K1603">
            <v>-2</v>
          </cell>
          <cell r="L1603">
            <v>0</v>
          </cell>
          <cell r="M1603">
            <v>300000</v>
          </cell>
          <cell r="N1603">
            <v>-300000</v>
          </cell>
          <cell r="O1603">
            <v>0</v>
          </cell>
          <cell r="R1603">
            <v>0</v>
          </cell>
          <cell r="S1603">
            <v>0</v>
          </cell>
          <cell r="T1603">
            <v>0</v>
          </cell>
          <cell r="U1603">
            <v>0</v>
          </cell>
          <cell r="V1603">
            <v>0</v>
          </cell>
          <cell r="W1603">
            <v>0</v>
          </cell>
        </row>
        <row r="1604">
          <cell r="C1604" t="str">
            <v>3.1.1.3.4</v>
          </cell>
          <cell r="D1604" t="str">
            <v>Valla móvil Tipo 4. Valla doble cara. Esquema No. 6</v>
          </cell>
          <cell r="E1604" t="str">
            <v>un</v>
          </cell>
          <cell r="F1604">
            <v>2</v>
          </cell>
          <cell r="G1604">
            <v>155000</v>
          </cell>
          <cell r="H1604">
            <v>310000</v>
          </cell>
          <cell r="I1604" t="e">
            <v>#DIV/0!</v>
          </cell>
          <cell r="J1604">
            <v>2</v>
          </cell>
          <cell r="K1604">
            <v>-2</v>
          </cell>
          <cell r="L1604">
            <v>0</v>
          </cell>
          <cell r="M1604">
            <v>310000</v>
          </cell>
          <cell r="N1604">
            <v>-310000</v>
          </cell>
          <cell r="O1604">
            <v>0</v>
          </cell>
          <cell r="R1604">
            <v>0</v>
          </cell>
          <cell r="S1604">
            <v>0</v>
          </cell>
          <cell r="T1604">
            <v>0</v>
          </cell>
          <cell r="U1604">
            <v>0</v>
          </cell>
          <cell r="V1604">
            <v>0</v>
          </cell>
          <cell r="W1604">
            <v>0</v>
          </cell>
        </row>
        <row r="1605">
          <cell r="C1605" t="str">
            <v>3.1.1.4</v>
          </cell>
          <cell r="D1605" t="str">
            <v>Avisos preventivos fijos. Esquemas Nos. 10,11,12,13, y 14</v>
          </cell>
          <cell r="E1605" t="str">
            <v>un</v>
          </cell>
          <cell r="F1605">
            <v>6</v>
          </cell>
          <cell r="G1605">
            <v>215000</v>
          </cell>
          <cell r="H1605">
            <v>1290000</v>
          </cell>
          <cell r="I1605" t="e">
            <v>#DIV/0!</v>
          </cell>
          <cell r="J1605">
            <v>6</v>
          </cell>
          <cell r="K1605">
            <v>-6</v>
          </cell>
          <cell r="L1605">
            <v>0</v>
          </cell>
          <cell r="M1605">
            <v>1290000</v>
          </cell>
          <cell r="N1605">
            <v>-1290000</v>
          </cell>
          <cell r="O1605">
            <v>0</v>
          </cell>
          <cell r="R1605">
            <v>0</v>
          </cell>
          <cell r="S1605">
            <v>0</v>
          </cell>
          <cell r="T1605">
            <v>0</v>
          </cell>
          <cell r="U1605">
            <v>0</v>
          </cell>
          <cell r="V1605">
            <v>0</v>
          </cell>
          <cell r="W1605">
            <v>0</v>
          </cell>
        </row>
        <row r="1606">
          <cell r="C1606" t="str">
            <v>3.1.1.5</v>
          </cell>
          <cell r="D1606" t="str">
            <v>Caneca reflectiva. Esquema No. 15</v>
          </cell>
          <cell r="E1606" t="str">
            <v>un</v>
          </cell>
          <cell r="F1606">
            <v>2</v>
          </cell>
          <cell r="G1606">
            <v>129000</v>
          </cell>
          <cell r="H1606">
            <v>258000</v>
          </cell>
          <cell r="I1606" t="e">
            <v>#DIV/0!</v>
          </cell>
          <cell r="J1606">
            <v>2</v>
          </cell>
          <cell r="K1606">
            <v>-2</v>
          </cell>
          <cell r="L1606">
            <v>0</v>
          </cell>
          <cell r="M1606">
            <v>258000</v>
          </cell>
          <cell r="N1606">
            <v>-258000</v>
          </cell>
          <cell r="O1606">
            <v>0</v>
          </cell>
          <cell r="R1606">
            <v>0</v>
          </cell>
          <cell r="S1606">
            <v>0</v>
          </cell>
          <cell r="T1606">
            <v>0</v>
          </cell>
          <cell r="U1606">
            <v>0</v>
          </cell>
          <cell r="V1606">
            <v>0</v>
          </cell>
          <cell r="W1606">
            <v>0</v>
          </cell>
        </row>
        <row r="1607">
          <cell r="C1607" t="str">
            <v>3.2</v>
          </cell>
          <cell r="D1607" t="str">
            <v>DEMOLICIONES</v>
          </cell>
          <cell r="F1607" t="str">
            <v/>
          </cell>
          <cell r="I1607" t="str">
            <v/>
          </cell>
          <cell r="J1607" t="str">
            <v/>
          </cell>
          <cell r="L1607" t="str">
            <v/>
          </cell>
          <cell r="M1607" t="str">
            <v/>
          </cell>
          <cell r="N1607" t="str">
            <v/>
          </cell>
          <cell r="O1607" t="str">
            <v/>
          </cell>
          <cell r="R1607">
            <v>0</v>
          </cell>
          <cell r="S1607" t="str">
            <v/>
          </cell>
          <cell r="T1607" t="str">
            <v/>
          </cell>
          <cell r="U1607" t="str">
            <v/>
          </cell>
          <cell r="V1607" t="str">
            <v/>
          </cell>
          <cell r="W1607" t="str">
            <v/>
          </cell>
        </row>
        <row r="1608">
          <cell r="C1608" t="str">
            <v>3.2.2</v>
          </cell>
          <cell r="D1608" t="str">
            <v>Demolición de anden</v>
          </cell>
          <cell r="F1608" t="str">
            <v/>
          </cell>
          <cell r="I1608" t="str">
            <v/>
          </cell>
          <cell r="J1608" t="str">
            <v/>
          </cell>
          <cell r="L1608" t="str">
            <v/>
          </cell>
          <cell r="M1608" t="str">
            <v/>
          </cell>
          <cell r="N1608" t="str">
            <v/>
          </cell>
          <cell r="O1608" t="str">
            <v/>
          </cell>
          <cell r="R1608">
            <v>0</v>
          </cell>
          <cell r="S1608" t="str">
            <v/>
          </cell>
          <cell r="T1608" t="str">
            <v/>
          </cell>
          <cell r="U1608" t="str">
            <v/>
          </cell>
          <cell r="V1608" t="str">
            <v/>
          </cell>
          <cell r="W1608" t="str">
            <v/>
          </cell>
        </row>
        <row r="1609">
          <cell r="C1609" t="str">
            <v>3.2.2.1</v>
          </cell>
          <cell r="D1609" t="str">
            <v>Demolicion de anden con mona</v>
          </cell>
          <cell r="E1609" t="str">
            <v>m2</v>
          </cell>
          <cell r="F1609">
            <v>0</v>
          </cell>
          <cell r="G1609">
            <v>10050</v>
          </cell>
          <cell r="H1609">
            <v>0</v>
          </cell>
          <cell r="I1609" t="e">
            <v>#DIV/0!</v>
          </cell>
          <cell r="J1609">
            <v>0</v>
          </cell>
          <cell r="L1609">
            <v>0</v>
          </cell>
          <cell r="M1609">
            <v>0</v>
          </cell>
          <cell r="N1609">
            <v>0</v>
          </cell>
          <cell r="O1609">
            <v>0</v>
          </cell>
          <cell r="R1609">
            <v>0</v>
          </cell>
          <cell r="S1609">
            <v>0</v>
          </cell>
          <cell r="T1609">
            <v>0</v>
          </cell>
          <cell r="U1609">
            <v>0</v>
          </cell>
          <cell r="V1609">
            <v>0</v>
          </cell>
          <cell r="W1609">
            <v>0</v>
          </cell>
        </row>
        <row r="1610">
          <cell r="C1610" t="str">
            <v>3.3</v>
          </cell>
          <cell r="D1610" t="str">
            <v>EXCAVACIONES Y ENTIBADOS</v>
          </cell>
          <cell r="F1610" t="str">
            <v/>
          </cell>
          <cell r="I1610" t="str">
            <v/>
          </cell>
          <cell r="J1610" t="str">
            <v/>
          </cell>
          <cell r="L1610" t="str">
            <v/>
          </cell>
          <cell r="M1610" t="str">
            <v/>
          </cell>
          <cell r="N1610" t="str">
            <v/>
          </cell>
          <cell r="O1610" t="str">
            <v/>
          </cell>
          <cell r="R1610">
            <v>0</v>
          </cell>
          <cell r="S1610" t="str">
            <v/>
          </cell>
          <cell r="T1610" t="str">
            <v/>
          </cell>
          <cell r="U1610" t="str">
            <v/>
          </cell>
          <cell r="V1610" t="str">
            <v/>
          </cell>
          <cell r="W1610" t="str">
            <v/>
          </cell>
        </row>
        <row r="1611">
          <cell r="C1611" t="str">
            <v>3.3.2</v>
          </cell>
          <cell r="D1611" t="str">
            <v>Excavación en zanja para redes de alcantarillado y acueducto</v>
          </cell>
          <cell r="F1611" t="str">
            <v/>
          </cell>
          <cell r="I1611" t="str">
            <v/>
          </cell>
          <cell r="J1611" t="str">
            <v/>
          </cell>
          <cell r="L1611" t="str">
            <v/>
          </cell>
          <cell r="M1611" t="str">
            <v/>
          </cell>
          <cell r="N1611" t="str">
            <v/>
          </cell>
          <cell r="O1611" t="str">
            <v/>
          </cell>
          <cell r="R1611">
            <v>0</v>
          </cell>
          <cell r="S1611" t="str">
            <v/>
          </cell>
          <cell r="T1611" t="str">
            <v/>
          </cell>
          <cell r="U1611" t="str">
            <v/>
          </cell>
          <cell r="V1611" t="str">
            <v/>
          </cell>
          <cell r="W1611" t="str">
            <v/>
          </cell>
        </row>
        <row r="1612">
          <cell r="C1612" t="str">
            <v>3.3.2.1</v>
          </cell>
          <cell r="D1612" t="str">
            <v>Excavación a mano en material común, roca descompuesta, a cualquier profundidad y bajo cualquier condición de humedad. Incluye retiro a lugar autorizado.</v>
          </cell>
          <cell r="E1612" t="str">
            <v>m3</v>
          </cell>
          <cell r="F1612">
            <v>8500</v>
          </cell>
          <cell r="G1612">
            <v>10800</v>
          </cell>
          <cell r="H1612">
            <v>91800000</v>
          </cell>
          <cell r="I1612" t="e">
            <v>#DIV/0!</v>
          </cell>
          <cell r="J1612">
            <v>8500</v>
          </cell>
          <cell r="K1612">
            <v>-1000</v>
          </cell>
          <cell r="L1612">
            <v>7500</v>
          </cell>
          <cell r="M1612">
            <v>91800000</v>
          </cell>
          <cell r="N1612">
            <v>-10800000</v>
          </cell>
          <cell r="O1612">
            <v>81000000</v>
          </cell>
          <cell r="R1612">
            <v>0</v>
          </cell>
          <cell r="S1612">
            <v>0</v>
          </cell>
          <cell r="T1612">
            <v>0</v>
          </cell>
          <cell r="U1612">
            <v>0</v>
          </cell>
          <cell r="V1612">
            <v>7500</v>
          </cell>
          <cell r="W1612">
            <v>81000000</v>
          </cell>
        </row>
        <row r="1613">
          <cell r="C1613" t="str">
            <v>3.4</v>
          </cell>
          <cell r="D1613" t="str">
            <v>INSTALACION Y CIMENTACION DE TUBERIA</v>
          </cell>
          <cell r="F1613" t="str">
            <v/>
          </cell>
          <cell r="I1613" t="str">
            <v/>
          </cell>
          <cell r="J1613" t="str">
            <v/>
          </cell>
          <cell r="L1613" t="str">
            <v/>
          </cell>
          <cell r="M1613" t="str">
            <v/>
          </cell>
          <cell r="N1613" t="str">
            <v/>
          </cell>
          <cell r="O1613" t="str">
            <v/>
          </cell>
          <cell r="R1613">
            <v>0</v>
          </cell>
          <cell r="S1613" t="str">
            <v/>
          </cell>
          <cell r="T1613" t="str">
            <v/>
          </cell>
          <cell r="U1613" t="str">
            <v/>
          </cell>
          <cell r="V1613" t="str">
            <v/>
          </cell>
          <cell r="W1613" t="str">
            <v/>
          </cell>
        </row>
        <row r="1614">
          <cell r="C1614" t="str">
            <v>3.4.4</v>
          </cell>
          <cell r="D1614" t="str">
            <v>Instalación de tuberías de acueducto</v>
          </cell>
          <cell r="F1614" t="str">
            <v/>
          </cell>
          <cell r="I1614" t="str">
            <v/>
          </cell>
          <cell r="J1614" t="str">
            <v/>
          </cell>
          <cell r="L1614" t="str">
            <v/>
          </cell>
          <cell r="M1614" t="str">
            <v/>
          </cell>
          <cell r="N1614" t="str">
            <v/>
          </cell>
          <cell r="O1614" t="str">
            <v/>
          </cell>
          <cell r="R1614">
            <v>0</v>
          </cell>
          <cell r="S1614" t="str">
            <v/>
          </cell>
          <cell r="T1614" t="str">
            <v/>
          </cell>
          <cell r="U1614" t="str">
            <v/>
          </cell>
          <cell r="V1614" t="str">
            <v/>
          </cell>
          <cell r="W1614" t="str">
            <v/>
          </cell>
        </row>
        <row r="1615">
          <cell r="C1615" t="str">
            <v>3.4.4.3</v>
          </cell>
          <cell r="D1615" t="str">
            <v>Instalación de Tubería de hierro de fundición dúctil, incluídos accesorios</v>
          </cell>
          <cell r="F1615" t="str">
            <v/>
          </cell>
          <cell r="I1615" t="str">
            <v/>
          </cell>
          <cell r="J1615" t="str">
            <v/>
          </cell>
          <cell r="L1615" t="str">
            <v/>
          </cell>
          <cell r="M1615" t="str">
            <v/>
          </cell>
          <cell r="N1615" t="str">
            <v/>
          </cell>
          <cell r="O1615" t="str">
            <v/>
          </cell>
          <cell r="R1615">
            <v>0</v>
          </cell>
          <cell r="S1615" t="str">
            <v/>
          </cell>
          <cell r="T1615" t="str">
            <v/>
          </cell>
          <cell r="U1615" t="str">
            <v/>
          </cell>
          <cell r="V1615" t="str">
            <v/>
          </cell>
          <cell r="W1615" t="str">
            <v/>
          </cell>
        </row>
        <row r="1616">
          <cell r="C1616" t="str">
            <v>3.4.4.3.5</v>
          </cell>
          <cell r="D1616" t="str">
            <v>Tubería de GRP de 600 mm</v>
          </cell>
          <cell r="E1616" t="str">
            <v>m</v>
          </cell>
          <cell r="G1616">
            <v>15000</v>
          </cell>
          <cell r="H1616">
            <v>0</v>
          </cell>
          <cell r="I1616">
            <v>0</v>
          </cell>
          <cell r="J1616">
            <v>0</v>
          </cell>
          <cell r="L1616">
            <v>0</v>
          </cell>
          <cell r="M1616">
            <v>0</v>
          </cell>
          <cell r="N1616">
            <v>0</v>
          </cell>
          <cell r="O1616">
            <v>0</v>
          </cell>
          <cell r="R1616">
            <v>0</v>
          </cell>
          <cell r="S1616">
            <v>0</v>
          </cell>
          <cell r="T1616">
            <v>0</v>
          </cell>
          <cell r="U1616">
            <v>0</v>
          </cell>
          <cell r="V1616">
            <v>0</v>
          </cell>
          <cell r="W1616">
            <v>0</v>
          </cell>
        </row>
        <row r="1617">
          <cell r="C1617" t="str">
            <v>3.4.8</v>
          </cell>
          <cell r="D1617" t="str">
            <v>Cimentación de tuberías</v>
          </cell>
          <cell r="F1617" t="str">
            <v/>
          </cell>
          <cell r="I1617" t="str">
            <v/>
          </cell>
          <cell r="J1617" t="str">
            <v/>
          </cell>
          <cell r="L1617" t="str">
            <v/>
          </cell>
          <cell r="M1617" t="str">
            <v/>
          </cell>
          <cell r="N1617" t="str">
            <v/>
          </cell>
          <cell r="O1617" t="str">
            <v/>
          </cell>
          <cell r="R1617">
            <v>0</v>
          </cell>
          <cell r="S1617" t="str">
            <v/>
          </cell>
          <cell r="T1617" t="str">
            <v/>
          </cell>
          <cell r="U1617" t="str">
            <v/>
          </cell>
          <cell r="V1617" t="str">
            <v/>
          </cell>
          <cell r="W1617" t="str">
            <v/>
          </cell>
        </row>
        <row r="1618">
          <cell r="C1618" t="str">
            <v>3.4.8.2</v>
          </cell>
          <cell r="D1618" t="str">
            <v>Cimentación de tubería con arena compactada al 70% de la densidad relativa máxima</v>
          </cell>
          <cell r="E1618" t="str">
            <v>m3</v>
          </cell>
          <cell r="F1618">
            <v>455</v>
          </cell>
          <cell r="G1618">
            <v>31000</v>
          </cell>
          <cell r="H1618">
            <v>14105000</v>
          </cell>
          <cell r="I1618" t="e">
            <v>#DIV/0!</v>
          </cell>
          <cell r="J1618">
            <v>455</v>
          </cell>
          <cell r="K1618">
            <v>-300</v>
          </cell>
          <cell r="L1618">
            <v>155</v>
          </cell>
          <cell r="M1618">
            <v>14105000</v>
          </cell>
          <cell r="N1618">
            <v>-9300000</v>
          </cell>
          <cell r="O1618">
            <v>4805000</v>
          </cell>
          <cell r="R1618">
            <v>0</v>
          </cell>
          <cell r="S1618">
            <v>0</v>
          </cell>
          <cell r="T1618">
            <v>0</v>
          </cell>
          <cell r="U1618">
            <v>0</v>
          </cell>
          <cell r="V1618">
            <v>155</v>
          </cell>
          <cell r="W1618">
            <v>4805000</v>
          </cell>
        </row>
        <row r="1619">
          <cell r="C1619" t="str">
            <v>3.4.8.4</v>
          </cell>
          <cell r="D1619" t="str">
            <v>Cimentación de tubería con concreto de 17,5 Mpa. ( 2500 psi ) de central de mezclas</v>
          </cell>
          <cell r="E1619" t="str">
            <v>m3</v>
          </cell>
          <cell r="F1619">
            <v>50</v>
          </cell>
          <cell r="G1619">
            <v>208850</v>
          </cell>
          <cell r="H1619">
            <v>10442500</v>
          </cell>
          <cell r="I1619" t="e">
            <v>#DIV/0!</v>
          </cell>
          <cell r="J1619">
            <v>50</v>
          </cell>
          <cell r="K1619">
            <v>-20</v>
          </cell>
          <cell r="L1619">
            <v>30</v>
          </cell>
          <cell r="M1619">
            <v>10442500</v>
          </cell>
          <cell r="N1619">
            <v>-4177000</v>
          </cell>
          <cell r="O1619">
            <v>6265500</v>
          </cell>
          <cell r="R1619">
            <v>0</v>
          </cell>
          <cell r="S1619">
            <v>0</v>
          </cell>
          <cell r="T1619">
            <v>0</v>
          </cell>
          <cell r="U1619">
            <v>0</v>
          </cell>
          <cell r="V1619">
            <v>30</v>
          </cell>
          <cell r="W1619">
            <v>6265500</v>
          </cell>
        </row>
        <row r="1620">
          <cell r="C1620" t="str">
            <v>3.5</v>
          </cell>
          <cell r="D1620" t="str">
            <v>RELLENOS</v>
          </cell>
          <cell r="F1620" t="str">
            <v/>
          </cell>
          <cell r="I1620" t="str">
            <v/>
          </cell>
          <cell r="J1620" t="str">
            <v/>
          </cell>
          <cell r="L1620" t="str">
            <v/>
          </cell>
          <cell r="M1620" t="str">
            <v/>
          </cell>
          <cell r="N1620" t="str">
            <v/>
          </cell>
          <cell r="O1620" t="str">
            <v/>
          </cell>
          <cell r="R1620">
            <v>0</v>
          </cell>
          <cell r="S1620" t="str">
            <v/>
          </cell>
          <cell r="T1620" t="str">
            <v/>
          </cell>
          <cell r="U1620" t="str">
            <v/>
          </cell>
          <cell r="V1620" t="str">
            <v/>
          </cell>
          <cell r="W1620" t="str">
            <v/>
          </cell>
        </row>
        <row r="1621">
          <cell r="C1621" t="str">
            <v>3.5.1</v>
          </cell>
          <cell r="D1621" t="str">
            <v>Relleno de Zanjas y obras de mampostería</v>
          </cell>
          <cell r="F1621" t="str">
            <v/>
          </cell>
          <cell r="I1621" t="str">
            <v/>
          </cell>
          <cell r="J1621" t="str">
            <v/>
          </cell>
          <cell r="L1621" t="str">
            <v/>
          </cell>
          <cell r="M1621" t="str">
            <v/>
          </cell>
          <cell r="N1621" t="str">
            <v/>
          </cell>
          <cell r="O1621" t="str">
            <v/>
          </cell>
          <cell r="R1621">
            <v>0</v>
          </cell>
          <cell r="S1621" t="str">
            <v/>
          </cell>
          <cell r="T1621" t="str">
            <v/>
          </cell>
          <cell r="U1621" t="str">
            <v/>
          </cell>
          <cell r="V1621" t="str">
            <v/>
          </cell>
          <cell r="W1621" t="str">
            <v/>
          </cell>
        </row>
        <row r="1622">
          <cell r="C1622" t="str">
            <v>3.5.1.1</v>
          </cell>
          <cell r="D1622" t="str">
            <v>Rellenos de Zanjas y obras de mampostería con material seleccionado de sitio, compactado al 90% del Proctor Modificado</v>
          </cell>
          <cell r="E1622" t="str">
            <v>m3</v>
          </cell>
          <cell r="F1622">
            <v>7170</v>
          </cell>
          <cell r="G1622">
            <v>9800</v>
          </cell>
          <cell r="H1622">
            <v>70266000</v>
          </cell>
          <cell r="I1622" t="e">
            <v>#DIV/0!</v>
          </cell>
          <cell r="J1622">
            <v>7170</v>
          </cell>
          <cell r="K1622">
            <v>-500</v>
          </cell>
          <cell r="L1622">
            <v>6670</v>
          </cell>
          <cell r="M1622">
            <v>70266000</v>
          </cell>
          <cell r="N1622">
            <v>-4900000</v>
          </cell>
          <cell r="O1622">
            <v>65366000</v>
          </cell>
          <cell r="R1622">
            <v>0</v>
          </cell>
          <cell r="S1622">
            <v>0</v>
          </cell>
          <cell r="T1622">
            <v>0</v>
          </cell>
          <cell r="U1622">
            <v>0</v>
          </cell>
          <cell r="V1622">
            <v>6670</v>
          </cell>
          <cell r="W1622">
            <v>65366000</v>
          </cell>
        </row>
        <row r="1623">
          <cell r="C1623" t="str">
            <v>3.5.1.2</v>
          </cell>
          <cell r="D1623" t="str">
            <v>Rellenos de Zanjas y obras de mampostería con material seleccionado de cantera, compactado al 95% del Proctor Modifiicado</v>
          </cell>
          <cell r="E1623" t="str">
            <v>m3</v>
          </cell>
          <cell r="F1623">
            <v>1000</v>
          </cell>
          <cell r="G1623">
            <v>27000</v>
          </cell>
          <cell r="H1623">
            <v>27000000</v>
          </cell>
          <cell r="I1623" t="e">
            <v>#DIV/0!</v>
          </cell>
          <cell r="J1623">
            <v>1000</v>
          </cell>
          <cell r="K1623">
            <v>-500</v>
          </cell>
          <cell r="L1623">
            <v>500</v>
          </cell>
          <cell r="M1623">
            <v>27000000</v>
          </cell>
          <cell r="N1623">
            <v>-13500000</v>
          </cell>
          <cell r="O1623">
            <v>13500000</v>
          </cell>
          <cell r="R1623">
            <v>0</v>
          </cell>
          <cell r="S1623">
            <v>0</v>
          </cell>
          <cell r="T1623">
            <v>0</v>
          </cell>
          <cell r="U1623">
            <v>0</v>
          </cell>
          <cell r="V1623">
            <v>500</v>
          </cell>
          <cell r="W1623">
            <v>13500000</v>
          </cell>
        </row>
        <row r="1624">
          <cell r="C1624" t="str">
            <v>3.5.5</v>
          </cell>
          <cell r="D1624" t="str">
            <v>EXPLANEACIÓN Y RELLENOS PARA ESTRUCTURAS Y OBRAS ARQUITECTÓNICAS</v>
          </cell>
          <cell r="F1624" t="str">
            <v/>
          </cell>
          <cell r="I1624" t="str">
            <v/>
          </cell>
          <cell r="J1624" t="str">
            <v/>
          </cell>
          <cell r="L1624" t="str">
            <v/>
          </cell>
          <cell r="M1624" t="str">
            <v/>
          </cell>
          <cell r="N1624" t="str">
            <v/>
          </cell>
          <cell r="O1624" t="str">
            <v/>
          </cell>
          <cell r="R1624">
            <v>0</v>
          </cell>
          <cell r="S1624" t="str">
            <v/>
          </cell>
          <cell r="T1624" t="str">
            <v/>
          </cell>
          <cell r="U1624" t="str">
            <v/>
          </cell>
          <cell r="V1624" t="str">
            <v/>
          </cell>
          <cell r="W1624" t="str">
            <v/>
          </cell>
        </row>
        <row r="1625">
          <cell r="C1625" t="str">
            <v>3.5.5.1</v>
          </cell>
          <cell r="D1625" t="str">
            <v>Explaneación y relleno de explanada compactado al 95% del proctor modificado, con material seleccionado de cantera</v>
          </cell>
          <cell r="E1625" t="str">
            <v>m3</v>
          </cell>
          <cell r="F1625">
            <v>320</v>
          </cell>
          <cell r="G1625">
            <v>20448</v>
          </cell>
          <cell r="H1625">
            <v>6543360</v>
          </cell>
          <cell r="I1625" t="e">
            <v>#DIV/0!</v>
          </cell>
          <cell r="J1625">
            <v>320</v>
          </cell>
          <cell r="K1625">
            <v>-320</v>
          </cell>
          <cell r="L1625">
            <v>0</v>
          </cell>
          <cell r="M1625">
            <v>6543360</v>
          </cell>
          <cell r="N1625">
            <v>-6543360</v>
          </cell>
          <cell r="O1625">
            <v>0</v>
          </cell>
          <cell r="R1625">
            <v>0</v>
          </cell>
          <cell r="S1625">
            <v>0</v>
          </cell>
          <cell r="T1625">
            <v>0</v>
          </cell>
          <cell r="U1625">
            <v>0</v>
          </cell>
          <cell r="V1625">
            <v>0</v>
          </cell>
          <cell r="W1625">
            <v>0</v>
          </cell>
        </row>
        <row r="1626">
          <cell r="C1626" t="str">
            <v>3.5.5.3</v>
          </cell>
          <cell r="D1626" t="str">
            <v>Conformación de terraplén con piedra caliza, diámetro medio de la piedra 0.2m</v>
          </cell>
          <cell r="E1626" t="str">
            <v>m3</v>
          </cell>
          <cell r="F1626">
            <v>100</v>
          </cell>
          <cell r="G1626">
            <v>36508</v>
          </cell>
          <cell r="H1626">
            <v>3650800</v>
          </cell>
          <cell r="I1626" t="e">
            <v>#DIV/0!</v>
          </cell>
          <cell r="J1626">
            <v>100</v>
          </cell>
          <cell r="L1626">
            <v>100</v>
          </cell>
          <cell r="M1626">
            <v>3650800</v>
          </cell>
          <cell r="N1626">
            <v>0</v>
          </cell>
          <cell r="O1626">
            <v>3650800</v>
          </cell>
          <cell r="R1626">
            <v>0</v>
          </cell>
          <cell r="S1626">
            <v>0</v>
          </cell>
          <cell r="T1626">
            <v>0</v>
          </cell>
          <cell r="U1626">
            <v>0</v>
          </cell>
          <cell r="V1626">
            <v>100</v>
          </cell>
          <cell r="W1626">
            <v>3650800</v>
          </cell>
        </row>
        <row r="1627">
          <cell r="C1627" t="str">
            <v>3.6</v>
          </cell>
          <cell r="D1627" t="str">
            <v>CONSTRUCCION DE PAVIMENTOS</v>
          </cell>
          <cell r="F1627" t="str">
            <v/>
          </cell>
          <cell r="I1627" t="str">
            <v/>
          </cell>
          <cell r="J1627" t="str">
            <v/>
          </cell>
          <cell r="L1627" t="str">
            <v/>
          </cell>
          <cell r="M1627" t="str">
            <v/>
          </cell>
          <cell r="N1627" t="str">
            <v/>
          </cell>
          <cell r="O1627" t="str">
            <v/>
          </cell>
          <cell r="R1627">
            <v>0</v>
          </cell>
          <cell r="S1627" t="str">
            <v/>
          </cell>
          <cell r="T1627" t="str">
            <v/>
          </cell>
          <cell r="U1627" t="str">
            <v/>
          </cell>
          <cell r="V1627" t="str">
            <v/>
          </cell>
          <cell r="W1627" t="str">
            <v/>
          </cell>
        </row>
        <row r="1628">
          <cell r="D1628" t="str">
            <v>Subbase para adecuación de carreteable</v>
          </cell>
          <cell r="E1628" t="str">
            <v>m³</v>
          </cell>
          <cell r="F1628">
            <v>2025</v>
          </cell>
          <cell r="G1628">
            <v>56486</v>
          </cell>
          <cell r="H1628">
            <v>114384150</v>
          </cell>
          <cell r="I1628" t="e">
            <v>#DIV/0!</v>
          </cell>
          <cell r="J1628">
            <v>2025</v>
          </cell>
          <cell r="L1628">
            <v>2025</v>
          </cell>
          <cell r="M1628">
            <v>114384150</v>
          </cell>
          <cell r="N1628">
            <v>0</v>
          </cell>
          <cell r="O1628">
            <v>114384150</v>
          </cell>
          <cell r="S1628">
            <v>0</v>
          </cell>
          <cell r="T1628">
            <v>0</v>
          </cell>
          <cell r="U1628">
            <v>0</v>
          </cell>
          <cell r="V1628">
            <v>2025</v>
          </cell>
          <cell r="W1628">
            <v>114384150</v>
          </cell>
        </row>
        <row r="1629">
          <cell r="C1629" t="str">
            <v>3.6.4</v>
          </cell>
          <cell r="D1629" t="str">
            <v>Construcción de Andenes, Bordillos y Cunetas</v>
          </cell>
          <cell r="F1629" t="str">
            <v/>
          </cell>
          <cell r="I1629" t="str">
            <v/>
          </cell>
          <cell r="J1629" t="str">
            <v/>
          </cell>
          <cell r="L1629" t="str">
            <v/>
          </cell>
          <cell r="M1629" t="str">
            <v/>
          </cell>
          <cell r="N1629" t="str">
            <v/>
          </cell>
          <cell r="O1629" t="str">
            <v/>
          </cell>
          <cell r="R1629">
            <v>0</v>
          </cell>
          <cell r="S1629" t="str">
            <v/>
          </cell>
          <cell r="T1629" t="str">
            <v/>
          </cell>
          <cell r="U1629" t="str">
            <v/>
          </cell>
          <cell r="V1629" t="str">
            <v/>
          </cell>
          <cell r="W1629" t="str">
            <v/>
          </cell>
        </row>
        <row r="1630">
          <cell r="C1630" t="str">
            <v>3.6.4.1</v>
          </cell>
          <cell r="D1630" t="str">
            <v>Construcción de Andenes</v>
          </cell>
          <cell r="F1630" t="str">
            <v/>
          </cell>
          <cell r="I1630" t="str">
            <v/>
          </cell>
          <cell r="J1630" t="str">
            <v/>
          </cell>
          <cell r="L1630" t="str">
            <v/>
          </cell>
          <cell r="M1630" t="str">
            <v/>
          </cell>
          <cell r="N1630" t="str">
            <v/>
          </cell>
          <cell r="O1630" t="str">
            <v/>
          </cell>
          <cell r="R1630">
            <v>0</v>
          </cell>
          <cell r="S1630" t="str">
            <v/>
          </cell>
          <cell r="T1630" t="str">
            <v/>
          </cell>
          <cell r="U1630" t="str">
            <v/>
          </cell>
          <cell r="V1630" t="str">
            <v/>
          </cell>
          <cell r="W1630" t="str">
            <v/>
          </cell>
        </row>
        <row r="1631">
          <cell r="C1631" t="str">
            <v>3.6.4.1.3</v>
          </cell>
          <cell r="D1631" t="str">
            <v>Construcción de anden de concreto f'c 21,0 Mpa (3000 psi) e = 0.10 m, Tamaño Máximo del agregado: 25 mm (1") de central de mezclas</v>
          </cell>
          <cell r="E1631" t="str">
            <v>m2</v>
          </cell>
          <cell r="F1631">
            <v>20</v>
          </cell>
          <cell r="G1631">
            <v>33000</v>
          </cell>
          <cell r="H1631">
            <v>660000</v>
          </cell>
          <cell r="I1631" t="e">
            <v>#DIV/0!</v>
          </cell>
          <cell r="J1631">
            <v>20</v>
          </cell>
          <cell r="K1631">
            <v>-20</v>
          </cell>
          <cell r="L1631">
            <v>0</v>
          </cell>
          <cell r="M1631">
            <v>660000</v>
          </cell>
          <cell r="N1631">
            <v>-660000</v>
          </cell>
          <cell r="O1631">
            <v>0</v>
          </cell>
          <cell r="R1631">
            <v>0</v>
          </cell>
          <cell r="S1631">
            <v>0</v>
          </cell>
          <cell r="T1631">
            <v>0</v>
          </cell>
          <cell r="U1631">
            <v>0</v>
          </cell>
          <cell r="V1631">
            <v>0</v>
          </cell>
          <cell r="W1631">
            <v>0</v>
          </cell>
        </row>
        <row r="1632">
          <cell r="C1632" t="str">
            <v>3.7</v>
          </cell>
          <cell r="D1632" t="str">
            <v>CONSTRUCCIÓN DE OBRAS ACCESORIAS</v>
          </cell>
          <cell r="F1632" t="str">
            <v/>
          </cell>
          <cell r="I1632" t="str">
            <v/>
          </cell>
          <cell r="J1632" t="str">
            <v/>
          </cell>
          <cell r="L1632" t="str">
            <v/>
          </cell>
          <cell r="M1632" t="str">
            <v/>
          </cell>
          <cell r="N1632" t="str">
            <v/>
          </cell>
          <cell r="O1632" t="str">
            <v/>
          </cell>
          <cell r="R1632">
            <v>0</v>
          </cell>
          <cell r="S1632" t="str">
            <v/>
          </cell>
          <cell r="T1632" t="str">
            <v/>
          </cell>
          <cell r="U1632" t="str">
            <v/>
          </cell>
          <cell r="V1632" t="str">
            <v/>
          </cell>
          <cell r="W1632" t="str">
            <v/>
          </cell>
        </row>
        <row r="1633">
          <cell r="C1633" t="str">
            <v>3.7.8</v>
          </cell>
          <cell r="D1633" t="str">
            <v>Caja de Válvulas y bajantes de operación</v>
          </cell>
          <cell r="F1633" t="str">
            <v/>
          </cell>
          <cell r="I1633" t="str">
            <v/>
          </cell>
          <cell r="J1633" t="str">
            <v/>
          </cell>
          <cell r="L1633" t="str">
            <v/>
          </cell>
          <cell r="M1633" t="str">
            <v/>
          </cell>
          <cell r="N1633" t="str">
            <v/>
          </cell>
          <cell r="O1633" t="str">
            <v/>
          </cell>
          <cell r="R1633">
            <v>0</v>
          </cell>
          <cell r="S1633" t="str">
            <v/>
          </cell>
          <cell r="T1633" t="str">
            <v/>
          </cell>
          <cell r="U1633" t="str">
            <v/>
          </cell>
          <cell r="V1633" t="str">
            <v/>
          </cell>
          <cell r="W1633" t="str">
            <v/>
          </cell>
        </row>
        <row r="1634">
          <cell r="C1634" t="str">
            <v>3.7.8.1</v>
          </cell>
          <cell r="D1634" t="str">
            <v>Cajas de válvulas</v>
          </cell>
          <cell r="F1634" t="str">
            <v/>
          </cell>
          <cell r="I1634" t="str">
            <v/>
          </cell>
          <cell r="J1634" t="str">
            <v/>
          </cell>
          <cell r="L1634" t="str">
            <v/>
          </cell>
          <cell r="M1634" t="str">
            <v/>
          </cell>
          <cell r="N1634" t="str">
            <v/>
          </cell>
          <cell r="O1634" t="str">
            <v/>
          </cell>
          <cell r="R1634">
            <v>0</v>
          </cell>
          <cell r="S1634" t="str">
            <v/>
          </cell>
          <cell r="T1634" t="str">
            <v/>
          </cell>
          <cell r="U1634" t="str">
            <v/>
          </cell>
          <cell r="V1634" t="str">
            <v/>
          </cell>
          <cell r="W1634" t="str">
            <v/>
          </cell>
        </row>
        <row r="1635">
          <cell r="C1635" t="str">
            <v>3.7.8.1.2</v>
          </cell>
          <cell r="D1635" t="str">
            <v>Para 2,00 m &lt; H &lt;= 3,00 m</v>
          </cell>
          <cell r="F1635" t="str">
            <v/>
          </cell>
          <cell r="I1635" t="str">
            <v/>
          </cell>
          <cell r="J1635" t="str">
            <v/>
          </cell>
          <cell r="L1635" t="str">
            <v/>
          </cell>
          <cell r="M1635" t="str">
            <v/>
          </cell>
          <cell r="N1635" t="str">
            <v/>
          </cell>
          <cell r="O1635" t="str">
            <v/>
          </cell>
          <cell r="R1635">
            <v>0</v>
          </cell>
          <cell r="S1635" t="str">
            <v/>
          </cell>
          <cell r="T1635" t="str">
            <v/>
          </cell>
          <cell r="U1635" t="str">
            <v/>
          </cell>
          <cell r="V1635" t="str">
            <v/>
          </cell>
          <cell r="W1635" t="str">
            <v/>
          </cell>
        </row>
        <row r="1636">
          <cell r="C1636" t="str">
            <v>3.7.8.1.2.2</v>
          </cell>
          <cell r="D1636" t="str">
            <v>Caja de mampostería reforzada para tuberías entre 450 mm (18") y 600 mm (24")</v>
          </cell>
          <cell r="E1636" t="str">
            <v>un</v>
          </cell>
          <cell r="F1636">
            <v>12</v>
          </cell>
          <cell r="G1636">
            <v>2871600</v>
          </cell>
          <cell r="H1636">
            <v>34459200</v>
          </cell>
          <cell r="I1636" t="e">
            <v>#DIV/0!</v>
          </cell>
          <cell r="J1636">
            <v>12</v>
          </cell>
          <cell r="K1636">
            <v>-6</v>
          </cell>
          <cell r="L1636">
            <v>6</v>
          </cell>
          <cell r="M1636">
            <v>34459200</v>
          </cell>
          <cell r="N1636">
            <v>-17229600</v>
          </cell>
          <cell r="O1636">
            <v>17229600</v>
          </cell>
          <cell r="R1636">
            <v>0</v>
          </cell>
          <cell r="S1636">
            <v>0</v>
          </cell>
          <cell r="T1636">
            <v>0</v>
          </cell>
          <cell r="U1636">
            <v>0</v>
          </cell>
          <cell r="V1636">
            <v>6</v>
          </cell>
          <cell r="W1636">
            <v>17229600</v>
          </cell>
        </row>
        <row r="1637">
          <cell r="C1637" t="str">
            <v>3.7.12</v>
          </cell>
          <cell r="D1637" t="str">
            <v>Concreto para anclajes</v>
          </cell>
          <cell r="F1637" t="str">
            <v/>
          </cell>
          <cell r="I1637" t="str">
            <v/>
          </cell>
          <cell r="J1637" t="str">
            <v/>
          </cell>
          <cell r="L1637" t="str">
            <v/>
          </cell>
          <cell r="M1637" t="str">
            <v/>
          </cell>
          <cell r="N1637" t="str">
            <v/>
          </cell>
          <cell r="O1637" t="str">
            <v/>
          </cell>
          <cell r="R1637">
            <v>0</v>
          </cell>
          <cell r="S1637" t="str">
            <v/>
          </cell>
          <cell r="T1637" t="str">
            <v/>
          </cell>
          <cell r="U1637" t="str">
            <v/>
          </cell>
          <cell r="V1637" t="str">
            <v/>
          </cell>
          <cell r="W1637" t="str">
            <v/>
          </cell>
        </row>
        <row r="1638">
          <cell r="C1638" t="str">
            <v>3.7.12.1</v>
          </cell>
          <cell r="D1638" t="str">
            <v>Concreto para anclajes f'c=17,5 Mpa (2500 psi)</v>
          </cell>
          <cell r="E1638" t="str">
            <v>m3</v>
          </cell>
          <cell r="F1638">
            <v>80</v>
          </cell>
          <cell r="G1638">
            <v>208850</v>
          </cell>
          <cell r="H1638">
            <v>16708000</v>
          </cell>
          <cell r="I1638" t="e">
            <v>#DIV/0!</v>
          </cell>
          <cell r="J1638">
            <v>80</v>
          </cell>
          <cell r="L1638">
            <v>80</v>
          </cell>
          <cell r="M1638">
            <v>16708000</v>
          </cell>
          <cell r="N1638">
            <v>0</v>
          </cell>
          <cell r="O1638">
            <v>16708000</v>
          </cell>
          <cell r="R1638">
            <v>0</v>
          </cell>
          <cell r="S1638">
            <v>0</v>
          </cell>
          <cell r="T1638">
            <v>0</v>
          </cell>
          <cell r="U1638">
            <v>0</v>
          </cell>
          <cell r="V1638">
            <v>80</v>
          </cell>
          <cell r="W1638">
            <v>16708000</v>
          </cell>
        </row>
        <row r="1639">
          <cell r="C1639" t="str">
            <v>3.8</v>
          </cell>
          <cell r="D1639" t="str">
            <v>INSTALACION DE ELEMENTOS DE ACUEDUCTO Y ALCANTARILLADO</v>
          </cell>
          <cell r="F1639" t="str">
            <v/>
          </cell>
          <cell r="I1639" t="str">
            <v/>
          </cell>
          <cell r="J1639" t="str">
            <v/>
          </cell>
          <cell r="L1639" t="str">
            <v/>
          </cell>
          <cell r="M1639" t="str">
            <v/>
          </cell>
          <cell r="N1639" t="str">
            <v/>
          </cell>
          <cell r="O1639" t="str">
            <v/>
          </cell>
          <cell r="R1639">
            <v>0</v>
          </cell>
          <cell r="S1639" t="str">
            <v/>
          </cell>
          <cell r="T1639" t="str">
            <v/>
          </cell>
          <cell r="U1639" t="str">
            <v/>
          </cell>
          <cell r="V1639" t="str">
            <v/>
          </cell>
          <cell r="W1639" t="str">
            <v/>
          </cell>
        </row>
        <row r="1640">
          <cell r="C1640" t="str">
            <v>3.8.1</v>
          </cell>
          <cell r="D1640" t="str">
            <v>Elementos de Acueducto</v>
          </cell>
          <cell r="F1640" t="str">
            <v/>
          </cell>
          <cell r="I1640" t="str">
            <v/>
          </cell>
          <cell r="J1640" t="str">
            <v/>
          </cell>
          <cell r="L1640" t="str">
            <v/>
          </cell>
          <cell r="M1640" t="str">
            <v/>
          </cell>
          <cell r="N1640" t="str">
            <v/>
          </cell>
          <cell r="O1640" t="str">
            <v/>
          </cell>
          <cell r="R1640">
            <v>0</v>
          </cell>
          <cell r="S1640" t="str">
            <v/>
          </cell>
          <cell r="T1640" t="str">
            <v/>
          </cell>
          <cell r="U1640" t="str">
            <v/>
          </cell>
          <cell r="V1640" t="str">
            <v/>
          </cell>
          <cell r="W1640" t="str">
            <v/>
          </cell>
        </row>
        <row r="1641">
          <cell r="C1641" t="str">
            <v>3.8.1.1</v>
          </cell>
          <cell r="D1641" t="str">
            <v xml:space="preserve">Instalación de válvula de compuerta brida x brida norma ISO PN 10, Incluye el suministro e instalación de tornilleria y empaquetadura para el montaje </v>
          </cell>
          <cell r="F1641" t="str">
            <v/>
          </cell>
          <cell r="I1641" t="str">
            <v/>
          </cell>
          <cell r="J1641" t="str">
            <v/>
          </cell>
          <cell r="L1641" t="str">
            <v/>
          </cell>
          <cell r="M1641" t="str">
            <v/>
          </cell>
          <cell r="N1641" t="str">
            <v/>
          </cell>
          <cell r="O1641" t="str">
            <v/>
          </cell>
          <cell r="R1641">
            <v>0</v>
          </cell>
          <cell r="S1641" t="str">
            <v/>
          </cell>
          <cell r="T1641" t="str">
            <v/>
          </cell>
          <cell r="U1641" t="str">
            <v/>
          </cell>
          <cell r="V1641" t="str">
            <v/>
          </cell>
          <cell r="W1641" t="str">
            <v/>
          </cell>
        </row>
        <row r="1642">
          <cell r="C1642" t="str">
            <v>3.8.1.1.3</v>
          </cell>
          <cell r="D1642" t="str">
            <v>d = 100 mm (4")</v>
          </cell>
          <cell r="E1642" t="str">
            <v>un</v>
          </cell>
          <cell r="F1642">
            <v>15</v>
          </cell>
          <cell r="G1642">
            <v>18892</v>
          </cell>
          <cell r="H1642">
            <v>283380</v>
          </cell>
          <cell r="I1642" t="e">
            <v>#DIV/0!</v>
          </cell>
          <cell r="J1642">
            <v>15</v>
          </cell>
          <cell r="K1642">
            <v>-7</v>
          </cell>
          <cell r="L1642">
            <v>8</v>
          </cell>
          <cell r="M1642">
            <v>283380</v>
          </cell>
          <cell r="N1642">
            <v>-132244</v>
          </cell>
          <cell r="O1642">
            <v>151136</v>
          </cell>
          <cell r="R1642">
            <v>0</v>
          </cell>
          <cell r="S1642">
            <v>0</v>
          </cell>
          <cell r="T1642">
            <v>0</v>
          </cell>
          <cell r="U1642">
            <v>0</v>
          </cell>
          <cell r="V1642">
            <v>8</v>
          </cell>
          <cell r="W1642">
            <v>151136</v>
          </cell>
        </row>
        <row r="1643">
          <cell r="C1643" t="str">
            <v>3.8.1.2</v>
          </cell>
          <cell r="D1643" t="str">
            <v>Instalación de válvula de mariposa brida x brida norma ISO PN 10, Incluye el suministro e instalación de tornilleria y empaquetadura para el montaje</v>
          </cell>
          <cell r="F1643" t="str">
            <v/>
          </cell>
          <cell r="I1643" t="str">
            <v/>
          </cell>
          <cell r="J1643" t="str">
            <v/>
          </cell>
          <cell r="L1643" t="str">
            <v/>
          </cell>
          <cell r="M1643" t="str">
            <v/>
          </cell>
          <cell r="N1643" t="str">
            <v/>
          </cell>
          <cell r="O1643" t="str">
            <v/>
          </cell>
          <cell r="R1643">
            <v>0</v>
          </cell>
          <cell r="S1643" t="str">
            <v/>
          </cell>
          <cell r="T1643" t="str">
            <v/>
          </cell>
          <cell r="U1643" t="str">
            <v/>
          </cell>
          <cell r="V1643" t="str">
            <v/>
          </cell>
          <cell r="W1643" t="str">
            <v/>
          </cell>
        </row>
        <row r="1644">
          <cell r="C1644" t="str">
            <v>3.8.1.2.4</v>
          </cell>
          <cell r="D1644" t="str">
            <v>d = 400 mm (16")</v>
          </cell>
          <cell r="E1644" t="str">
            <v>un</v>
          </cell>
          <cell r="F1644">
            <v>2</v>
          </cell>
          <cell r="G1644">
            <v>173700</v>
          </cell>
          <cell r="H1644">
            <v>347400</v>
          </cell>
          <cell r="I1644" t="e">
            <v>#DIV/0!</v>
          </cell>
          <cell r="J1644">
            <v>2</v>
          </cell>
          <cell r="K1644">
            <v>-1</v>
          </cell>
          <cell r="L1644">
            <v>1</v>
          </cell>
          <cell r="M1644">
            <v>347400</v>
          </cell>
          <cell r="N1644">
            <v>-173700</v>
          </cell>
          <cell r="O1644">
            <v>173700</v>
          </cell>
          <cell r="R1644">
            <v>0</v>
          </cell>
          <cell r="S1644">
            <v>0</v>
          </cell>
          <cell r="T1644">
            <v>0</v>
          </cell>
          <cell r="U1644">
            <v>0</v>
          </cell>
          <cell r="V1644">
            <v>1</v>
          </cell>
          <cell r="W1644">
            <v>173700</v>
          </cell>
        </row>
        <row r="1645">
          <cell r="C1645" t="str">
            <v>3.8.1.7</v>
          </cell>
          <cell r="D1645" t="str">
            <v>Instalación de ventosa de triple acción norma ISO PN 10, Incluye el suministro e instalación de tornilleria y empaquetadura para el montaje</v>
          </cell>
          <cell r="F1645" t="str">
            <v/>
          </cell>
          <cell r="I1645" t="str">
            <v/>
          </cell>
          <cell r="J1645" t="str">
            <v/>
          </cell>
          <cell r="L1645" t="str">
            <v/>
          </cell>
          <cell r="M1645" t="str">
            <v/>
          </cell>
          <cell r="N1645" t="str">
            <v/>
          </cell>
          <cell r="O1645" t="str">
            <v/>
          </cell>
          <cell r="R1645">
            <v>0</v>
          </cell>
          <cell r="S1645" t="str">
            <v/>
          </cell>
          <cell r="T1645" t="str">
            <v/>
          </cell>
          <cell r="U1645" t="str">
            <v/>
          </cell>
          <cell r="V1645" t="str">
            <v/>
          </cell>
          <cell r="W1645" t="str">
            <v/>
          </cell>
        </row>
        <row r="1646">
          <cell r="C1646" t="str">
            <v>3.8.1.7.3</v>
          </cell>
          <cell r="D1646" t="str">
            <v>d = 100 mm (4")</v>
          </cell>
          <cell r="E1646" t="str">
            <v>un</v>
          </cell>
          <cell r="F1646">
            <v>10</v>
          </cell>
          <cell r="G1646">
            <v>40000</v>
          </cell>
          <cell r="H1646">
            <v>400000</v>
          </cell>
          <cell r="I1646" t="e">
            <v>#DIV/0!</v>
          </cell>
          <cell r="J1646">
            <v>10</v>
          </cell>
          <cell r="K1646">
            <v>-7</v>
          </cell>
          <cell r="L1646">
            <v>3</v>
          </cell>
          <cell r="M1646">
            <v>400000</v>
          </cell>
          <cell r="N1646">
            <v>-280000</v>
          </cell>
          <cell r="O1646">
            <v>120000</v>
          </cell>
          <cell r="R1646">
            <v>0</v>
          </cell>
          <cell r="S1646">
            <v>0</v>
          </cell>
          <cell r="T1646">
            <v>0</v>
          </cell>
          <cell r="U1646">
            <v>0</v>
          </cell>
          <cell r="V1646">
            <v>3</v>
          </cell>
          <cell r="W1646">
            <v>120000</v>
          </cell>
        </row>
        <row r="1647">
          <cell r="D1647" t="str">
            <v>ITEMES NUEVOS</v>
          </cell>
          <cell r="F1647" t="str">
            <v/>
          </cell>
          <cell r="J1647" t="str">
            <v/>
          </cell>
          <cell r="L1647" t="str">
            <v/>
          </cell>
          <cell r="M1647" t="str">
            <v/>
          </cell>
          <cell r="N1647" t="str">
            <v/>
          </cell>
          <cell r="O1647" t="str">
            <v/>
          </cell>
          <cell r="R1647">
            <v>0</v>
          </cell>
          <cell r="S1647" t="str">
            <v/>
          </cell>
          <cell r="T1647" t="str">
            <v/>
          </cell>
          <cell r="U1647" t="str">
            <v/>
          </cell>
          <cell r="V1647" t="str">
            <v/>
          </cell>
          <cell r="W1647" t="str">
            <v/>
          </cell>
        </row>
        <row r="1648">
          <cell r="C1648" t="str">
            <v>3.8.1.2</v>
          </cell>
          <cell r="D1648" t="str">
            <v>Instalación de válvula de mariposa brida x brida norma ISO PN 10, Incluye el suministro e instalación de tornilleria y empaquetadura para el montaje</v>
          </cell>
          <cell r="F1648" t="str">
            <v/>
          </cell>
          <cell r="J1648" t="str">
            <v/>
          </cell>
          <cell r="L1648" t="str">
            <v/>
          </cell>
          <cell r="M1648" t="str">
            <v/>
          </cell>
          <cell r="N1648" t="str">
            <v/>
          </cell>
          <cell r="O1648" t="str">
            <v/>
          </cell>
          <cell r="R1648">
            <v>0</v>
          </cell>
          <cell r="S1648" t="str">
            <v/>
          </cell>
          <cell r="T1648" t="str">
            <v/>
          </cell>
          <cell r="U1648" t="str">
            <v/>
          </cell>
          <cell r="V1648" t="str">
            <v/>
          </cell>
          <cell r="W1648" t="str">
            <v/>
          </cell>
        </row>
        <row r="1649">
          <cell r="C1649" t="str">
            <v>3.8.1.2.6</v>
          </cell>
          <cell r="D1649" t="str">
            <v>d = 500 mm (20")</v>
          </cell>
          <cell r="E1649" t="str">
            <v>un</v>
          </cell>
          <cell r="F1649">
            <v>5</v>
          </cell>
          <cell r="G1649">
            <v>233850</v>
          </cell>
          <cell r="H1649">
            <v>1169250</v>
          </cell>
          <cell r="J1649">
            <v>5</v>
          </cell>
          <cell r="K1649">
            <v>-1</v>
          </cell>
          <cell r="L1649">
            <v>4</v>
          </cell>
          <cell r="M1649">
            <v>1169250</v>
          </cell>
          <cell r="N1649">
            <v>-233850</v>
          </cell>
          <cell r="O1649">
            <v>935400</v>
          </cell>
          <cell r="R1649">
            <v>0</v>
          </cell>
          <cell r="S1649">
            <v>0</v>
          </cell>
          <cell r="T1649">
            <v>0</v>
          </cell>
          <cell r="U1649">
            <v>0</v>
          </cell>
          <cell r="V1649">
            <v>4</v>
          </cell>
          <cell r="W1649">
            <v>935400</v>
          </cell>
        </row>
        <row r="1650">
          <cell r="C1650" t="str">
            <v>3.4.4.1</v>
          </cell>
          <cell r="D1650" t="str">
            <v>Instalación de Tuberías de polietileno de alta densidad (PEAD) y accesorios, para acueducto</v>
          </cell>
          <cell r="H1650">
            <v>0</v>
          </cell>
          <cell r="J1650">
            <v>0</v>
          </cell>
          <cell r="R1650">
            <v>0</v>
          </cell>
          <cell r="S1650" t="str">
            <v/>
          </cell>
          <cell r="T1650" t="str">
            <v/>
          </cell>
          <cell r="U1650" t="str">
            <v/>
          </cell>
          <cell r="V1650" t="str">
            <v/>
          </cell>
          <cell r="W1650" t="str">
            <v/>
          </cell>
        </row>
        <row r="1651">
          <cell r="C1651" t="str">
            <v>3.4.4.1.2</v>
          </cell>
          <cell r="D1651" t="str">
            <v>Tubería PEAD 110 mm</v>
          </cell>
          <cell r="E1651" t="str">
            <v>m</v>
          </cell>
          <cell r="F1651">
            <v>100</v>
          </cell>
          <cell r="G1651">
            <v>4925</v>
          </cell>
          <cell r="H1651">
            <v>492500</v>
          </cell>
          <cell r="J1651">
            <v>100</v>
          </cell>
          <cell r="K1651">
            <v>-60</v>
          </cell>
          <cell r="L1651">
            <v>40</v>
          </cell>
          <cell r="M1651">
            <v>492500</v>
          </cell>
          <cell r="N1651">
            <v>-295500</v>
          </cell>
          <cell r="O1651">
            <v>197000</v>
          </cell>
          <cell r="R1651">
            <v>0</v>
          </cell>
          <cell r="S1651">
            <v>0</v>
          </cell>
          <cell r="T1651">
            <v>0</v>
          </cell>
          <cell r="U1651">
            <v>0</v>
          </cell>
          <cell r="V1651">
            <v>40</v>
          </cell>
          <cell r="W1651">
            <v>197000</v>
          </cell>
        </row>
        <row r="1652">
          <cell r="C1652" t="str">
            <v>3.4.4.2</v>
          </cell>
          <cell r="D1652" t="str">
            <v>Instalación de Tubería de hierro de fundición dúctil, incluídos accesorios</v>
          </cell>
          <cell r="F1652" t="str">
            <v/>
          </cell>
          <cell r="J1652" t="str">
            <v/>
          </cell>
          <cell r="L1652" t="str">
            <v/>
          </cell>
          <cell r="M1652" t="str">
            <v/>
          </cell>
          <cell r="N1652" t="str">
            <v/>
          </cell>
          <cell r="O1652" t="str">
            <v/>
          </cell>
          <cell r="R1652">
            <v>0</v>
          </cell>
          <cell r="S1652" t="str">
            <v/>
          </cell>
          <cell r="T1652" t="str">
            <v/>
          </cell>
          <cell r="U1652" t="str">
            <v/>
          </cell>
          <cell r="V1652" t="str">
            <v/>
          </cell>
          <cell r="W1652" t="str">
            <v/>
          </cell>
        </row>
        <row r="1653">
          <cell r="C1653" t="str">
            <v>3.4.4.2.6</v>
          </cell>
          <cell r="D1653" t="str">
            <v>Tubería de HD de 500 mm</v>
          </cell>
          <cell r="E1653" t="str">
            <v>m</v>
          </cell>
          <cell r="F1653">
            <v>4554</v>
          </cell>
          <cell r="G1653">
            <v>15000</v>
          </cell>
          <cell r="H1653">
            <v>68310000</v>
          </cell>
          <cell r="J1653">
            <v>4554</v>
          </cell>
          <cell r="K1653">
            <v>30</v>
          </cell>
          <cell r="L1653">
            <v>4584</v>
          </cell>
          <cell r="M1653">
            <v>68310000</v>
          </cell>
          <cell r="N1653">
            <v>450000</v>
          </cell>
          <cell r="O1653">
            <v>68760000</v>
          </cell>
          <cell r="R1653">
            <v>0</v>
          </cell>
          <cell r="S1653">
            <v>0</v>
          </cell>
          <cell r="T1653">
            <v>0</v>
          </cell>
          <cell r="U1653">
            <v>0</v>
          </cell>
          <cell r="V1653">
            <v>4584</v>
          </cell>
          <cell r="W1653">
            <v>68760000</v>
          </cell>
        </row>
        <row r="1654">
          <cell r="B1654" t="str">
            <v>N</v>
          </cell>
          <cell r="C1654" t="str">
            <v>3.4.4.2.4</v>
          </cell>
          <cell r="D1654" t="str">
            <v>Tubería de HD de 400 mm</v>
          </cell>
          <cell r="E1654" t="str">
            <v>m</v>
          </cell>
          <cell r="F1654">
            <v>0</v>
          </cell>
          <cell r="G1654">
            <v>15000</v>
          </cell>
          <cell r="H1654">
            <v>0</v>
          </cell>
          <cell r="J1654">
            <v>0</v>
          </cell>
          <cell r="K1654">
            <v>0</v>
          </cell>
          <cell r="L1654">
            <v>0</v>
          </cell>
          <cell r="M1654">
            <v>0</v>
          </cell>
          <cell r="N1654">
            <v>0</v>
          </cell>
          <cell r="O1654">
            <v>0</v>
          </cell>
          <cell r="R1654">
            <v>0</v>
          </cell>
          <cell r="S1654">
            <v>0</v>
          </cell>
          <cell r="T1654">
            <v>0</v>
          </cell>
          <cell r="U1654">
            <v>0</v>
          </cell>
          <cell r="V1654">
            <v>0</v>
          </cell>
          <cell r="W1654">
            <v>0</v>
          </cell>
        </row>
        <row r="1655">
          <cell r="C1655" t="str">
            <v>3.7</v>
          </cell>
          <cell r="D1655" t="str">
            <v>CONSTRUCCIÓN DE OBRAS ACCESORIAS</v>
          </cell>
          <cell r="F1655" t="str">
            <v/>
          </cell>
          <cell r="I1655" t="str">
            <v/>
          </cell>
          <cell r="J1655" t="str">
            <v/>
          </cell>
          <cell r="L1655" t="str">
            <v/>
          </cell>
          <cell r="M1655" t="str">
            <v/>
          </cell>
          <cell r="N1655" t="str">
            <v/>
          </cell>
          <cell r="O1655" t="str">
            <v/>
          </cell>
          <cell r="R1655">
            <v>0</v>
          </cell>
          <cell r="S1655" t="str">
            <v/>
          </cell>
          <cell r="T1655" t="str">
            <v/>
          </cell>
          <cell r="U1655" t="str">
            <v/>
          </cell>
          <cell r="V1655" t="str">
            <v/>
          </cell>
          <cell r="W1655" t="str">
            <v/>
          </cell>
        </row>
        <row r="1656">
          <cell r="C1656" t="str">
            <v>3.7.8</v>
          </cell>
          <cell r="D1656" t="str">
            <v>Caja de Válvulas y bajantes de operación</v>
          </cell>
          <cell r="F1656" t="str">
            <v/>
          </cell>
          <cell r="I1656" t="str">
            <v/>
          </cell>
          <cell r="J1656" t="str">
            <v/>
          </cell>
          <cell r="L1656" t="str">
            <v/>
          </cell>
          <cell r="M1656" t="str">
            <v/>
          </cell>
          <cell r="N1656" t="str">
            <v/>
          </cell>
          <cell r="O1656" t="str">
            <v/>
          </cell>
          <cell r="R1656">
            <v>0</v>
          </cell>
          <cell r="S1656" t="str">
            <v/>
          </cell>
          <cell r="T1656" t="str">
            <v/>
          </cell>
          <cell r="U1656" t="str">
            <v/>
          </cell>
          <cell r="V1656" t="str">
            <v/>
          </cell>
          <cell r="W1656" t="str">
            <v/>
          </cell>
        </row>
        <row r="1657">
          <cell r="C1657" t="str">
            <v>3.7.8.1</v>
          </cell>
          <cell r="D1657" t="str">
            <v>Cajas de válvulas</v>
          </cell>
          <cell r="F1657" t="str">
            <v/>
          </cell>
          <cell r="I1657" t="str">
            <v/>
          </cell>
          <cell r="J1657" t="str">
            <v/>
          </cell>
          <cell r="L1657" t="str">
            <v/>
          </cell>
          <cell r="M1657" t="str">
            <v/>
          </cell>
          <cell r="N1657" t="str">
            <v/>
          </cell>
          <cell r="O1657" t="str">
            <v/>
          </cell>
          <cell r="R1657">
            <v>0</v>
          </cell>
          <cell r="S1657" t="str">
            <v/>
          </cell>
          <cell r="T1657" t="str">
            <v/>
          </cell>
          <cell r="U1657" t="str">
            <v/>
          </cell>
          <cell r="V1657" t="str">
            <v/>
          </cell>
          <cell r="W1657" t="str">
            <v/>
          </cell>
        </row>
        <row r="1658">
          <cell r="C1658" t="str">
            <v>3.7.8.1.2</v>
          </cell>
          <cell r="D1658" t="str">
            <v>Para 2,00 m &lt; H &lt;= 3,00 m</v>
          </cell>
          <cell r="F1658" t="str">
            <v/>
          </cell>
          <cell r="I1658" t="str">
            <v/>
          </cell>
          <cell r="J1658" t="str">
            <v/>
          </cell>
          <cell r="L1658" t="str">
            <v/>
          </cell>
          <cell r="M1658" t="str">
            <v/>
          </cell>
          <cell r="N1658" t="str">
            <v/>
          </cell>
          <cell r="O1658" t="str">
            <v/>
          </cell>
          <cell r="R1658">
            <v>0</v>
          </cell>
          <cell r="S1658" t="str">
            <v/>
          </cell>
          <cell r="T1658" t="str">
            <v/>
          </cell>
          <cell r="U1658" t="str">
            <v/>
          </cell>
          <cell r="V1658" t="str">
            <v/>
          </cell>
          <cell r="W1658" t="str">
            <v/>
          </cell>
        </row>
        <row r="1659">
          <cell r="C1659" t="str">
            <v>3.7.8.1.2.2</v>
          </cell>
          <cell r="D1659" t="str">
            <v>Caja de mampostería reforzada para tuberías entre 450 mm (18") y 600 mm (24")</v>
          </cell>
          <cell r="E1659" t="str">
            <v>un</v>
          </cell>
          <cell r="G1659">
            <v>2871600</v>
          </cell>
          <cell r="H1659">
            <v>0</v>
          </cell>
          <cell r="I1659">
            <v>0</v>
          </cell>
          <cell r="J1659">
            <v>0</v>
          </cell>
          <cell r="K1659">
            <v>4</v>
          </cell>
          <cell r="L1659">
            <v>4</v>
          </cell>
          <cell r="M1659">
            <v>0</v>
          </cell>
          <cell r="N1659">
            <v>11486400</v>
          </cell>
          <cell r="O1659">
            <v>11486400</v>
          </cell>
          <cell r="R1659">
            <v>0</v>
          </cell>
          <cell r="S1659">
            <v>0</v>
          </cell>
          <cell r="T1659">
            <v>0</v>
          </cell>
          <cell r="U1659">
            <v>0</v>
          </cell>
          <cell r="V1659">
            <v>4</v>
          </cell>
          <cell r="W1659">
            <v>11486400</v>
          </cell>
        </row>
        <row r="1660">
          <cell r="C1660" t="str">
            <v>3.7.3.2.1.5</v>
          </cell>
          <cell r="D1660" t="str">
            <v>Concreto para estructuras f´c=21 Mpa (3000 PSI)</v>
          </cell>
          <cell r="E1660" t="str">
            <v>m3</v>
          </cell>
          <cell r="F1660">
            <v>50</v>
          </cell>
          <cell r="G1660">
            <v>355100</v>
          </cell>
          <cell r="H1660">
            <v>17755000</v>
          </cell>
          <cell r="J1660">
            <v>50</v>
          </cell>
          <cell r="K1660">
            <v>-50</v>
          </cell>
          <cell r="L1660">
            <v>0</v>
          </cell>
          <cell r="M1660">
            <v>17755000</v>
          </cell>
          <cell r="N1660">
            <v>-17755000</v>
          </cell>
          <cell r="O1660">
            <v>0</v>
          </cell>
          <cell r="R1660">
            <v>0</v>
          </cell>
          <cell r="S1660">
            <v>0</v>
          </cell>
          <cell r="T1660">
            <v>0</v>
          </cell>
          <cell r="U1660">
            <v>0</v>
          </cell>
          <cell r="V1660">
            <v>0</v>
          </cell>
          <cell r="W1660">
            <v>0</v>
          </cell>
        </row>
        <row r="1661">
          <cell r="C1661" t="str">
            <v>3.7.3.3.1</v>
          </cell>
          <cell r="D1661" t="str">
            <v>Suministro, figurado e instalación de acero de refuerzo 420 Mpa (60000 Psi) según planos y especificaciones de diseño</v>
          </cell>
          <cell r="E1661" t="str">
            <v>kg</v>
          </cell>
          <cell r="F1661">
            <v>4133.45</v>
          </cell>
          <cell r="G1661">
            <v>2740</v>
          </cell>
          <cell r="H1661">
            <v>11325653</v>
          </cell>
          <cell r="J1661">
            <v>4133.45</v>
          </cell>
          <cell r="K1661">
            <v>-4133.45</v>
          </cell>
          <cell r="L1661">
            <v>0</v>
          </cell>
          <cell r="M1661">
            <v>11325653</v>
          </cell>
          <cell r="N1661">
            <v>-11325653</v>
          </cell>
          <cell r="O1661">
            <v>0</v>
          </cell>
          <cell r="R1661">
            <v>0</v>
          </cell>
          <cell r="S1661">
            <v>0</v>
          </cell>
          <cell r="T1661">
            <v>0</v>
          </cell>
          <cell r="U1661">
            <v>0</v>
          </cell>
          <cell r="V1661">
            <v>0</v>
          </cell>
          <cell r="W1661">
            <v>0</v>
          </cell>
        </row>
        <row r="1662">
          <cell r="B1662" t="str">
            <v>N</v>
          </cell>
          <cell r="D1662" t="str">
            <v>Suministro e instalacion encamisado en tuberia PVC 700 mm</v>
          </cell>
          <cell r="E1662" t="str">
            <v>ml</v>
          </cell>
          <cell r="F1662">
            <v>50</v>
          </cell>
          <cell r="G1662">
            <v>600631</v>
          </cell>
          <cell r="H1662">
            <v>30031550</v>
          </cell>
          <cell r="J1662">
            <v>50</v>
          </cell>
          <cell r="K1662">
            <v>-50</v>
          </cell>
          <cell r="L1662">
            <v>0</v>
          </cell>
          <cell r="M1662">
            <v>30031550</v>
          </cell>
          <cell r="N1662">
            <v>-30031550</v>
          </cell>
          <cell r="O1662">
            <v>0</v>
          </cell>
          <cell r="R1662">
            <v>0</v>
          </cell>
          <cell r="S1662">
            <v>0</v>
          </cell>
          <cell r="T1662">
            <v>0</v>
          </cell>
          <cell r="U1662">
            <v>0</v>
          </cell>
          <cell r="V1662">
            <v>0</v>
          </cell>
          <cell r="W1662">
            <v>0</v>
          </cell>
        </row>
        <row r="1663">
          <cell r="C1663" t="str">
            <v>3.7.8.2</v>
          </cell>
          <cell r="D1663" t="str">
            <v>Instalación tubo de operación para válvulas entre 80 mm y 200 mm</v>
          </cell>
          <cell r="E1663" t="str">
            <v>un</v>
          </cell>
          <cell r="F1663">
            <v>5</v>
          </cell>
          <cell r="G1663">
            <v>50000</v>
          </cell>
          <cell r="H1663">
            <v>250000</v>
          </cell>
          <cell r="J1663">
            <v>5</v>
          </cell>
          <cell r="K1663">
            <v>-2</v>
          </cell>
          <cell r="L1663">
            <v>3</v>
          </cell>
          <cell r="M1663">
            <v>250000</v>
          </cell>
          <cell r="N1663">
            <v>-100000</v>
          </cell>
          <cell r="O1663">
            <v>150000</v>
          </cell>
          <cell r="R1663">
            <v>0</v>
          </cell>
          <cell r="S1663">
            <v>0</v>
          </cell>
          <cell r="T1663">
            <v>0</v>
          </cell>
          <cell r="U1663">
            <v>0</v>
          </cell>
          <cell r="V1663">
            <v>3</v>
          </cell>
          <cell r="W1663">
            <v>150000</v>
          </cell>
        </row>
        <row r="1664">
          <cell r="B1664" t="str">
            <v>N</v>
          </cell>
          <cell r="D1664" t="str">
            <v>Adecuación de obras de arte para drenaje de aguas lluvias. Incluye suministro e instalación de 16 metros de tuberìa de concreto reforzado de 48 pulg. de diámetro.</v>
          </cell>
          <cell r="E1664" t="str">
            <v>un</v>
          </cell>
          <cell r="F1664">
            <v>0</v>
          </cell>
          <cell r="G1664">
            <v>19000000</v>
          </cell>
          <cell r="H1664">
            <v>0</v>
          </cell>
          <cell r="J1664">
            <v>0</v>
          </cell>
          <cell r="K1664">
            <v>1</v>
          </cell>
          <cell r="L1664">
            <v>1</v>
          </cell>
          <cell r="M1664">
            <v>0</v>
          </cell>
          <cell r="N1664">
            <v>19000000</v>
          </cell>
          <cell r="O1664">
            <v>19000000</v>
          </cell>
          <cell r="R1664">
            <v>0</v>
          </cell>
          <cell r="S1664">
            <v>0</v>
          </cell>
          <cell r="T1664">
            <v>0</v>
          </cell>
          <cell r="U1664">
            <v>0</v>
          </cell>
          <cell r="V1664">
            <v>1</v>
          </cell>
          <cell r="W1664">
            <v>19000000</v>
          </cell>
        </row>
        <row r="1665">
          <cell r="J1665">
            <v>0</v>
          </cell>
          <cell r="R1665">
            <v>0</v>
          </cell>
          <cell r="S1665" t="str">
            <v/>
          </cell>
          <cell r="T1665" t="str">
            <v/>
          </cell>
          <cell r="U1665" t="str">
            <v/>
          </cell>
          <cell r="V1665" t="str">
            <v/>
          </cell>
          <cell r="W1665" t="str">
            <v/>
          </cell>
        </row>
        <row r="1666">
          <cell r="D1666" t="str">
            <v>COSTO TOTAL DIRECTO</v>
          </cell>
          <cell r="F1666" t="str">
            <v/>
          </cell>
          <cell r="H1666">
            <v>534217743</v>
          </cell>
          <cell r="J1666" t="str">
            <v/>
          </cell>
          <cell r="L1666" t="str">
            <v/>
          </cell>
          <cell r="M1666">
            <v>534217743</v>
          </cell>
          <cell r="N1666">
            <v>-108697057</v>
          </cell>
          <cell r="O1666">
            <v>425520686</v>
          </cell>
          <cell r="R1666">
            <v>0</v>
          </cell>
          <cell r="S1666">
            <v>0</v>
          </cell>
          <cell r="T1666">
            <v>0</v>
          </cell>
          <cell r="U1666">
            <v>0</v>
          </cell>
          <cell r="V1666">
            <v>22794</v>
          </cell>
          <cell r="W1666">
            <v>425520686</v>
          </cell>
        </row>
        <row r="1667">
          <cell r="D1667" t="str">
            <v>A,I,U, 25%</v>
          </cell>
          <cell r="E1667">
            <v>0.25</v>
          </cell>
          <cell r="F1667">
            <v>0</v>
          </cell>
          <cell r="H1667">
            <v>133554435.75</v>
          </cell>
          <cell r="J1667">
            <v>0</v>
          </cell>
          <cell r="L1667">
            <v>0</v>
          </cell>
          <cell r="M1667">
            <v>133554435.75</v>
          </cell>
          <cell r="N1667">
            <v>-27174264.25</v>
          </cell>
          <cell r="O1667">
            <v>106380171.5</v>
          </cell>
          <cell r="R1667">
            <v>0</v>
          </cell>
          <cell r="S1667">
            <v>0</v>
          </cell>
          <cell r="T1667">
            <v>0</v>
          </cell>
          <cell r="U1667">
            <v>0</v>
          </cell>
          <cell r="V1667">
            <v>5698.5</v>
          </cell>
          <cell r="W1667">
            <v>106380171.5</v>
          </cell>
        </row>
        <row r="1668">
          <cell r="B1668" t="str">
            <v>TO27A</v>
          </cell>
          <cell r="D1668" t="str">
            <v>COSTO TOTAL OBRA CIVIL</v>
          </cell>
          <cell r="F1668" t="str">
            <v/>
          </cell>
          <cell r="H1668">
            <v>667772179</v>
          </cell>
          <cell r="J1668" t="str">
            <v/>
          </cell>
          <cell r="L1668" t="str">
            <v/>
          </cell>
          <cell r="M1668">
            <v>667772179</v>
          </cell>
          <cell r="N1668">
            <v>-135871321</v>
          </cell>
          <cell r="O1668">
            <v>531900858</v>
          </cell>
          <cell r="R1668">
            <v>0</v>
          </cell>
          <cell r="S1668">
            <v>0</v>
          </cell>
          <cell r="T1668">
            <v>0</v>
          </cell>
          <cell r="U1668">
            <v>0</v>
          </cell>
          <cell r="V1668">
            <v>28493</v>
          </cell>
          <cell r="W1668">
            <v>531900858</v>
          </cell>
        </row>
        <row r="1669">
          <cell r="J1669">
            <v>0</v>
          </cell>
          <cell r="R1669">
            <v>0</v>
          </cell>
          <cell r="S1669" t="str">
            <v/>
          </cell>
          <cell r="T1669" t="str">
            <v/>
          </cell>
          <cell r="U1669" t="str">
            <v/>
          </cell>
          <cell r="V1669" t="str">
            <v/>
          </cell>
          <cell r="W1669" t="str">
            <v/>
          </cell>
        </row>
        <row r="1670">
          <cell r="J1670">
            <v>0</v>
          </cell>
          <cell r="R1670">
            <v>0</v>
          </cell>
          <cell r="S1670" t="str">
            <v/>
          </cell>
          <cell r="T1670" t="str">
            <v/>
          </cell>
          <cell r="U1670" t="str">
            <v/>
          </cell>
          <cell r="V1670" t="str">
            <v/>
          </cell>
          <cell r="W1670" t="str">
            <v/>
          </cell>
        </row>
        <row r="1671">
          <cell r="J1671">
            <v>0</v>
          </cell>
          <cell r="R1671">
            <v>0</v>
          </cell>
          <cell r="S1671" t="str">
            <v/>
          </cell>
          <cell r="T1671" t="str">
            <v/>
          </cell>
          <cell r="U1671" t="str">
            <v/>
          </cell>
          <cell r="V1671" t="str">
            <v/>
          </cell>
          <cell r="W1671" t="str">
            <v/>
          </cell>
        </row>
        <row r="1672">
          <cell r="B1672" t="str">
            <v>T28</v>
          </cell>
          <cell r="C1672" t="str">
            <v>PRESUPUESTO SUMINISTRO - TUBERIA DE CONDUCCION Ø 500 mm (1672)</v>
          </cell>
          <cell r="F1672" t="str">
            <v/>
          </cell>
          <cell r="J1672" t="str">
            <v/>
          </cell>
          <cell r="L1672" t="str">
            <v/>
          </cell>
          <cell r="M1672" t="str">
            <v/>
          </cell>
          <cell r="N1672" t="str">
            <v/>
          </cell>
          <cell r="O1672" t="str">
            <v/>
          </cell>
          <cell r="R1672">
            <v>0</v>
          </cell>
          <cell r="S1672" t="str">
            <v/>
          </cell>
          <cell r="T1672" t="str">
            <v/>
          </cell>
          <cell r="U1672" t="str">
            <v/>
          </cell>
          <cell r="V1672" t="str">
            <v/>
          </cell>
          <cell r="W1672" t="str">
            <v/>
          </cell>
        </row>
        <row r="1673">
          <cell r="C1673" t="str">
            <v xml:space="preserve">ITEM </v>
          </cell>
          <cell r="D1673" t="str">
            <v xml:space="preserve">DESCRIPCION </v>
          </cell>
          <cell r="E1673" t="str">
            <v xml:space="preserve">UNIDAD </v>
          </cell>
          <cell r="F1673">
            <v>0</v>
          </cell>
          <cell r="G1673" t="str">
            <v>V. UNITARIO</v>
          </cell>
          <cell r="H1673" t="str">
            <v xml:space="preserve"> V. PARCIAL</v>
          </cell>
          <cell r="I1673" t="str">
            <v>%</v>
          </cell>
          <cell r="J1673">
            <v>0</v>
          </cell>
          <cell r="L1673">
            <v>0</v>
          </cell>
          <cell r="R1673">
            <v>0</v>
          </cell>
        </row>
        <row r="1674">
          <cell r="C1674">
            <v>3.2</v>
          </cell>
          <cell r="D1674" t="str">
            <v>SUMINISTRO DE TUBERIAS Y ELEMENTOS DE ACUEDUCTO Y ALCANTARILLADO</v>
          </cell>
          <cell r="F1674" t="str">
            <v/>
          </cell>
          <cell r="J1674" t="str">
            <v/>
          </cell>
          <cell r="L1674" t="str">
            <v/>
          </cell>
          <cell r="M1674" t="str">
            <v/>
          </cell>
          <cell r="N1674" t="str">
            <v/>
          </cell>
          <cell r="O1674" t="str">
            <v/>
          </cell>
          <cell r="R1674">
            <v>0</v>
          </cell>
          <cell r="S1674" t="str">
            <v/>
          </cell>
          <cell r="T1674" t="str">
            <v/>
          </cell>
          <cell r="U1674" t="str">
            <v/>
          </cell>
          <cell r="V1674" t="str">
            <v/>
          </cell>
          <cell r="W1674" t="str">
            <v/>
          </cell>
        </row>
        <row r="1675">
          <cell r="C1675" t="str">
            <v>3.20.1</v>
          </cell>
          <cell r="D1675" t="str">
            <v>SUMINISTRO DE TUBERIAS Y ELEMENTOS DE ACUEDUCTO</v>
          </cell>
          <cell r="F1675" t="str">
            <v/>
          </cell>
          <cell r="J1675" t="str">
            <v/>
          </cell>
          <cell r="L1675" t="str">
            <v/>
          </cell>
          <cell r="M1675" t="str">
            <v/>
          </cell>
          <cell r="N1675" t="str">
            <v/>
          </cell>
          <cell r="O1675" t="str">
            <v/>
          </cell>
          <cell r="R1675">
            <v>0</v>
          </cell>
          <cell r="S1675" t="str">
            <v/>
          </cell>
          <cell r="T1675" t="str">
            <v/>
          </cell>
          <cell r="U1675" t="str">
            <v/>
          </cell>
          <cell r="V1675" t="str">
            <v/>
          </cell>
          <cell r="W1675" t="str">
            <v/>
          </cell>
        </row>
        <row r="1676">
          <cell r="C1676" t="str">
            <v>3.20.1.1</v>
          </cell>
          <cell r="D1676" t="str">
            <v>Suministro de Tuberias de Acueducto</v>
          </cell>
          <cell r="F1676" t="str">
            <v/>
          </cell>
          <cell r="J1676" t="str">
            <v/>
          </cell>
          <cell r="L1676" t="str">
            <v/>
          </cell>
          <cell r="M1676" t="str">
            <v/>
          </cell>
          <cell r="N1676" t="str">
            <v/>
          </cell>
          <cell r="O1676" t="str">
            <v/>
          </cell>
          <cell r="R1676">
            <v>0</v>
          </cell>
          <cell r="S1676" t="str">
            <v/>
          </cell>
          <cell r="T1676" t="str">
            <v/>
          </cell>
          <cell r="U1676" t="str">
            <v/>
          </cell>
          <cell r="V1676" t="str">
            <v/>
          </cell>
          <cell r="W1676" t="str">
            <v/>
          </cell>
        </row>
        <row r="1677">
          <cell r="C1677" t="str">
            <v>3.20.1.1.1</v>
          </cell>
          <cell r="D1677" t="str">
            <v>Suministro de tuberías de acueducto de polietileno de alta densidad (PEAD)</v>
          </cell>
          <cell r="F1677" t="str">
            <v/>
          </cell>
          <cell r="J1677" t="str">
            <v/>
          </cell>
          <cell r="L1677" t="str">
            <v/>
          </cell>
          <cell r="M1677" t="str">
            <v/>
          </cell>
          <cell r="N1677" t="str">
            <v/>
          </cell>
          <cell r="O1677" t="str">
            <v/>
          </cell>
          <cell r="R1677">
            <v>0</v>
          </cell>
          <cell r="S1677" t="str">
            <v/>
          </cell>
          <cell r="T1677" t="str">
            <v/>
          </cell>
          <cell r="U1677" t="str">
            <v/>
          </cell>
          <cell r="V1677" t="str">
            <v/>
          </cell>
          <cell r="W1677" t="str">
            <v/>
          </cell>
        </row>
        <row r="1678">
          <cell r="C1678" t="str">
            <v>3.20.1.1.1.1</v>
          </cell>
          <cell r="D1678" t="str">
            <v>Tuberías PEAD 90mm PN 10 PE 100</v>
          </cell>
          <cell r="E1678" t="str">
            <v>m</v>
          </cell>
          <cell r="F1678">
            <v>20</v>
          </cell>
          <cell r="G1678">
            <v>12000</v>
          </cell>
          <cell r="H1678">
            <v>240000</v>
          </cell>
          <cell r="I1678">
            <v>2.6716496427011279E-3</v>
          </cell>
          <cell r="J1678">
            <v>20</v>
          </cell>
          <cell r="L1678">
            <v>20</v>
          </cell>
          <cell r="M1678">
            <v>240000</v>
          </cell>
          <cell r="N1678">
            <v>0</v>
          </cell>
          <cell r="O1678">
            <v>240000</v>
          </cell>
          <cell r="R1678">
            <v>0</v>
          </cell>
          <cell r="S1678">
            <v>0</v>
          </cell>
          <cell r="T1678">
            <v>0</v>
          </cell>
          <cell r="U1678">
            <v>0</v>
          </cell>
          <cell r="V1678">
            <v>20</v>
          </cell>
          <cell r="W1678">
            <v>240000</v>
          </cell>
        </row>
        <row r="1679">
          <cell r="C1679" t="str">
            <v>3.20.1.1.1.2</v>
          </cell>
          <cell r="D1679" t="str">
            <v>Tuberías PEAD 110mm PN 10 PE 100</v>
          </cell>
          <cell r="E1679" t="str">
            <v>m</v>
          </cell>
          <cell r="F1679">
            <v>300</v>
          </cell>
          <cell r="G1679">
            <v>18000</v>
          </cell>
          <cell r="H1679">
            <v>5400000</v>
          </cell>
          <cell r="I1679">
            <v>6.0112116960775376E-2</v>
          </cell>
          <cell r="J1679">
            <v>300</v>
          </cell>
          <cell r="L1679">
            <v>300</v>
          </cell>
          <cell r="M1679">
            <v>5400000</v>
          </cell>
          <cell r="N1679">
            <v>0</v>
          </cell>
          <cell r="O1679">
            <v>5400000</v>
          </cell>
          <cell r="R1679">
            <v>0</v>
          </cell>
          <cell r="S1679">
            <v>0</v>
          </cell>
          <cell r="T1679">
            <v>0</v>
          </cell>
          <cell r="U1679">
            <v>0</v>
          </cell>
          <cell r="V1679">
            <v>300</v>
          </cell>
          <cell r="W1679">
            <v>5400000</v>
          </cell>
        </row>
        <row r="1680">
          <cell r="C1680" t="str">
            <v>3.20.1.1.1.3</v>
          </cell>
          <cell r="D1680" t="str">
            <v>Tuberías PEAD 160mm PN 10 PE 100</v>
          </cell>
          <cell r="E1680" t="str">
            <v>m</v>
          </cell>
          <cell r="F1680">
            <v>100</v>
          </cell>
          <cell r="G1680">
            <v>45773.948000000004</v>
          </cell>
          <cell r="H1680">
            <v>4577394.8000000007</v>
          </cell>
          <cell r="I1680">
            <v>5.0954979924675001E-2</v>
          </cell>
          <cell r="J1680">
            <v>100</v>
          </cell>
          <cell r="L1680">
            <v>100</v>
          </cell>
          <cell r="M1680">
            <v>4577394.8000000007</v>
          </cell>
          <cell r="N1680">
            <v>0</v>
          </cell>
          <cell r="O1680">
            <v>4577394.8000000007</v>
          </cell>
          <cell r="R1680">
            <v>6</v>
          </cell>
          <cell r="S1680">
            <v>0</v>
          </cell>
          <cell r="T1680">
            <v>0</v>
          </cell>
          <cell r="U1680">
            <v>274643.68800000002</v>
          </cell>
          <cell r="V1680">
            <v>94</v>
          </cell>
          <cell r="W1680">
            <v>4302751.1120000007</v>
          </cell>
        </row>
        <row r="1681">
          <cell r="C1681" t="str">
            <v>3.20.1.2</v>
          </cell>
          <cell r="D1681" t="str">
            <v>Suministro de Elementos de Acueducto</v>
          </cell>
          <cell r="F1681" t="str">
            <v/>
          </cell>
          <cell r="I1681" t="str">
            <v/>
          </cell>
          <cell r="J1681" t="str">
            <v/>
          </cell>
          <cell r="L1681" t="str">
            <v/>
          </cell>
          <cell r="M1681" t="str">
            <v/>
          </cell>
          <cell r="N1681" t="str">
            <v/>
          </cell>
          <cell r="O1681" t="str">
            <v/>
          </cell>
          <cell r="R1681">
            <v>0</v>
          </cell>
          <cell r="S1681" t="str">
            <v/>
          </cell>
          <cell r="T1681" t="str">
            <v/>
          </cell>
          <cell r="U1681" t="str">
            <v/>
          </cell>
          <cell r="V1681" t="str">
            <v/>
          </cell>
          <cell r="W1681" t="str">
            <v/>
          </cell>
        </row>
        <row r="1682">
          <cell r="C1682" t="str">
            <v>3.20.1.2.8</v>
          </cell>
          <cell r="D1682" t="str">
            <v>Válvulas de control hidráulico</v>
          </cell>
          <cell r="F1682" t="str">
            <v/>
          </cell>
          <cell r="I1682" t="str">
            <v/>
          </cell>
          <cell r="J1682" t="str">
            <v/>
          </cell>
          <cell r="L1682" t="str">
            <v/>
          </cell>
          <cell r="M1682" t="str">
            <v/>
          </cell>
          <cell r="N1682" t="str">
            <v/>
          </cell>
          <cell r="O1682" t="str">
            <v/>
          </cell>
          <cell r="R1682">
            <v>0</v>
          </cell>
          <cell r="S1682" t="str">
            <v/>
          </cell>
          <cell r="T1682" t="str">
            <v/>
          </cell>
          <cell r="U1682" t="str">
            <v/>
          </cell>
          <cell r="V1682" t="str">
            <v/>
          </cell>
          <cell r="W1682" t="str">
            <v/>
          </cell>
        </row>
        <row r="1683">
          <cell r="C1683" t="str">
            <v>3.20.1.2.8.2</v>
          </cell>
          <cell r="D1683" t="str">
            <v>Suministro de válvula reguladora de presión incuye suministro de tornilleria empaquetadura y pilotaje norma ISO PN 16</v>
          </cell>
          <cell r="F1683" t="str">
            <v/>
          </cell>
          <cell r="I1683" t="str">
            <v/>
          </cell>
          <cell r="J1683" t="str">
            <v/>
          </cell>
          <cell r="L1683" t="str">
            <v/>
          </cell>
          <cell r="M1683" t="str">
            <v/>
          </cell>
          <cell r="N1683" t="str">
            <v/>
          </cell>
          <cell r="O1683" t="str">
            <v/>
          </cell>
          <cell r="R1683">
            <v>0</v>
          </cell>
          <cell r="S1683" t="str">
            <v/>
          </cell>
          <cell r="T1683" t="str">
            <v/>
          </cell>
          <cell r="U1683" t="str">
            <v/>
          </cell>
          <cell r="V1683" t="str">
            <v/>
          </cell>
          <cell r="W1683" t="str">
            <v/>
          </cell>
        </row>
        <row r="1684">
          <cell r="C1684" t="str">
            <v>3.20.1.2.8.2.1</v>
          </cell>
          <cell r="D1684" t="str">
            <v>d = 80 mm (3")</v>
          </cell>
          <cell r="E1684" t="str">
            <v>un</v>
          </cell>
          <cell r="F1684">
            <v>2</v>
          </cell>
          <cell r="G1684">
            <v>2700000</v>
          </cell>
          <cell r="H1684">
            <v>5400000</v>
          </cell>
          <cell r="I1684">
            <v>6.0112116960775376E-2</v>
          </cell>
          <cell r="J1684">
            <v>2</v>
          </cell>
          <cell r="L1684">
            <v>2</v>
          </cell>
          <cell r="M1684">
            <v>5400000</v>
          </cell>
          <cell r="N1684">
            <v>0</v>
          </cell>
          <cell r="O1684">
            <v>5400000</v>
          </cell>
          <cell r="R1684">
            <v>0</v>
          </cell>
          <cell r="S1684">
            <v>0</v>
          </cell>
          <cell r="T1684">
            <v>0</v>
          </cell>
          <cell r="U1684">
            <v>0</v>
          </cell>
          <cell r="V1684">
            <v>2</v>
          </cell>
          <cell r="W1684">
            <v>5400000</v>
          </cell>
        </row>
        <row r="1685">
          <cell r="C1685" t="str">
            <v>3.20.1.2.8.5</v>
          </cell>
          <cell r="D1685" t="str">
            <v>Suministro de válvula para control de altitud incluye suministro de tornilleria empaquetadura y pilotaje norma ISO PN 10</v>
          </cell>
          <cell r="F1685" t="str">
            <v/>
          </cell>
          <cell r="I1685" t="str">
            <v/>
          </cell>
          <cell r="J1685" t="str">
            <v/>
          </cell>
          <cell r="L1685" t="str">
            <v/>
          </cell>
          <cell r="M1685" t="str">
            <v/>
          </cell>
          <cell r="N1685" t="str">
            <v/>
          </cell>
          <cell r="O1685" t="str">
            <v/>
          </cell>
          <cell r="R1685">
            <v>0</v>
          </cell>
          <cell r="S1685" t="str">
            <v/>
          </cell>
          <cell r="T1685" t="str">
            <v/>
          </cell>
          <cell r="U1685" t="str">
            <v/>
          </cell>
          <cell r="V1685" t="str">
            <v/>
          </cell>
          <cell r="W1685" t="str">
            <v/>
          </cell>
        </row>
        <row r="1686">
          <cell r="C1686" t="str">
            <v>3.20.1.2.8.5.1</v>
          </cell>
          <cell r="D1686" t="str">
            <v>d = 80 mm (3")</v>
          </cell>
          <cell r="E1686" t="str">
            <v>un</v>
          </cell>
          <cell r="F1686">
            <v>1</v>
          </cell>
          <cell r="G1686">
            <v>3800000</v>
          </cell>
          <cell r="H1686">
            <v>3800000</v>
          </cell>
          <cell r="I1686">
            <v>4.2301119342767854E-2</v>
          </cell>
          <cell r="J1686">
            <v>1</v>
          </cell>
          <cell r="L1686">
            <v>1</v>
          </cell>
          <cell r="M1686">
            <v>3800000</v>
          </cell>
          <cell r="N1686">
            <v>0</v>
          </cell>
          <cell r="O1686">
            <v>3800000</v>
          </cell>
          <cell r="R1686">
            <v>0</v>
          </cell>
          <cell r="S1686">
            <v>0</v>
          </cell>
          <cell r="T1686">
            <v>0</v>
          </cell>
          <cell r="U1686">
            <v>0</v>
          </cell>
          <cell r="V1686">
            <v>1</v>
          </cell>
          <cell r="W1686">
            <v>3800000</v>
          </cell>
        </row>
        <row r="1687">
          <cell r="C1687" t="str">
            <v>3.20.1.2.14</v>
          </cell>
          <cell r="D1687" t="str">
            <v>Suministro de filtro en Yee. Brida x Brida Norma ISO PN 16</v>
          </cell>
          <cell r="F1687" t="str">
            <v/>
          </cell>
          <cell r="I1687" t="str">
            <v/>
          </cell>
          <cell r="J1687" t="str">
            <v/>
          </cell>
          <cell r="L1687" t="str">
            <v/>
          </cell>
          <cell r="M1687" t="str">
            <v/>
          </cell>
          <cell r="N1687" t="str">
            <v/>
          </cell>
          <cell r="O1687" t="str">
            <v/>
          </cell>
          <cell r="R1687">
            <v>0</v>
          </cell>
          <cell r="S1687" t="str">
            <v/>
          </cell>
          <cell r="T1687" t="str">
            <v/>
          </cell>
          <cell r="U1687" t="str">
            <v/>
          </cell>
          <cell r="V1687" t="str">
            <v/>
          </cell>
          <cell r="W1687" t="str">
            <v/>
          </cell>
        </row>
        <row r="1688">
          <cell r="C1688" t="str">
            <v>3.20.1.2.14.3</v>
          </cell>
          <cell r="D1688" t="str">
            <v>d = 160 mm (6")</v>
          </cell>
          <cell r="E1688" t="str">
            <v>un</v>
          </cell>
          <cell r="F1688">
            <v>2</v>
          </cell>
          <cell r="G1688">
            <v>937177.92</v>
          </cell>
          <cell r="H1688">
            <v>1874355.84</v>
          </cell>
          <cell r="I1688">
            <v>2.0865092125961548E-2</v>
          </cell>
          <cell r="J1688">
            <v>2</v>
          </cell>
          <cell r="L1688">
            <v>2</v>
          </cell>
          <cell r="M1688">
            <v>1874355.84</v>
          </cell>
          <cell r="N1688">
            <v>0</v>
          </cell>
          <cell r="O1688">
            <v>1874355.84</v>
          </cell>
          <cell r="R1688">
            <v>0</v>
          </cell>
          <cell r="S1688">
            <v>0</v>
          </cell>
          <cell r="T1688">
            <v>0</v>
          </cell>
          <cell r="U1688">
            <v>0</v>
          </cell>
          <cell r="V1688">
            <v>2</v>
          </cell>
          <cell r="W1688">
            <v>1874355.84</v>
          </cell>
        </row>
        <row r="1689">
          <cell r="C1689" t="str">
            <v>3.20.1.2.15</v>
          </cell>
          <cell r="D1689" t="str">
            <v>Suministro de brida ciega HD norma ISO PN 16</v>
          </cell>
          <cell r="F1689" t="str">
            <v/>
          </cell>
          <cell r="I1689" t="str">
            <v/>
          </cell>
          <cell r="J1689" t="str">
            <v/>
          </cell>
          <cell r="L1689" t="str">
            <v/>
          </cell>
          <cell r="M1689" t="str">
            <v/>
          </cell>
          <cell r="N1689" t="str">
            <v/>
          </cell>
          <cell r="O1689" t="str">
            <v/>
          </cell>
          <cell r="R1689">
            <v>0</v>
          </cell>
          <cell r="S1689" t="str">
            <v/>
          </cell>
          <cell r="T1689" t="str">
            <v/>
          </cell>
          <cell r="U1689" t="str">
            <v/>
          </cell>
          <cell r="V1689" t="str">
            <v/>
          </cell>
          <cell r="W1689" t="str">
            <v/>
          </cell>
        </row>
        <row r="1690">
          <cell r="C1690" t="str">
            <v>3.20.1.2.15.1</v>
          </cell>
          <cell r="D1690" t="str">
            <v>d = 90 mm (3")</v>
          </cell>
          <cell r="E1690" t="str">
            <v>un</v>
          </cell>
          <cell r="F1690">
            <v>1</v>
          </cell>
          <cell r="G1690">
            <v>39661.56</v>
          </cell>
          <cell r="H1690">
            <v>39661.56</v>
          </cell>
          <cell r="I1690">
            <v>4.4150746917903888E-4</v>
          </cell>
          <cell r="J1690">
            <v>1</v>
          </cell>
          <cell r="L1690">
            <v>1</v>
          </cell>
          <cell r="M1690">
            <v>39661.56</v>
          </cell>
          <cell r="N1690">
            <v>0</v>
          </cell>
          <cell r="O1690">
            <v>39661.56</v>
          </cell>
          <cell r="R1690">
            <v>0</v>
          </cell>
          <cell r="S1690">
            <v>0</v>
          </cell>
          <cell r="T1690">
            <v>0</v>
          </cell>
          <cell r="U1690">
            <v>0</v>
          </cell>
          <cell r="V1690">
            <v>1</v>
          </cell>
          <cell r="W1690">
            <v>39661.56</v>
          </cell>
        </row>
        <row r="1691">
          <cell r="C1691" t="str">
            <v>3.20.1.2.30</v>
          </cell>
          <cell r="D1691" t="str">
            <v>Codo 90° BxB HD Norma ISO PN 10</v>
          </cell>
          <cell r="F1691" t="str">
            <v/>
          </cell>
          <cell r="I1691" t="str">
            <v/>
          </cell>
          <cell r="J1691" t="str">
            <v/>
          </cell>
          <cell r="L1691" t="str">
            <v/>
          </cell>
          <cell r="M1691" t="str">
            <v/>
          </cell>
          <cell r="N1691" t="str">
            <v/>
          </cell>
          <cell r="O1691" t="str">
            <v/>
          </cell>
          <cell r="R1691">
            <v>0</v>
          </cell>
          <cell r="S1691" t="str">
            <v/>
          </cell>
          <cell r="T1691" t="str">
            <v/>
          </cell>
          <cell r="U1691" t="str">
            <v/>
          </cell>
          <cell r="V1691" t="str">
            <v/>
          </cell>
          <cell r="W1691" t="str">
            <v/>
          </cell>
        </row>
        <row r="1692">
          <cell r="C1692" t="str">
            <v>3.20.1.2.30.17</v>
          </cell>
          <cell r="D1692" t="str">
            <v>d = 80 mm (3")</v>
          </cell>
          <cell r="E1692" t="str">
            <v>un</v>
          </cell>
          <cell r="F1692">
            <v>1</v>
          </cell>
          <cell r="G1692">
            <v>86652</v>
          </cell>
          <cell r="H1692">
            <v>86652</v>
          </cell>
          <cell r="I1692">
            <v>9.6459910349724204E-4</v>
          </cell>
          <cell r="J1692">
            <v>1</v>
          </cell>
          <cell r="L1692">
            <v>1</v>
          </cell>
          <cell r="M1692">
            <v>86652</v>
          </cell>
          <cell r="N1692">
            <v>0</v>
          </cell>
          <cell r="O1692">
            <v>86652</v>
          </cell>
          <cell r="R1692">
            <v>0</v>
          </cell>
          <cell r="S1692">
            <v>0</v>
          </cell>
          <cell r="T1692">
            <v>0</v>
          </cell>
          <cell r="U1692">
            <v>0</v>
          </cell>
          <cell r="V1692">
            <v>1</v>
          </cell>
          <cell r="W1692">
            <v>86652</v>
          </cell>
        </row>
        <row r="1693">
          <cell r="C1693" t="str">
            <v>3.20.1.2.63</v>
          </cell>
          <cell r="D1693" t="str">
            <v>Suministro de Tee B x B x B HD. Norma ISO. PN 16</v>
          </cell>
          <cell r="F1693" t="str">
            <v/>
          </cell>
          <cell r="I1693" t="str">
            <v/>
          </cell>
          <cell r="J1693" t="str">
            <v/>
          </cell>
          <cell r="L1693" t="str">
            <v/>
          </cell>
          <cell r="M1693" t="str">
            <v/>
          </cell>
          <cell r="N1693" t="str">
            <v/>
          </cell>
          <cell r="O1693" t="str">
            <v/>
          </cell>
          <cell r="R1693">
            <v>0</v>
          </cell>
          <cell r="S1693" t="str">
            <v/>
          </cell>
          <cell r="T1693" t="str">
            <v/>
          </cell>
          <cell r="U1693" t="str">
            <v/>
          </cell>
          <cell r="V1693" t="str">
            <v/>
          </cell>
          <cell r="W1693" t="str">
            <v/>
          </cell>
        </row>
        <row r="1694">
          <cell r="C1694" t="str">
            <v>3.20.1.2.63.30</v>
          </cell>
          <cell r="D1694" t="str">
            <v>Tee 500 x 500 x 150 mm</v>
          </cell>
          <cell r="E1694" t="str">
            <v>un</v>
          </cell>
          <cell r="F1694">
            <v>2</v>
          </cell>
          <cell r="G1694">
            <v>4033389.6</v>
          </cell>
          <cell r="H1694">
            <v>8066779.2000000002</v>
          </cell>
          <cell r="I1694">
            <v>8.9798365697620369E-2</v>
          </cell>
          <cell r="J1694">
            <v>2</v>
          </cell>
          <cell r="L1694">
            <v>2</v>
          </cell>
          <cell r="M1694">
            <v>8066779.2000000002</v>
          </cell>
          <cell r="N1694">
            <v>0</v>
          </cell>
          <cell r="O1694">
            <v>8066779.2000000002</v>
          </cell>
          <cell r="R1694">
            <v>1</v>
          </cell>
          <cell r="S1694">
            <v>0</v>
          </cell>
          <cell r="T1694">
            <v>0</v>
          </cell>
          <cell r="U1694">
            <v>4033389.6</v>
          </cell>
          <cell r="V1694">
            <v>1</v>
          </cell>
          <cell r="W1694">
            <v>4033389.6</v>
          </cell>
        </row>
        <row r="1695">
          <cell r="C1695" t="str">
            <v>3.20.1.2.63.72</v>
          </cell>
          <cell r="D1695" t="str">
            <v>Tee 80 x 80 x 80 mm</v>
          </cell>
          <cell r="E1695" t="str">
            <v>un</v>
          </cell>
          <cell r="F1695">
            <v>1</v>
          </cell>
          <cell r="G1695">
            <v>143840</v>
          </cell>
          <cell r="H1695">
            <v>143840</v>
          </cell>
          <cell r="I1695">
            <v>1.6012086858588758E-3</v>
          </cell>
          <cell r="J1695">
            <v>1</v>
          </cell>
          <cell r="L1695">
            <v>1</v>
          </cell>
          <cell r="M1695">
            <v>143840</v>
          </cell>
          <cell r="N1695">
            <v>0</v>
          </cell>
          <cell r="O1695">
            <v>143840</v>
          </cell>
          <cell r="R1695">
            <v>0</v>
          </cell>
          <cell r="S1695">
            <v>0</v>
          </cell>
          <cell r="T1695">
            <v>0</v>
          </cell>
          <cell r="U1695">
            <v>0</v>
          </cell>
          <cell r="V1695">
            <v>1</v>
          </cell>
          <cell r="W1695">
            <v>143840</v>
          </cell>
        </row>
        <row r="1696">
          <cell r="C1696" t="str">
            <v>3.20.1.2.68</v>
          </cell>
          <cell r="D1696" t="str">
            <v>Suministro de Codos de polietileno PE 100 PN 10 a tope</v>
          </cell>
          <cell r="F1696" t="str">
            <v/>
          </cell>
          <cell r="I1696" t="str">
            <v/>
          </cell>
          <cell r="J1696" t="str">
            <v/>
          </cell>
          <cell r="L1696" t="str">
            <v/>
          </cell>
          <cell r="M1696" t="str">
            <v/>
          </cell>
          <cell r="N1696" t="str">
            <v/>
          </cell>
          <cell r="O1696" t="str">
            <v/>
          </cell>
          <cell r="R1696">
            <v>0</v>
          </cell>
          <cell r="S1696" t="str">
            <v/>
          </cell>
          <cell r="T1696" t="str">
            <v/>
          </cell>
          <cell r="U1696" t="str">
            <v/>
          </cell>
          <cell r="V1696" t="str">
            <v/>
          </cell>
          <cell r="W1696" t="str">
            <v/>
          </cell>
        </row>
        <row r="1697">
          <cell r="C1697" t="str">
            <v>3.20.1.2.68.7</v>
          </cell>
          <cell r="D1697" t="str">
            <v>Codo de Polietileno 160mm X 45°</v>
          </cell>
          <cell r="E1697" t="str">
            <v>un</v>
          </cell>
          <cell r="F1697">
            <v>8</v>
          </cell>
          <cell r="G1697">
            <v>137042.4</v>
          </cell>
          <cell r="H1697">
            <v>1096339.2</v>
          </cell>
          <cell r="I1697">
            <v>1.2204309299830168E-2</v>
          </cell>
          <cell r="J1697">
            <v>8</v>
          </cell>
          <cell r="L1697">
            <v>8</v>
          </cell>
          <cell r="M1697">
            <v>1096339.2</v>
          </cell>
          <cell r="N1697">
            <v>0</v>
          </cell>
          <cell r="O1697">
            <v>1096339.2</v>
          </cell>
          <cell r="R1697">
            <v>0</v>
          </cell>
          <cell r="S1697">
            <v>0</v>
          </cell>
          <cell r="T1697">
            <v>0</v>
          </cell>
          <cell r="U1697">
            <v>0</v>
          </cell>
          <cell r="V1697">
            <v>8</v>
          </cell>
          <cell r="W1697">
            <v>1096339.2</v>
          </cell>
        </row>
        <row r="1698">
          <cell r="C1698" t="str">
            <v>3.20.1.2.68.8</v>
          </cell>
          <cell r="D1698" t="str">
            <v>Codo de Polietileno 110mm X 90°</v>
          </cell>
          <cell r="E1698" t="str">
            <v>un</v>
          </cell>
          <cell r="F1698">
            <v>4</v>
          </cell>
          <cell r="G1698">
            <v>60320</v>
          </cell>
          <cell r="H1698">
            <v>241280</v>
          </cell>
          <cell r="I1698">
            <v>2.6858984407955337E-3</v>
          </cell>
          <cell r="J1698">
            <v>4</v>
          </cell>
          <cell r="L1698">
            <v>4</v>
          </cell>
          <cell r="M1698">
            <v>241280</v>
          </cell>
          <cell r="N1698">
            <v>0</v>
          </cell>
          <cell r="O1698">
            <v>241280</v>
          </cell>
          <cell r="R1698">
            <v>0</v>
          </cell>
          <cell r="S1698">
            <v>0</v>
          </cell>
          <cell r="T1698">
            <v>0</v>
          </cell>
          <cell r="U1698">
            <v>0</v>
          </cell>
          <cell r="V1698">
            <v>4</v>
          </cell>
          <cell r="W1698">
            <v>241280</v>
          </cell>
        </row>
        <row r="1699">
          <cell r="C1699" t="str">
            <v>3.20.1.2.69</v>
          </cell>
          <cell r="D1699" t="str">
            <v>Suministro de Tees de polietileno PE 100 PN 10 a tope</v>
          </cell>
          <cell r="F1699" t="str">
            <v/>
          </cell>
          <cell r="I1699" t="str">
            <v/>
          </cell>
          <cell r="J1699" t="str">
            <v/>
          </cell>
          <cell r="L1699" t="str">
            <v/>
          </cell>
          <cell r="M1699" t="str">
            <v/>
          </cell>
          <cell r="N1699" t="str">
            <v/>
          </cell>
          <cell r="O1699" t="str">
            <v/>
          </cell>
          <cell r="R1699">
            <v>0</v>
          </cell>
          <cell r="S1699" t="str">
            <v/>
          </cell>
          <cell r="T1699" t="str">
            <v/>
          </cell>
          <cell r="U1699" t="str">
            <v/>
          </cell>
          <cell r="V1699" t="str">
            <v/>
          </cell>
          <cell r="W1699" t="str">
            <v/>
          </cell>
        </row>
        <row r="1700">
          <cell r="C1700" t="str">
            <v>3.20.1.2.69.10</v>
          </cell>
          <cell r="D1700" t="str">
            <v>Tee de Polietileno 160mm X160mm X160mm</v>
          </cell>
          <cell r="E1700" t="str">
            <v>un</v>
          </cell>
          <cell r="F1700">
            <v>1</v>
          </cell>
          <cell r="G1700">
            <v>208800</v>
          </cell>
          <cell r="H1700">
            <v>208800</v>
          </cell>
          <cell r="I1700">
            <v>2.3243351891499811E-3</v>
          </cell>
          <cell r="J1700">
            <v>1</v>
          </cell>
          <cell r="L1700">
            <v>1</v>
          </cell>
          <cell r="M1700">
            <v>208800</v>
          </cell>
          <cell r="N1700">
            <v>0</v>
          </cell>
          <cell r="O1700">
            <v>208800</v>
          </cell>
          <cell r="R1700">
            <v>1</v>
          </cell>
          <cell r="S1700">
            <v>0</v>
          </cell>
          <cell r="T1700">
            <v>0</v>
          </cell>
          <cell r="U1700">
            <v>208800</v>
          </cell>
          <cell r="V1700">
            <v>0</v>
          </cell>
          <cell r="W1700">
            <v>0</v>
          </cell>
        </row>
        <row r="1701">
          <cell r="C1701" t="str">
            <v>3.20.1.2.69.12</v>
          </cell>
          <cell r="D1701" t="str">
            <v>Tee de Polietileno 160mm X160mm X90mm</v>
          </cell>
          <cell r="E1701" t="str">
            <v>un</v>
          </cell>
          <cell r="F1701">
            <v>2</v>
          </cell>
          <cell r="G1701">
            <v>303920</v>
          </cell>
          <cell r="H1701">
            <v>607840</v>
          </cell>
          <cell r="I1701">
            <v>6.7663979950810553E-3</v>
          </cell>
          <cell r="J1701">
            <v>2</v>
          </cell>
          <cell r="L1701">
            <v>2</v>
          </cell>
          <cell r="M1701">
            <v>607840</v>
          </cell>
          <cell r="N1701">
            <v>0</v>
          </cell>
          <cell r="O1701">
            <v>607840</v>
          </cell>
          <cell r="R1701">
            <v>0</v>
          </cell>
          <cell r="S1701">
            <v>0</v>
          </cell>
          <cell r="T1701">
            <v>0</v>
          </cell>
          <cell r="U1701">
            <v>0</v>
          </cell>
          <cell r="V1701">
            <v>2</v>
          </cell>
          <cell r="W1701">
            <v>607840</v>
          </cell>
        </row>
        <row r="1702">
          <cell r="C1702" t="str">
            <v>3.20.1.2.69.13</v>
          </cell>
          <cell r="D1702" t="str">
            <v>Tee de Polietileno 110mm X110mm X110mm</v>
          </cell>
          <cell r="E1702" t="str">
            <v>un</v>
          </cell>
          <cell r="F1702">
            <v>4</v>
          </cell>
          <cell r="G1702">
            <v>63800</v>
          </cell>
          <cell r="H1702">
            <v>255200</v>
          </cell>
          <cell r="I1702">
            <v>2.840854120072199E-3</v>
          </cell>
          <cell r="J1702">
            <v>4</v>
          </cell>
          <cell r="L1702">
            <v>4</v>
          </cell>
          <cell r="M1702">
            <v>255200</v>
          </cell>
          <cell r="N1702">
            <v>0</v>
          </cell>
          <cell r="O1702">
            <v>255200</v>
          </cell>
          <cell r="R1702">
            <v>0</v>
          </cell>
          <cell r="S1702">
            <v>0</v>
          </cell>
          <cell r="T1702">
            <v>0</v>
          </cell>
          <cell r="U1702">
            <v>0</v>
          </cell>
          <cell r="V1702">
            <v>4</v>
          </cell>
          <cell r="W1702">
            <v>255200</v>
          </cell>
        </row>
        <row r="1703">
          <cell r="C1703" t="str">
            <v>3.20.1.2.70</v>
          </cell>
          <cell r="D1703" t="str">
            <v>Suministro de Reducción de Polietileno PE 100 PN 10 a tope</v>
          </cell>
          <cell r="F1703" t="str">
            <v/>
          </cell>
          <cell r="I1703" t="str">
            <v/>
          </cell>
          <cell r="J1703" t="str">
            <v/>
          </cell>
          <cell r="L1703" t="str">
            <v/>
          </cell>
          <cell r="M1703" t="str">
            <v/>
          </cell>
          <cell r="N1703" t="str">
            <v/>
          </cell>
          <cell r="O1703" t="str">
            <v/>
          </cell>
          <cell r="R1703">
            <v>0</v>
          </cell>
          <cell r="S1703" t="str">
            <v/>
          </cell>
          <cell r="T1703" t="str">
            <v/>
          </cell>
          <cell r="U1703" t="str">
            <v/>
          </cell>
          <cell r="V1703" t="str">
            <v/>
          </cell>
          <cell r="W1703" t="str">
            <v/>
          </cell>
        </row>
        <row r="1704">
          <cell r="C1704" t="str">
            <v>3.20.1.2.70.8</v>
          </cell>
          <cell r="D1704" t="str">
            <v>Reduccion Polietileno 160mm X 110mm</v>
          </cell>
          <cell r="E1704" t="str">
            <v>un</v>
          </cell>
          <cell r="F1704">
            <v>1</v>
          </cell>
          <cell r="G1704">
            <v>92220</v>
          </cell>
          <cell r="H1704">
            <v>92220</v>
          </cell>
          <cell r="I1704">
            <v>1.0265813752079083E-3</v>
          </cell>
          <cell r="J1704">
            <v>1</v>
          </cell>
          <cell r="L1704">
            <v>1</v>
          </cell>
          <cell r="M1704">
            <v>92220</v>
          </cell>
          <cell r="N1704">
            <v>0</v>
          </cell>
          <cell r="O1704">
            <v>92220</v>
          </cell>
          <cell r="R1704">
            <v>0</v>
          </cell>
          <cell r="S1704">
            <v>0</v>
          </cell>
          <cell r="T1704">
            <v>0</v>
          </cell>
          <cell r="U1704">
            <v>0</v>
          </cell>
          <cell r="V1704">
            <v>1</v>
          </cell>
          <cell r="W1704">
            <v>92220</v>
          </cell>
        </row>
        <row r="1705">
          <cell r="C1705" t="str">
            <v>3.20.1.2.70.10</v>
          </cell>
          <cell r="D1705" t="str">
            <v>Reduccion Polietileno 110mm X 90mm</v>
          </cell>
          <cell r="E1705" t="str">
            <v>un</v>
          </cell>
          <cell r="F1705">
            <v>4</v>
          </cell>
          <cell r="G1705">
            <v>32494</v>
          </cell>
          <cell r="H1705">
            <v>129976</v>
          </cell>
          <cell r="I1705">
            <v>1.4468763914988407E-3</v>
          </cell>
          <cell r="J1705">
            <v>4</v>
          </cell>
          <cell r="L1705">
            <v>4</v>
          </cell>
          <cell r="M1705">
            <v>129976</v>
          </cell>
          <cell r="N1705">
            <v>0</v>
          </cell>
          <cell r="O1705">
            <v>129976</v>
          </cell>
          <cell r="R1705">
            <v>0</v>
          </cell>
          <cell r="S1705">
            <v>0</v>
          </cell>
          <cell r="T1705">
            <v>0</v>
          </cell>
          <cell r="U1705">
            <v>0</v>
          </cell>
          <cell r="V1705">
            <v>4</v>
          </cell>
          <cell r="W1705">
            <v>129976</v>
          </cell>
        </row>
        <row r="1706">
          <cell r="C1706" t="str">
            <v>3.20.1.2.72</v>
          </cell>
          <cell r="D1706" t="str">
            <v>Suministro de Adaptadores Tope Brida de Polietileno sin brida PN 10</v>
          </cell>
          <cell r="F1706" t="str">
            <v/>
          </cell>
          <cell r="I1706" t="str">
            <v/>
          </cell>
          <cell r="J1706" t="str">
            <v/>
          </cell>
          <cell r="L1706" t="str">
            <v/>
          </cell>
          <cell r="M1706" t="str">
            <v/>
          </cell>
          <cell r="N1706" t="str">
            <v/>
          </cell>
          <cell r="O1706" t="str">
            <v/>
          </cell>
          <cell r="R1706">
            <v>0</v>
          </cell>
          <cell r="S1706" t="str">
            <v/>
          </cell>
          <cell r="T1706" t="str">
            <v/>
          </cell>
          <cell r="U1706" t="str">
            <v/>
          </cell>
          <cell r="V1706" t="str">
            <v/>
          </cell>
          <cell r="W1706" t="str">
            <v/>
          </cell>
        </row>
        <row r="1707">
          <cell r="C1707" t="str">
            <v>3.20.1.2.72.3</v>
          </cell>
          <cell r="D1707" t="str">
            <v>Adaptadores Tope Brida de Polietileno Diametro 160mm</v>
          </cell>
          <cell r="E1707" t="str">
            <v>un</v>
          </cell>
          <cell r="F1707">
            <v>16</v>
          </cell>
          <cell r="G1707">
            <v>56855.08</v>
          </cell>
          <cell r="H1707">
            <v>909681.28</v>
          </cell>
          <cell r="I1707">
            <v>1.012645694451627E-2</v>
          </cell>
          <cell r="J1707">
            <v>16</v>
          </cell>
          <cell r="L1707">
            <v>16</v>
          </cell>
          <cell r="M1707">
            <v>909681.28</v>
          </cell>
          <cell r="N1707">
            <v>0</v>
          </cell>
          <cell r="O1707">
            <v>909681.28</v>
          </cell>
          <cell r="R1707">
            <v>5</v>
          </cell>
          <cell r="S1707">
            <v>0</v>
          </cell>
          <cell r="T1707">
            <v>0</v>
          </cell>
          <cell r="U1707">
            <v>284275.40000000002</v>
          </cell>
          <cell r="V1707">
            <v>11</v>
          </cell>
          <cell r="W1707">
            <v>625405.88</v>
          </cell>
        </row>
        <row r="1708">
          <cell r="C1708" t="str">
            <v>3.20.1.2.72.4</v>
          </cell>
          <cell r="D1708" t="str">
            <v>Adaptadores Tope Brida de Polietileno Diametro 110mm</v>
          </cell>
          <cell r="E1708" t="str">
            <v>un</v>
          </cell>
          <cell r="F1708">
            <v>16</v>
          </cell>
          <cell r="G1708">
            <v>31720.2</v>
          </cell>
          <cell r="H1708">
            <v>507523.2</v>
          </cell>
          <cell r="I1708">
            <v>5.6496840664272208E-3</v>
          </cell>
          <cell r="J1708">
            <v>16</v>
          </cell>
          <cell r="L1708">
            <v>16</v>
          </cell>
          <cell r="M1708">
            <v>507523.2</v>
          </cell>
          <cell r="N1708">
            <v>0</v>
          </cell>
          <cell r="O1708">
            <v>507523.2</v>
          </cell>
          <cell r="R1708">
            <v>0</v>
          </cell>
          <cell r="S1708">
            <v>0</v>
          </cell>
          <cell r="T1708">
            <v>0</v>
          </cell>
          <cell r="U1708">
            <v>0</v>
          </cell>
          <cell r="V1708">
            <v>16</v>
          </cell>
          <cell r="W1708">
            <v>507523.2</v>
          </cell>
        </row>
        <row r="1709">
          <cell r="C1709" t="str">
            <v>3.20.1.2.72.5</v>
          </cell>
          <cell r="D1709" t="str">
            <v>Adaptadores Tope Brida de Polietileno Diametro 90mm</v>
          </cell>
          <cell r="E1709" t="str">
            <v>un</v>
          </cell>
          <cell r="F1709">
            <v>14</v>
          </cell>
          <cell r="G1709">
            <v>24839.08</v>
          </cell>
          <cell r="H1709">
            <v>347747.12</v>
          </cell>
          <cell r="I1709">
            <v>3.8710769537431094E-3</v>
          </cell>
          <cell r="J1709">
            <v>14</v>
          </cell>
          <cell r="L1709">
            <v>14</v>
          </cell>
          <cell r="M1709">
            <v>347747.12</v>
          </cell>
          <cell r="N1709">
            <v>0</v>
          </cell>
          <cell r="O1709">
            <v>347747.12</v>
          </cell>
          <cell r="R1709">
            <v>0</v>
          </cell>
          <cell r="S1709">
            <v>0</v>
          </cell>
          <cell r="T1709">
            <v>0</v>
          </cell>
          <cell r="U1709">
            <v>0</v>
          </cell>
          <cell r="V1709">
            <v>14</v>
          </cell>
          <cell r="W1709">
            <v>347747.12</v>
          </cell>
        </row>
        <row r="1710">
          <cell r="C1710" t="str">
            <v>3.20.1.2.73</v>
          </cell>
          <cell r="D1710" t="str">
            <v>Suministro de Brida Metálica para Adaptador Tope de Polietileno Norma Iso</v>
          </cell>
          <cell r="F1710" t="str">
            <v/>
          </cell>
          <cell r="I1710" t="str">
            <v/>
          </cell>
          <cell r="J1710" t="str">
            <v/>
          </cell>
          <cell r="L1710" t="str">
            <v/>
          </cell>
          <cell r="M1710" t="str">
            <v/>
          </cell>
          <cell r="N1710" t="str">
            <v/>
          </cell>
          <cell r="O1710" t="str">
            <v/>
          </cell>
          <cell r="R1710">
            <v>0</v>
          </cell>
          <cell r="S1710" t="str">
            <v/>
          </cell>
          <cell r="T1710" t="str">
            <v/>
          </cell>
          <cell r="U1710" t="str">
            <v/>
          </cell>
          <cell r="V1710" t="str">
            <v/>
          </cell>
          <cell r="W1710" t="str">
            <v/>
          </cell>
        </row>
        <row r="1711">
          <cell r="C1711" t="str">
            <v>3.20.1.2.73.3</v>
          </cell>
          <cell r="D1711" t="str">
            <v>Brida Metalica para Adaptador Tope de Polietileno Diametro 160</v>
          </cell>
          <cell r="E1711" t="str">
            <v>un</v>
          </cell>
          <cell r="F1711">
            <v>16</v>
          </cell>
          <cell r="G1711">
            <v>52374</v>
          </cell>
          <cell r="H1711">
            <v>837984</v>
          </cell>
          <cell r="I1711">
            <v>9.3283318924552577E-3</v>
          </cell>
          <cell r="J1711">
            <v>16</v>
          </cell>
          <cell r="L1711">
            <v>16</v>
          </cell>
          <cell r="M1711">
            <v>837984</v>
          </cell>
          <cell r="N1711">
            <v>0</v>
          </cell>
          <cell r="O1711">
            <v>837984</v>
          </cell>
          <cell r="R1711">
            <v>5</v>
          </cell>
          <cell r="S1711">
            <v>0</v>
          </cell>
          <cell r="T1711">
            <v>0</v>
          </cell>
          <cell r="U1711">
            <v>261870</v>
          </cell>
          <cell r="V1711">
            <v>11</v>
          </cell>
          <cell r="W1711">
            <v>576114</v>
          </cell>
        </row>
        <row r="1712">
          <cell r="C1712" t="str">
            <v>3.20.1.2.73.4</v>
          </cell>
          <cell r="D1712" t="str">
            <v>Brida Metalica para Adaptador Tope de Polietileno Diametro 110</v>
          </cell>
          <cell r="E1712" t="str">
            <v>un</v>
          </cell>
          <cell r="F1712">
            <v>16</v>
          </cell>
          <cell r="G1712">
            <v>41412</v>
          </cell>
          <cell r="H1712">
            <v>662592</v>
          </cell>
          <cell r="I1712">
            <v>7.3758903335692724E-3</v>
          </cell>
          <cell r="J1712">
            <v>16</v>
          </cell>
          <cell r="L1712">
            <v>16</v>
          </cell>
          <cell r="M1712">
            <v>662592</v>
          </cell>
          <cell r="N1712">
            <v>0</v>
          </cell>
          <cell r="O1712">
            <v>662592</v>
          </cell>
          <cell r="R1712">
            <v>0</v>
          </cell>
          <cell r="S1712">
            <v>0</v>
          </cell>
          <cell r="T1712">
            <v>0</v>
          </cell>
          <cell r="U1712">
            <v>0</v>
          </cell>
          <cell r="V1712">
            <v>16</v>
          </cell>
          <cell r="W1712">
            <v>662592</v>
          </cell>
        </row>
        <row r="1713">
          <cell r="C1713" t="str">
            <v>3.20.1.2.73.5</v>
          </cell>
          <cell r="D1713" t="str">
            <v>Brida Metalica para Adaptador Tope de Polietileno Diametro 90</v>
          </cell>
          <cell r="E1713" t="str">
            <v>un</v>
          </cell>
          <cell r="F1713">
            <v>14</v>
          </cell>
          <cell r="G1713">
            <v>36192</v>
          </cell>
          <cell r="H1713">
            <v>506688</v>
          </cell>
          <cell r="I1713">
            <v>5.6403867256706207E-3</v>
          </cell>
          <cell r="J1713">
            <v>14</v>
          </cell>
          <cell r="L1713">
            <v>14</v>
          </cell>
          <cell r="M1713">
            <v>506688</v>
          </cell>
          <cell r="N1713">
            <v>0</v>
          </cell>
          <cell r="O1713">
            <v>506688</v>
          </cell>
          <cell r="R1713">
            <v>0</v>
          </cell>
          <cell r="S1713">
            <v>0</v>
          </cell>
          <cell r="T1713">
            <v>0</v>
          </cell>
          <cell r="U1713">
            <v>0</v>
          </cell>
          <cell r="V1713">
            <v>14</v>
          </cell>
          <cell r="W1713">
            <v>506688</v>
          </cell>
        </row>
        <row r="1714">
          <cell r="C1714" t="str">
            <v>3.20.1.2.73.7</v>
          </cell>
          <cell r="D1714" t="str">
            <v>Brida doble cámara para polietileno d = 90 mm.</v>
          </cell>
          <cell r="E1714" t="str">
            <v>un</v>
          </cell>
          <cell r="F1714">
            <v>2</v>
          </cell>
          <cell r="G1714">
            <v>136416</v>
          </cell>
          <cell r="H1714">
            <v>272832</v>
          </cell>
          <cell r="I1714">
            <v>3.0371313138226421E-3</v>
          </cell>
          <cell r="J1714">
            <v>2</v>
          </cell>
          <cell r="L1714">
            <v>2</v>
          </cell>
          <cell r="M1714">
            <v>272832</v>
          </cell>
          <cell r="N1714">
            <v>0</v>
          </cell>
          <cell r="O1714">
            <v>272832</v>
          </cell>
          <cell r="R1714">
            <v>0</v>
          </cell>
          <cell r="S1714">
            <v>0</v>
          </cell>
          <cell r="T1714">
            <v>0</v>
          </cell>
          <cell r="U1714">
            <v>0</v>
          </cell>
          <cell r="V1714">
            <v>2</v>
          </cell>
          <cell r="W1714">
            <v>272832</v>
          </cell>
        </row>
        <row r="1715">
          <cell r="C1715" t="str">
            <v>3.20.1.2.86</v>
          </cell>
          <cell r="D1715" t="str">
            <v>Suministro de válvulas y accesorios norma ISO PN 25 en HD y acero</v>
          </cell>
          <cell r="F1715" t="str">
            <v/>
          </cell>
          <cell r="I1715" t="str">
            <v/>
          </cell>
          <cell r="J1715" t="str">
            <v/>
          </cell>
          <cell r="L1715" t="str">
            <v/>
          </cell>
          <cell r="M1715" t="str">
            <v/>
          </cell>
          <cell r="N1715" t="str">
            <v/>
          </cell>
          <cell r="O1715" t="str">
            <v/>
          </cell>
          <cell r="R1715">
            <v>0</v>
          </cell>
          <cell r="S1715" t="str">
            <v/>
          </cell>
          <cell r="T1715" t="str">
            <v/>
          </cell>
          <cell r="U1715" t="str">
            <v/>
          </cell>
          <cell r="V1715" t="str">
            <v/>
          </cell>
          <cell r="W1715" t="str">
            <v/>
          </cell>
        </row>
        <row r="1716">
          <cell r="C1716" t="str">
            <v>3.20.1.2.86.1</v>
          </cell>
          <cell r="D1716" t="str">
            <v>Suministro de válvula de compuerta brida x brida norma ISO PN 25</v>
          </cell>
          <cell r="F1716" t="str">
            <v/>
          </cell>
          <cell r="I1716" t="str">
            <v/>
          </cell>
          <cell r="J1716" t="str">
            <v/>
          </cell>
          <cell r="L1716" t="str">
            <v/>
          </cell>
          <cell r="M1716" t="str">
            <v/>
          </cell>
          <cell r="N1716" t="str">
            <v/>
          </cell>
          <cell r="O1716" t="str">
            <v/>
          </cell>
          <cell r="R1716">
            <v>0</v>
          </cell>
          <cell r="S1716" t="str">
            <v/>
          </cell>
          <cell r="T1716" t="str">
            <v/>
          </cell>
          <cell r="U1716" t="str">
            <v/>
          </cell>
          <cell r="V1716" t="str">
            <v/>
          </cell>
          <cell r="W1716" t="str">
            <v/>
          </cell>
        </row>
        <row r="1717">
          <cell r="C1717" t="str">
            <v>3.20.1.2.86.1.2</v>
          </cell>
          <cell r="D1717" t="str">
            <v>d = 150 mm (6")</v>
          </cell>
          <cell r="E1717" t="str">
            <v>un</v>
          </cell>
          <cell r="F1717">
            <v>10</v>
          </cell>
          <cell r="G1717">
            <v>555686.40000000002</v>
          </cell>
          <cell r="H1717">
            <v>5556864</v>
          </cell>
          <cell r="I1717">
            <v>6.185830716724483E-2</v>
          </cell>
          <cell r="J1717">
            <v>10</v>
          </cell>
          <cell r="L1717">
            <v>10</v>
          </cell>
          <cell r="M1717">
            <v>5556864</v>
          </cell>
          <cell r="N1717">
            <v>0</v>
          </cell>
          <cell r="O1717">
            <v>5556864</v>
          </cell>
          <cell r="Q1717" t="e">
            <v>#REF!</v>
          </cell>
          <cell r="R1717">
            <v>2</v>
          </cell>
          <cell r="S1717">
            <v>0</v>
          </cell>
          <cell r="T1717" t="e">
            <v>#REF!</v>
          </cell>
          <cell r="U1717">
            <v>1111372.8</v>
          </cell>
          <cell r="V1717">
            <v>8</v>
          </cell>
          <cell r="W1717">
            <v>4445491.2000000002</v>
          </cell>
        </row>
        <row r="1718">
          <cell r="C1718" t="str">
            <v>3.20.1.2.86.1.3</v>
          </cell>
          <cell r="D1718" t="str">
            <v>d = 100 mm (4")</v>
          </cell>
          <cell r="E1718" t="str">
            <v>un</v>
          </cell>
          <cell r="F1718">
            <v>29</v>
          </cell>
          <cell r="G1718">
            <v>434118.40000000002</v>
          </cell>
          <cell r="H1718">
            <v>12589433.600000001</v>
          </cell>
          <cell r="I1718">
            <v>0.1401439824135399</v>
          </cell>
          <cell r="J1718">
            <v>29</v>
          </cell>
          <cell r="L1718">
            <v>29</v>
          </cell>
          <cell r="M1718">
            <v>12589433.600000001</v>
          </cell>
          <cell r="N1718">
            <v>0</v>
          </cell>
          <cell r="O1718">
            <v>12589433.600000001</v>
          </cell>
          <cell r="Q1718" t="e">
            <v>#REF!</v>
          </cell>
          <cell r="R1718">
            <v>7</v>
          </cell>
          <cell r="S1718">
            <v>0</v>
          </cell>
          <cell r="T1718" t="e">
            <v>#REF!</v>
          </cell>
          <cell r="U1718">
            <v>3038828.8000000003</v>
          </cell>
          <cell r="V1718">
            <v>22</v>
          </cell>
          <cell r="W1718">
            <v>9550604.8000000007</v>
          </cell>
        </row>
        <row r="1719">
          <cell r="C1719" t="str">
            <v>3.20.1.2.86.1.4</v>
          </cell>
          <cell r="D1719" t="str">
            <v>d = 80 mm (3")</v>
          </cell>
          <cell r="E1719" t="str">
            <v>un</v>
          </cell>
          <cell r="F1719">
            <v>5</v>
          </cell>
          <cell r="G1719">
            <v>375932.8</v>
          </cell>
          <cell r="H1719">
            <v>1879664</v>
          </cell>
          <cell r="I1719">
            <v>2.0924181891659052E-2</v>
          </cell>
          <cell r="J1719">
            <v>5</v>
          </cell>
          <cell r="L1719">
            <v>5</v>
          </cell>
          <cell r="M1719">
            <v>1879664</v>
          </cell>
          <cell r="N1719">
            <v>0</v>
          </cell>
          <cell r="O1719">
            <v>1879664</v>
          </cell>
          <cell r="Q1719" t="e">
            <v>#REF!</v>
          </cell>
          <cell r="R1719">
            <v>0</v>
          </cell>
          <cell r="S1719">
            <v>0</v>
          </cell>
          <cell r="T1719" t="e">
            <v>#REF!</v>
          </cell>
          <cell r="U1719">
            <v>0</v>
          </cell>
          <cell r="V1719">
            <v>5</v>
          </cell>
          <cell r="W1719">
            <v>1879664</v>
          </cell>
        </row>
        <row r="1720">
          <cell r="C1720" t="str">
            <v>3.20.1.2.86.2</v>
          </cell>
          <cell r="D1720" t="str">
            <v>Suministro de válvula de mariposa brida x brida norma ISO PN 25</v>
          </cell>
          <cell r="F1720" t="str">
            <v/>
          </cell>
          <cell r="I1720" t="str">
            <v/>
          </cell>
          <cell r="J1720" t="str">
            <v/>
          </cell>
          <cell r="L1720" t="str">
            <v/>
          </cell>
          <cell r="M1720" t="str">
            <v/>
          </cell>
          <cell r="N1720" t="str">
            <v/>
          </cell>
          <cell r="O1720" t="str">
            <v/>
          </cell>
          <cell r="R1720">
            <v>0</v>
          </cell>
          <cell r="S1720" t="str">
            <v/>
          </cell>
          <cell r="T1720" t="str">
            <v/>
          </cell>
          <cell r="U1720" t="str">
            <v/>
          </cell>
          <cell r="V1720" t="str">
            <v/>
          </cell>
          <cell r="W1720" t="str">
            <v/>
          </cell>
        </row>
        <row r="1721">
          <cell r="C1721" t="str">
            <v>3.20.1.2.86.2.9</v>
          </cell>
          <cell r="D1721" t="str">
            <v>d = 500 mm (20")</v>
          </cell>
          <cell r="E1721" t="str">
            <v>un</v>
          </cell>
          <cell r="F1721">
            <v>4</v>
          </cell>
          <cell r="G1721">
            <v>11425422.9</v>
          </cell>
          <cell r="H1721">
            <v>45701691.600000001</v>
          </cell>
          <cell r="I1721">
            <v>0.50874545014157135</v>
          </cell>
          <cell r="J1721">
            <v>4</v>
          </cell>
          <cell r="K1721">
            <v>2</v>
          </cell>
          <cell r="L1721">
            <v>6</v>
          </cell>
          <cell r="M1721">
            <v>45701691.600000001</v>
          </cell>
          <cell r="N1721">
            <v>22850845.800000001</v>
          </cell>
          <cell r="O1721">
            <v>68552537.400000006</v>
          </cell>
          <cell r="Q1721" t="e">
            <v>#REF!</v>
          </cell>
          <cell r="R1721">
            <v>4</v>
          </cell>
          <cell r="S1721">
            <v>0</v>
          </cell>
          <cell r="T1721" t="e">
            <v>#REF!</v>
          </cell>
          <cell r="U1721">
            <v>45701691.600000001</v>
          </cell>
          <cell r="V1721">
            <v>2</v>
          </cell>
          <cell r="W1721">
            <v>22850845.800000001</v>
          </cell>
        </row>
        <row r="1722">
          <cell r="C1722" t="str">
            <v>3.20.1.2.86.6</v>
          </cell>
          <cell r="D1722" t="str">
            <v>Suministro de unión de desmontaje norma ISO PN 25</v>
          </cell>
          <cell r="F1722" t="str">
            <v/>
          </cell>
          <cell r="I1722" t="str">
            <v/>
          </cell>
          <cell r="J1722" t="str">
            <v/>
          </cell>
          <cell r="L1722" t="str">
            <v/>
          </cell>
          <cell r="M1722" t="str">
            <v/>
          </cell>
          <cell r="N1722" t="str">
            <v/>
          </cell>
          <cell r="O1722" t="str">
            <v/>
          </cell>
          <cell r="R1722">
            <v>0</v>
          </cell>
          <cell r="S1722" t="str">
            <v/>
          </cell>
          <cell r="T1722" t="str">
            <v/>
          </cell>
          <cell r="U1722" t="str">
            <v/>
          </cell>
          <cell r="V1722" t="str">
            <v/>
          </cell>
          <cell r="W1722" t="str">
            <v/>
          </cell>
        </row>
        <row r="1723">
          <cell r="C1723" t="str">
            <v>3.20.1.2.86.6.9</v>
          </cell>
          <cell r="D1723" t="str">
            <v>d = 500 mm (20")</v>
          </cell>
          <cell r="E1723" t="str">
            <v>un</v>
          </cell>
          <cell r="F1723">
            <v>4</v>
          </cell>
          <cell r="G1723">
            <v>2684385</v>
          </cell>
          <cell r="H1723">
            <v>10737540</v>
          </cell>
          <cell r="I1723">
            <v>0.11952893710203778</v>
          </cell>
          <cell r="J1723">
            <v>4</v>
          </cell>
          <cell r="K1723">
            <v>2</v>
          </cell>
          <cell r="L1723">
            <v>6</v>
          </cell>
          <cell r="M1723">
            <v>10737540</v>
          </cell>
          <cell r="N1723">
            <v>5368770</v>
          </cell>
          <cell r="O1723">
            <v>16106310</v>
          </cell>
          <cell r="Q1723" t="e">
            <v>#REF!</v>
          </cell>
          <cell r="R1723">
            <v>0</v>
          </cell>
          <cell r="S1723">
            <v>0</v>
          </cell>
          <cell r="T1723" t="e">
            <v>#REF!</v>
          </cell>
          <cell r="U1723">
            <v>0</v>
          </cell>
          <cell r="V1723">
            <v>6</v>
          </cell>
          <cell r="W1723">
            <v>16106310</v>
          </cell>
        </row>
        <row r="1724">
          <cell r="C1724" t="str">
            <v>3.20.1.2.86.9</v>
          </cell>
          <cell r="D1724" t="str">
            <v>Unión Brida Enchufe. Norma ISO. PN 25</v>
          </cell>
          <cell r="F1724" t="str">
            <v/>
          </cell>
          <cell r="I1724" t="str">
            <v/>
          </cell>
          <cell r="J1724" t="str">
            <v/>
          </cell>
          <cell r="L1724" t="str">
            <v/>
          </cell>
          <cell r="M1724" t="str">
            <v/>
          </cell>
          <cell r="N1724" t="str">
            <v/>
          </cell>
          <cell r="O1724" t="str">
            <v/>
          </cell>
          <cell r="R1724">
            <v>0</v>
          </cell>
          <cell r="S1724" t="str">
            <v/>
          </cell>
          <cell r="T1724" t="str">
            <v/>
          </cell>
          <cell r="U1724" t="str">
            <v/>
          </cell>
          <cell r="V1724" t="str">
            <v/>
          </cell>
          <cell r="W1724" t="str">
            <v/>
          </cell>
        </row>
        <row r="1725">
          <cell r="C1725" t="str">
            <v>3.20.1.2.86.9.1</v>
          </cell>
          <cell r="D1725" t="str">
            <v>d = 80 mm (3")</v>
          </cell>
          <cell r="E1725" t="str">
            <v>un</v>
          </cell>
          <cell r="F1725">
            <v>2</v>
          </cell>
          <cell r="G1725">
            <v>63800</v>
          </cell>
          <cell r="H1725">
            <v>127600</v>
          </cell>
          <cell r="I1725">
            <v>1.4204270600360995E-3</v>
          </cell>
          <cell r="J1725">
            <v>2</v>
          </cell>
          <cell r="L1725">
            <v>2</v>
          </cell>
          <cell r="M1725">
            <v>127600</v>
          </cell>
          <cell r="N1725">
            <v>0</v>
          </cell>
          <cell r="O1725">
            <v>127600</v>
          </cell>
          <cell r="R1725">
            <v>0</v>
          </cell>
          <cell r="S1725">
            <v>0</v>
          </cell>
          <cell r="T1725">
            <v>0</v>
          </cell>
          <cell r="U1725">
            <v>0</v>
          </cell>
          <cell r="V1725">
            <v>2</v>
          </cell>
          <cell r="W1725">
            <v>127600</v>
          </cell>
        </row>
        <row r="1726">
          <cell r="C1726" t="str">
            <v>3.20.1.2.86.9.10</v>
          </cell>
          <cell r="D1726" t="str">
            <v>d = 500 mm (20")</v>
          </cell>
          <cell r="E1726" t="str">
            <v>un</v>
          </cell>
          <cell r="F1726">
            <v>8</v>
          </cell>
          <cell r="G1726">
            <v>1782189.2</v>
          </cell>
          <cell r="H1726">
            <v>14257513.6</v>
          </cell>
          <cell r="I1726">
            <v>0.15871283798019362</v>
          </cell>
          <cell r="J1726">
            <v>8</v>
          </cell>
          <cell r="K1726">
            <v>4</v>
          </cell>
          <cell r="L1726">
            <v>12</v>
          </cell>
          <cell r="M1726">
            <v>14257513.6</v>
          </cell>
          <cell r="N1726">
            <v>7128756.7999999998</v>
          </cell>
          <cell r="O1726">
            <v>21386270.399999999</v>
          </cell>
          <cell r="Q1726" t="e">
            <v>#REF!</v>
          </cell>
          <cell r="R1726">
            <v>0</v>
          </cell>
          <cell r="S1726">
            <v>0</v>
          </cell>
          <cell r="T1726" t="e">
            <v>#REF!</v>
          </cell>
          <cell r="U1726">
            <v>0</v>
          </cell>
          <cell r="V1726">
            <v>12</v>
          </cell>
          <cell r="W1726">
            <v>21386270.399999999</v>
          </cell>
        </row>
        <row r="1727">
          <cell r="C1727" t="str">
            <v>3.20.1.2.86.14</v>
          </cell>
          <cell r="D1727" t="str">
            <v>Suministro de ventosa de triple acción norma ISO PN 25</v>
          </cell>
          <cell r="F1727" t="str">
            <v/>
          </cell>
          <cell r="I1727" t="str">
            <v/>
          </cell>
          <cell r="J1727" t="str">
            <v/>
          </cell>
          <cell r="L1727" t="str">
            <v/>
          </cell>
          <cell r="M1727" t="str">
            <v/>
          </cell>
          <cell r="N1727" t="str">
            <v/>
          </cell>
          <cell r="O1727" t="str">
            <v/>
          </cell>
          <cell r="R1727">
            <v>0</v>
          </cell>
          <cell r="S1727" t="str">
            <v/>
          </cell>
          <cell r="T1727" t="str">
            <v/>
          </cell>
          <cell r="U1727" t="str">
            <v/>
          </cell>
          <cell r="V1727" t="str">
            <v/>
          </cell>
          <cell r="W1727" t="str">
            <v/>
          </cell>
        </row>
        <row r="1728">
          <cell r="C1728" t="str">
            <v>3.20.1.2.86.14.2</v>
          </cell>
          <cell r="D1728" t="str">
            <v>d = 100 mm (4")</v>
          </cell>
          <cell r="E1728" t="str">
            <v>un</v>
          </cell>
          <cell r="F1728">
            <v>21</v>
          </cell>
          <cell r="G1728">
            <v>1443785.3</v>
          </cell>
          <cell r="H1728">
            <v>30319491.300000001</v>
          </cell>
          <cell r="I1728">
            <v>0.33751274207718729</v>
          </cell>
          <cell r="J1728">
            <v>21</v>
          </cell>
          <cell r="K1728">
            <v>-2</v>
          </cell>
          <cell r="L1728">
            <v>19</v>
          </cell>
          <cell r="M1728">
            <v>30319491.300000001</v>
          </cell>
          <cell r="N1728">
            <v>-2887570.6</v>
          </cell>
          <cell r="O1728">
            <v>27431920.699999999</v>
          </cell>
          <cell r="Q1728" t="e">
            <v>#REF!</v>
          </cell>
          <cell r="R1728">
            <v>0</v>
          </cell>
          <cell r="S1728">
            <v>0</v>
          </cell>
          <cell r="T1728" t="e">
            <v>#REF!</v>
          </cell>
          <cell r="U1728">
            <v>0</v>
          </cell>
          <cell r="V1728">
            <v>19</v>
          </cell>
          <cell r="W1728">
            <v>27431920.699999999</v>
          </cell>
        </row>
        <row r="1729">
          <cell r="C1729" t="str">
            <v>3.20.1.2.87</v>
          </cell>
          <cell r="D1729" t="str">
            <v>Suministro de accesorios hierro dúctil Junta Automática. Presión de trabajo 22 bares y presión con golpe de ariete 30 bares</v>
          </cell>
          <cell r="F1729" t="str">
            <v/>
          </cell>
          <cell r="I1729" t="str">
            <v/>
          </cell>
          <cell r="J1729" t="str">
            <v/>
          </cell>
          <cell r="L1729" t="str">
            <v/>
          </cell>
          <cell r="M1729" t="str">
            <v/>
          </cell>
          <cell r="N1729" t="str">
            <v/>
          </cell>
          <cell r="O1729" t="str">
            <v/>
          </cell>
          <cell r="R1729">
            <v>0</v>
          </cell>
          <cell r="S1729" t="str">
            <v/>
          </cell>
          <cell r="T1729" t="str">
            <v/>
          </cell>
          <cell r="U1729" t="str">
            <v/>
          </cell>
          <cell r="V1729" t="str">
            <v/>
          </cell>
          <cell r="W1729" t="str">
            <v/>
          </cell>
        </row>
        <row r="1730">
          <cell r="C1730" t="str">
            <v>3.20.1.2.87.1</v>
          </cell>
          <cell r="D1730" t="str">
            <v>Unión universal en HD</v>
          </cell>
          <cell r="F1730" t="str">
            <v/>
          </cell>
          <cell r="I1730" t="str">
            <v/>
          </cell>
          <cell r="J1730" t="str">
            <v/>
          </cell>
          <cell r="L1730" t="str">
            <v/>
          </cell>
          <cell r="M1730" t="str">
            <v/>
          </cell>
          <cell r="N1730" t="str">
            <v/>
          </cell>
          <cell r="O1730" t="str">
            <v/>
          </cell>
          <cell r="R1730">
            <v>0</v>
          </cell>
          <cell r="S1730" t="str">
            <v/>
          </cell>
          <cell r="T1730" t="str">
            <v/>
          </cell>
          <cell r="U1730" t="str">
            <v/>
          </cell>
          <cell r="V1730" t="str">
            <v/>
          </cell>
          <cell r="W1730" t="str">
            <v/>
          </cell>
        </row>
        <row r="1731">
          <cell r="C1731" t="str">
            <v>3.20.1.2.87.1.1</v>
          </cell>
          <cell r="D1731" t="str">
            <v>d = 500 mm (20")</v>
          </cell>
          <cell r="E1731" t="str">
            <v>un</v>
          </cell>
          <cell r="F1731">
            <v>5</v>
          </cell>
          <cell r="G1731">
            <v>1405641.6</v>
          </cell>
          <cell r="H1731">
            <v>7028208</v>
          </cell>
          <cell r="I1731">
            <v>7.8237122466788364E-2</v>
          </cell>
          <cell r="J1731">
            <v>5</v>
          </cell>
          <cell r="L1731">
            <v>5</v>
          </cell>
          <cell r="M1731">
            <v>7028208</v>
          </cell>
          <cell r="N1731">
            <v>0</v>
          </cell>
          <cell r="O1731">
            <v>7028208</v>
          </cell>
          <cell r="Q1731" t="e">
            <v>#REF!</v>
          </cell>
          <cell r="R1731">
            <v>4</v>
          </cell>
          <cell r="S1731">
            <v>0</v>
          </cell>
          <cell r="T1731" t="e">
            <v>#REF!</v>
          </cell>
          <cell r="U1731">
            <v>5622566.4000000004</v>
          </cell>
          <cell r="V1731">
            <v>1</v>
          </cell>
          <cell r="W1731">
            <v>1405641.6</v>
          </cell>
        </row>
        <row r="1732">
          <cell r="C1732" t="str">
            <v>3.20.1.2.87.2</v>
          </cell>
          <cell r="D1732" t="str">
            <v>Codo 90° JA x JA HD</v>
          </cell>
          <cell r="F1732" t="str">
            <v/>
          </cell>
          <cell r="I1732" t="str">
            <v/>
          </cell>
          <cell r="J1732" t="str">
            <v/>
          </cell>
          <cell r="L1732" t="str">
            <v/>
          </cell>
          <cell r="M1732" t="str">
            <v/>
          </cell>
          <cell r="N1732" t="str">
            <v/>
          </cell>
          <cell r="O1732" t="str">
            <v/>
          </cell>
          <cell r="R1732">
            <v>0</v>
          </cell>
          <cell r="S1732" t="str">
            <v/>
          </cell>
          <cell r="T1732" t="str">
            <v/>
          </cell>
          <cell r="U1732" t="str">
            <v/>
          </cell>
          <cell r="V1732" t="str">
            <v/>
          </cell>
          <cell r="W1732" t="str">
            <v/>
          </cell>
        </row>
        <row r="1733">
          <cell r="C1733" t="str">
            <v>3.20.1.2.87.2.10</v>
          </cell>
          <cell r="D1733" t="str">
            <v>d = 500 mm (20")</v>
          </cell>
          <cell r="E1733" t="str">
            <v>un</v>
          </cell>
          <cell r="F1733">
            <v>3</v>
          </cell>
          <cell r="G1733">
            <v>3537438.56</v>
          </cell>
          <cell r="H1733">
            <v>10612315.68</v>
          </cell>
          <cell r="I1733">
            <v>0.11813495581126489</v>
          </cell>
          <cell r="J1733">
            <v>3</v>
          </cell>
          <cell r="L1733">
            <v>3</v>
          </cell>
          <cell r="M1733">
            <v>10612315.68</v>
          </cell>
          <cell r="N1733">
            <v>0</v>
          </cell>
          <cell r="O1733">
            <v>10612315.68</v>
          </cell>
          <cell r="Q1733" t="e">
            <v>#REF!</v>
          </cell>
          <cell r="R1733">
            <v>3</v>
          </cell>
          <cell r="S1733">
            <v>0</v>
          </cell>
          <cell r="T1733" t="e">
            <v>#REF!</v>
          </cell>
          <cell r="U1733">
            <v>10612315.68</v>
          </cell>
          <cell r="V1733">
            <v>0</v>
          </cell>
          <cell r="W1733">
            <v>0</v>
          </cell>
        </row>
        <row r="1734">
          <cell r="C1734" t="str">
            <v>3.20.1.2.87.3</v>
          </cell>
          <cell r="D1734" t="str">
            <v>Codo 45° JA x JA HD</v>
          </cell>
          <cell r="F1734" t="str">
            <v/>
          </cell>
          <cell r="I1734" t="str">
            <v/>
          </cell>
          <cell r="J1734" t="str">
            <v/>
          </cell>
          <cell r="L1734" t="str">
            <v/>
          </cell>
          <cell r="M1734" t="str">
            <v/>
          </cell>
          <cell r="N1734" t="str">
            <v/>
          </cell>
          <cell r="O1734" t="str">
            <v/>
          </cell>
          <cell r="R1734">
            <v>0</v>
          </cell>
          <cell r="S1734" t="str">
            <v/>
          </cell>
          <cell r="T1734" t="str">
            <v/>
          </cell>
          <cell r="U1734" t="str">
            <v/>
          </cell>
          <cell r="V1734" t="str">
            <v/>
          </cell>
          <cell r="W1734" t="str">
            <v/>
          </cell>
        </row>
        <row r="1735">
          <cell r="C1735" t="str">
            <v>3.20.1.2.87.3.10</v>
          </cell>
          <cell r="D1735" t="str">
            <v>d = 500 mm (20")</v>
          </cell>
          <cell r="E1735" t="str">
            <v>un</v>
          </cell>
          <cell r="F1735">
            <v>14</v>
          </cell>
          <cell r="G1735">
            <v>2538439.6</v>
          </cell>
          <cell r="H1735">
            <v>35538154.399999999</v>
          </cell>
          <cell r="I1735">
            <v>0.39560623960423957</v>
          </cell>
          <cell r="J1735">
            <v>14</v>
          </cell>
          <cell r="L1735">
            <v>14</v>
          </cell>
          <cell r="M1735">
            <v>35538154.399999999</v>
          </cell>
          <cell r="N1735">
            <v>0</v>
          </cell>
          <cell r="O1735">
            <v>35538154.399999999</v>
          </cell>
          <cell r="Q1735" t="e">
            <v>#REF!</v>
          </cell>
          <cell r="R1735">
            <v>14</v>
          </cell>
          <cell r="S1735">
            <v>0</v>
          </cell>
          <cell r="T1735" t="e">
            <v>#REF!</v>
          </cell>
          <cell r="U1735">
            <v>35538154.399999999</v>
          </cell>
          <cell r="V1735">
            <v>0</v>
          </cell>
          <cell r="W1735">
            <v>0</v>
          </cell>
        </row>
        <row r="1736">
          <cell r="C1736" t="str">
            <v>3.20.1.2.87.4</v>
          </cell>
          <cell r="D1736" t="str">
            <v>Codo 22 ½° JA x JA HD</v>
          </cell>
          <cell r="F1736" t="str">
            <v/>
          </cell>
          <cell r="I1736" t="str">
            <v/>
          </cell>
          <cell r="J1736" t="str">
            <v/>
          </cell>
          <cell r="L1736" t="str">
            <v/>
          </cell>
          <cell r="M1736" t="str">
            <v/>
          </cell>
          <cell r="N1736" t="str">
            <v/>
          </cell>
          <cell r="O1736" t="str">
            <v/>
          </cell>
          <cell r="R1736">
            <v>0</v>
          </cell>
          <cell r="S1736" t="str">
            <v/>
          </cell>
          <cell r="T1736" t="str">
            <v/>
          </cell>
          <cell r="U1736" t="str">
            <v/>
          </cell>
          <cell r="V1736" t="str">
            <v/>
          </cell>
          <cell r="W1736" t="str">
            <v/>
          </cell>
        </row>
        <row r="1737">
          <cell r="C1737" t="str">
            <v>3.20.1.2.87.4.10</v>
          </cell>
          <cell r="D1737" t="str">
            <v>d = 500 mm (20")</v>
          </cell>
          <cell r="E1737" t="str">
            <v>un</v>
          </cell>
          <cell r="F1737">
            <v>32</v>
          </cell>
          <cell r="G1737">
            <v>1883358.6</v>
          </cell>
          <cell r="H1737">
            <v>60267475.200000003</v>
          </cell>
          <cell r="I1737">
            <v>0.67088991076907956</v>
          </cell>
          <cell r="J1737">
            <v>32</v>
          </cell>
          <cell r="L1737">
            <v>32</v>
          </cell>
          <cell r="M1737">
            <v>60267475.200000003</v>
          </cell>
          <cell r="N1737">
            <v>0</v>
          </cell>
          <cell r="O1737">
            <v>60267475.200000003</v>
          </cell>
          <cell r="Q1737" t="e">
            <v>#REF!</v>
          </cell>
          <cell r="R1737">
            <v>32</v>
          </cell>
          <cell r="S1737">
            <v>0</v>
          </cell>
          <cell r="T1737" t="e">
            <v>#REF!</v>
          </cell>
          <cell r="U1737">
            <v>60267475.200000003</v>
          </cell>
          <cell r="V1737">
            <v>0</v>
          </cell>
          <cell r="W1737">
            <v>0</v>
          </cell>
        </row>
        <row r="1738">
          <cell r="C1738" t="str">
            <v>3.20.1.2.87.5</v>
          </cell>
          <cell r="D1738" t="str">
            <v>Codo 11 ¼° JA x JA HD</v>
          </cell>
          <cell r="F1738" t="str">
            <v/>
          </cell>
          <cell r="I1738" t="str">
            <v/>
          </cell>
          <cell r="J1738" t="str">
            <v/>
          </cell>
          <cell r="L1738" t="str">
            <v/>
          </cell>
          <cell r="M1738" t="str">
            <v/>
          </cell>
          <cell r="N1738" t="str">
            <v/>
          </cell>
          <cell r="O1738" t="str">
            <v/>
          </cell>
          <cell r="R1738">
            <v>0</v>
          </cell>
          <cell r="S1738" t="str">
            <v/>
          </cell>
          <cell r="T1738" t="str">
            <v/>
          </cell>
          <cell r="U1738" t="str">
            <v/>
          </cell>
          <cell r="V1738" t="str">
            <v/>
          </cell>
          <cell r="W1738" t="str">
            <v/>
          </cell>
        </row>
        <row r="1739">
          <cell r="C1739" t="str">
            <v>3.20.1.2.87.5.10</v>
          </cell>
          <cell r="D1739" t="str">
            <v>d = 500 mm (20")</v>
          </cell>
          <cell r="E1739" t="str">
            <v>un</v>
          </cell>
          <cell r="F1739">
            <v>27</v>
          </cell>
          <cell r="G1739">
            <v>1874515.6879999998</v>
          </cell>
          <cell r="H1739">
            <v>50611923.575999998</v>
          </cell>
          <cell r="I1739">
            <v>0.56340553140932159</v>
          </cell>
          <cell r="J1739">
            <v>27</v>
          </cell>
          <cell r="L1739">
            <v>27</v>
          </cell>
          <cell r="M1739">
            <v>50611923.575999998</v>
          </cell>
          <cell r="N1739">
            <v>0</v>
          </cell>
          <cell r="O1739">
            <v>50611923.575999998</v>
          </cell>
          <cell r="Q1739" t="e">
            <v>#REF!</v>
          </cell>
          <cell r="R1739">
            <v>27</v>
          </cell>
          <cell r="S1739">
            <v>0</v>
          </cell>
          <cell r="T1739" t="e">
            <v>#REF!</v>
          </cell>
          <cell r="U1739">
            <v>50611923.575999998</v>
          </cell>
          <cell r="V1739">
            <v>0</v>
          </cell>
          <cell r="W1739">
            <v>0</v>
          </cell>
        </row>
        <row r="1740">
          <cell r="C1740" t="str">
            <v>3.20.1.2.87.6</v>
          </cell>
          <cell r="D1740" t="str">
            <v>Suministro de Tee JA x JA x B HD</v>
          </cell>
          <cell r="F1740" t="str">
            <v/>
          </cell>
          <cell r="I1740" t="str">
            <v/>
          </cell>
          <cell r="J1740" t="str">
            <v/>
          </cell>
          <cell r="L1740" t="str">
            <v/>
          </cell>
          <cell r="M1740" t="str">
            <v/>
          </cell>
          <cell r="N1740" t="str">
            <v/>
          </cell>
          <cell r="O1740" t="str">
            <v/>
          </cell>
          <cell r="R1740">
            <v>0</v>
          </cell>
          <cell r="S1740" t="str">
            <v/>
          </cell>
          <cell r="T1740" t="str">
            <v/>
          </cell>
          <cell r="U1740" t="str">
            <v/>
          </cell>
          <cell r="V1740" t="str">
            <v/>
          </cell>
          <cell r="W1740" t="str">
            <v/>
          </cell>
        </row>
        <row r="1741">
          <cell r="C1741" t="str">
            <v>3.20.1.2.87.6.2</v>
          </cell>
          <cell r="D1741" t="str">
            <v>Tee 500 x 500 x 100 mm. Brida Norma ISO PN 25</v>
          </cell>
          <cell r="E1741" t="str">
            <v>un</v>
          </cell>
          <cell r="F1741">
            <v>21</v>
          </cell>
          <cell r="G1741">
            <v>2502001.4712</v>
          </cell>
          <cell r="H1741">
            <v>52542030.895199999</v>
          </cell>
          <cell r="I1741">
            <v>0.58489124194980291</v>
          </cell>
          <cell r="J1741">
            <v>21</v>
          </cell>
          <cell r="K1741">
            <v>-2</v>
          </cell>
          <cell r="L1741">
            <v>19</v>
          </cell>
          <cell r="M1741">
            <v>52542030.895199999</v>
          </cell>
          <cell r="N1741">
            <v>-5004002.9424000001</v>
          </cell>
          <cell r="O1741">
            <v>47538027.952799998</v>
          </cell>
          <cell r="Q1741" t="e">
            <v>#REF!</v>
          </cell>
          <cell r="R1741">
            <v>19</v>
          </cell>
          <cell r="S1741">
            <v>0</v>
          </cell>
          <cell r="T1741" t="e">
            <v>#REF!</v>
          </cell>
          <cell r="U1741">
            <v>47538027.952799998</v>
          </cell>
          <cell r="V1741">
            <v>0</v>
          </cell>
          <cell r="W1741">
            <v>0</v>
          </cell>
        </row>
        <row r="1742">
          <cell r="C1742" t="str">
            <v>3.20.1.2.87.6.3</v>
          </cell>
          <cell r="D1742" t="str">
            <v>Tee 500 x 500 x 150 mm. Brida Norma ISO PN 25</v>
          </cell>
          <cell r="E1742" t="str">
            <v>un</v>
          </cell>
          <cell r="F1742">
            <v>10</v>
          </cell>
          <cell r="G1742">
            <v>2740285.0751999998</v>
          </cell>
          <cell r="H1742">
            <v>27402850.751999997</v>
          </cell>
          <cell r="I1742">
            <v>0.30504506841905465</v>
          </cell>
          <cell r="J1742">
            <v>10</v>
          </cell>
          <cell r="K1742">
            <v>-2</v>
          </cell>
          <cell r="L1742">
            <v>8</v>
          </cell>
          <cell r="M1742">
            <v>27402850.751999997</v>
          </cell>
          <cell r="N1742">
            <v>-5480570.1503999997</v>
          </cell>
          <cell r="O1742">
            <v>21922280.601599999</v>
          </cell>
          <cell r="Q1742" t="e">
            <v>#REF!</v>
          </cell>
          <cell r="R1742">
            <v>9</v>
          </cell>
          <cell r="S1742">
            <v>0</v>
          </cell>
          <cell r="T1742" t="e">
            <v>#REF!</v>
          </cell>
          <cell r="U1742">
            <v>24662565.676799998</v>
          </cell>
          <cell r="V1742">
            <v>-1</v>
          </cell>
          <cell r="W1742">
            <v>-2740285.0751999998</v>
          </cell>
        </row>
        <row r="1743">
          <cell r="C1743" t="str">
            <v>3.20.1.2.88</v>
          </cell>
          <cell r="D1743" t="str">
            <v>Suministro de Tuberías de acueducto de hierro de fundición dúctil. Presión de trabajo 22 bares y presión con golpe de ariete 30 bares</v>
          </cell>
          <cell r="F1743" t="str">
            <v/>
          </cell>
          <cell r="I1743" t="str">
            <v/>
          </cell>
          <cell r="J1743" t="str">
            <v/>
          </cell>
          <cell r="L1743" t="str">
            <v/>
          </cell>
          <cell r="M1743" t="str">
            <v/>
          </cell>
          <cell r="N1743" t="str">
            <v/>
          </cell>
          <cell r="O1743" t="str">
            <v/>
          </cell>
          <cell r="R1743">
            <v>0</v>
          </cell>
          <cell r="S1743" t="str">
            <v/>
          </cell>
          <cell r="T1743" t="str">
            <v/>
          </cell>
          <cell r="U1743" t="str">
            <v/>
          </cell>
          <cell r="V1743" t="str">
            <v/>
          </cell>
          <cell r="W1743" t="str">
            <v/>
          </cell>
        </row>
        <row r="1744">
          <cell r="C1744" t="str">
            <v>3.20.1.2.88.1</v>
          </cell>
          <cell r="D1744" t="str">
            <v>Tubería de HD de 500 mm.</v>
          </cell>
          <cell r="E1744" t="str">
            <v>m</v>
          </cell>
          <cell r="F1744">
            <v>22018</v>
          </cell>
          <cell r="G1744">
            <v>389760</v>
          </cell>
          <cell r="H1744">
            <v>8581735680</v>
          </cell>
          <cell r="I1744">
            <v>95.53079609678133</v>
          </cell>
          <cell r="J1744">
            <v>22018</v>
          </cell>
          <cell r="L1744">
            <v>22018</v>
          </cell>
          <cell r="M1744">
            <v>8581735680</v>
          </cell>
          <cell r="N1744">
            <v>0</v>
          </cell>
          <cell r="O1744">
            <v>8581735680</v>
          </cell>
          <cell r="Q1744" t="e">
            <v>#REF!</v>
          </cell>
          <cell r="R1744">
            <v>5376</v>
          </cell>
          <cell r="S1744">
            <v>0</v>
          </cell>
          <cell r="T1744" t="e">
            <v>#REF!</v>
          </cell>
          <cell r="U1744">
            <v>2095349760</v>
          </cell>
          <cell r="V1744">
            <v>16642</v>
          </cell>
          <cell r="W1744">
            <v>6486385920</v>
          </cell>
        </row>
        <row r="1745">
          <cell r="D1745" t="str">
            <v>COSTO SUMINISTRO</v>
          </cell>
          <cell r="F1745" t="str">
            <v/>
          </cell>
          <cell r="H1745">
            <v>8983213822.8031998</v>
          </cell>
          <cell r="J1745" t="str">
            <v/>
          </cell>
          <cell r="L1745" t="str">
            <v/>
          </cell>
          <cell r="M1745">
            <v>8983213822.8031998</v>
          </cell>
          <cell r="N1745">
            <v>21976228.907200001</v>
          </cell>
          <cell r="O1745">
            <v>9005190051.7103996</v>
          </cell>
          <cell r="R1745">
            <v>0</v>
          </cell>
          <cell r="S1745">
            <v>0</v>
          </cell>
          <cell r="T1745" t="e">
            <v>#REF!</v>
          </cell>
          <cell r="U1745">
            <v>2385117660.7736001</v>
          </cell>
          <cell r="W1745">
            <v>6620072390.9368</v>
          </cell>
        </row>
        <row r="1746">
          <cell r="D1746" t="str">
            <v>A,I,U, 12%</v>
          </cell>
          <cell r="E1746">
            <v>0.12</v>
          </cell>
          <cell r="F1746">
            <v>0</v>
          </cell>
          <cell r="H1746">
            <v>1077985658.7363839</v>
          </cell>
          <cell r="J1746">
            <v>0</v>
          </cell>
          <cell r="L1746">
            <v>0</v>
          </cell>
          <cell r="M1746">
            <v>1077985658.7363839</v>
          </cell>
          <cell r="N1746">
            <v>2637147.4688639999</v>
          </cell>
          <cell r="O1746">
            <v>1080622806.2052479</v>
          </cell>
          <cell r="R1746">
            <v>0</v>
          </cell>
          <cell r="S1746">
            <v>0</v>
          </cell>
          <cell r="T1746" t="e">
            <v>#REF!</v>
          </cell>
          <cell r="U1746">
            <v>286214119.29283202</v>
          </cell>
          <cell r="W1746">
            <v>794408686.91241598</v>
          </cell>
        </row>
        <row r="1747">
          <cell r="B1747" t="str">
            <v>TO28</v>
          </cell>
          <cell r="D1747" t="str">
            <v>COSTO TOTAL SUMINISTRO</v>
          </cell>
          <cell r="F1747" t="str">
            <v/>
          </cell>
          <cell r="H1747">
            <v>10061199482</v>
          </cell>
          <cell r="J1747" t="str">
            <v/>
          </cell>
          <cell r="L1747" t="str">
            <v/>
          </cell>
          <cell r="M1747">
            <v>10061199482</v>
          </cell>
          <cell r="N1747">
            <v>24613376</v>
          </cell>
          <cell r="O1747">
            <v>10085812858</v>
          </cell>
          <cell r="R1747">
            <v>0</v>
          </cell>
          <cell r="S1747">
            <v>0</v>
          </cell>
          <cell r="T1747" t="e">
            <v>#REF!</v>
          </cell>
          <cell r="U1747">
            <v>2671331780</v>
          </cell>
          <cell r="V1747" t="str">
            <v/>
          </cell>
          <cell r="W1747">
            <v>7414481078</v>
          </cell>
        </row>
        <row r="1748">
          <cell r="B1748" t="str">
            <v>T29</v>
          </cell>
          <cell r="C1748" t="str">
            <v>PRESUPUESTO OBRA CIVIL - TUBERIA DE CONDUCCION Ø 500 mm (1748)</v>
          </cell>
          <cell r="F1748" t="str">
            <v/>
          </cell>
          <cell r="J1748" t="str">
            <v/>
          </cell>
          <cell r="L1748" t="str">
            <v/>
          </cell>
          <cell r="R1748">
            <v>0</v>
          </cell>
        </row>
        <row r="1749">
          <cell r="C1749" t="str">
            <v xml:space="preserve">ITEM </v>
          </cell>
          <cell r="D1749" t="str">
            <v xml:space="preserve">DESCRIPCION </v>
          </cell>
          <cell r="E1749" t="str">
            <v xml:space="preserve">UNIDAD </v>
          </cell>
          <cell r="F1749">
            <v>0</v>
          </cell>
          <cell r="G1749" t="str">
            <v xml:space="preserve">V. UNITARIO </v>
          </cell>
          <cell r="H1749" t="str">
            <v>V. PARCIAL</v>
          </cell>
          <cell r="J1749">
            <v>0</v>
          </cell>
          <cell r="L1749">
            <v>0</v>
          </cell>
          <cell r="R1749">
            <v>0</v>
          </cell>
        </row>
        <row r="1750">
          <cell r="C1750" t="str">
            <v>3.1</v>
          </cell>
          <cell r="D1750" t="str">
            <v>SEÑALIZACION Y SEGURIDAD EN LA OBRA</v>
          </cell>
          <cell r="F1750" t="str">
            <v/>
          </cell>
          <cell r="J1750" t="str">
            <v/>
          </cell>
          <cell r="L1750" t="str">
            <v/>
          </cell>
          <cell r="M1750" t="str">
            <v/>
          </cell>
          <cell r="N1750" t="str">
            <v/>
          </cell>
          <cell r="O1750" t="str">
            <v/>
          </cell>
          <cell r="R1750">
            <v>0</v>
          </cell>
          <cell r="S1750" t="str">
            <v/>
          </cell>
          <cell r="T1750" t="str">
            <v/>
          </cell>
          <cell r="U1750" t="str">
            <v/>
          </cell>
          <cell r="V1750" t="str">
            <v/>
          </cell>
          <cell r="W1750" t="str">
            <v/>
          </cell>
        </row>
        <row r="1751">
          <cell r="C1751" t="str">
            <v>3.1.1</v>
          </cell>
          <cell r="D1751" t="str">
            <v>Señalización de la obra</v>
          </cell>
          <cell r="F1751" t="str">
            <v/>
          </cell>
          <cell r="J1751" t="str">
            <v/>
          </cell>
          <cell r="L1751" t="str">
            <v/>
          </cell>
          <cell r="M1751" t="str">
            <v/>
          </cell>
          <cell r="N1751" t="str">
            <v/>
          </cell>
          <cell r="O1751" t="str">
            <v/>
          </cell>
          <cell r="R1751">
            <v>0</v>
          </cell>
          <cell r="S1751" t="str">
            <v/>
          </cell>
          <cell r="T1751" t="str">
            <v/>
          </cell>
          <cell r="U1751" t="str">
            <v/>
          </cell>
          <cell r="V1751" t="str">
            <v/>
          </cell>
          <cell r="W1751" t="str">
            <v/>
          </cell>
        </row>
        <row r="1752">
          <cell r="C1752" t="str">
            <v>3.1.1.1</v>
          </cell>
          <cell r="D1752" t="str">
            <v>Soporte para cinta demarcadora. Esquema No.1</v>
          </cell>
          <cell r="E1752" t="str">
            <v>un</v>
          </cell>
          <cell r="F1752">
            <v>925</v>
          </cell>
          <cell r="G1752">
            <v>10100</v>
          </cell>
          <cell r="H1752">
            <v>9342500</v>
          </cell>
          <cell r="I1752">
            <v>0.60240049566022169</v>
          </cell>
          <cell r="J1752">
            <v>925</v>
          </cell>
          <cell r="K1752">
            <v>-500</v>
          </cell>
          <cell r="L1752">
            <v>425</v>
          </cell>
          <cell r="M1752">
            <v>9342500</v>
          </cell>
          <cell r="N1752">
            <v>-5050000</v>
          </cell>
          <cell r="O1752">
            <v>4292500</v>
          </cell>
          <cell r="R1752">
            <v>160</v>
          </cell>
          <cell r="S1752">
            <v>0</v>
          </cell>
          <cell r="T1752">
            <v>0</v>
          </cell>
          <cell r="U1752">
            <v>1616000</v>
          </cell>
          <cell r="V1752">
            <v>265</v>
          </cell>
          <cell r="W1752">
            <v>2676500</v>
          </cell>
        </row>
        <row r="1753">
          <cell r="C1753" t="str">
            <v>3.1.1.2</v>
          </cell>
          <cell r="D1753" t="str">
            <v>Cinta demarcadora, sin soportes. Esquema No. 2</v>
          </cell>
          <cell r="E1753" t="str">
            <v>m</v>
          </cell>
          <cell r="F1753">
            <v>46000</v>
          </cell>
          <cell r="G1753">
            <v>830</v>
          </cell>
          <cell r="H1753">
            <v>38180000</v>
          </cell>
          <cell r="I1753">
            <v>2.4618304441324343</v>
          </cell>
          <cell r="J1753">
            <v>46000</v>
          </cell>
          <cell r="K1753">
            <v>-40000</v>
          </cell>
          <cell r="L1753">
            <v>6000</v>
          </cell>
          <cell r="M1753">
            <v>38180000</v>
          </cell>
          <cell r="N1753">
            <v>-33200000</v>
          </cell>
          <cell r="O1753">
            <v>4980000</v>
          </cell>
          <cell r="R1753">
            <v>2000</v>
          </cell>
          <cell r="S1753">
            <v>0</v>
          </cell>
          <cell r="T1753">
            <v>0</v>
          </cell>
          <cell r="U1753">
            <v>1660000</v>
          </cell>
          <cell r="V1753">
            <v>4000</v>
          </cell>
          <cell r="W1753">
            <v>3320000</v>
          </cell>
        </row>
        <row r="1754">
          <cell r="C1754" t="str">
            <v>3.1.1.3</v>
          </cell>
          <cell r="D1754" t="str">
            <v>Vallas móviles. Barreras</v>
          </cell>
          <cell r="F1754" t="str">
            <v/>
          </cell>
          <cell r="I1754" t="str">
            <v/>
          </cell>
          <cell r="J1754" t="str">
            <v/>
          </cell>
          <cell r="L1754" t="str">
            <v/>
          </cell>
          <cell r="M1754" t="str">
            <v/>
          </cell>
          <cell r="N1754" t="str">
            <v/>
          </cell>
          <cell r="O1754" t="str">
            <v/>
          </cell>
          <cell r="R1754">
            <v>0</v>
          </cell>
          <cell r="S1754" t="str">
            <v/>
          </cell>
          <cell r="T1754" t="str">
            <v/>
          </cell>
          <cell r="U1754" t="str">
            <v/>
          </cell>
          <cell r="V1754" t="str">
            <v/>
          </cell>
          <cell r="W1754" t="str">
            <v/>
          </cell>
        </row>
        <row r="1755">
          <cell r="C1755" t="str">
            <v>3.1.1.3.2</v>
          </cell>
          <cell r="D1755" t="str">
            <v>Valla móvil Tipo 2. Valla plegable. Esquema No. 4</v>
          </cell>
          <cell r="E1755" t="str">
            <v>un</v>
          </cell>
          <cell r="F1755">
            <v>10</v>
          </cell>
          <cell r="G1755">
            <v>162000</v>
          </cell>
          <cell r="H1755">
            <v>1620000</v>
          </cell>
          <cell r="I1755">
            <v>0.10445692298309438</v>
          </cell>
          <cell r="J1755">
            <v>10</v>
          </cell>
          <cell r="K1755">
            <v>-5</v>
          </cell>
          <cell r="L1755">
            <v>5</v>
          </cell>
          <cell r="M1755">
            <v>1620000</v>
          </cell>
          <cell r="N1755">
            <v>-810000</v>
          </cell>
          <cell r="O1755">
            <v>810000</v>
          </cell>
          <cell r="R1755">
            <v>4</v>
          </cell>
          <cell r="S1755">
            <v>0</v>
          </cell>
          <cell r="T1755">
            <v>0</v>
          </cell>
          <cell r="U1755">
            <v>648000</v>
          </cell>
          <cell r="V1755">
            <v>1</v>
          </cell>
          <cell r="W1755">
            <v>162000</v>
          </cell>
        </row>
        <row r="1756">
          <cell r="C1756" t="str">
            <v>3.1.1.3.3</v>
          </cell>
          <cell r="D1756" t="str">
            <v>Valla móvil Tipo 3. Barrera Tubular. Esquema No.5</v>
          </cell>
          <cell r="E1756" t="str">
            <v>un</v>
          </cell>
          <cell r="F1756">
            <v>5</v>
          </cell>
          <cell r="G1756">
            <v>150000</v>
          </cell>
          <cell r="H1756">
            <v>750000</v>
          </cell>
          <cell r="I1756">
            <v>4.8359686566247395E-2</v>
          </cell>
          <cell r="J1756">
            <v>5</v>
          </cell>
          <cell r="K1756">
            <v>-5</v>
          </cell>
          <cell r="L1756">
            <v>0</v>
          </cell>
          <cell r="M1756">
            <v>750000</v>
          </cell>
          <cell r="N1756">
            <v>-750000</v>
          </cell>
          <cell r="O1756">
            <v>0</v>
          </cell>
          <cell r="R1756">
            <v>0</v>
          </cell>
          <cell r="S1756">
            <v>0</v>
          </cell>
          <cell r="T1756">
            <v>0</v>
          </cell>
          <cell r="U1756">
            <v>0</v>
          </cell>
          <cell r="V1756">
            <v>0</v>
          </cell>
          <cell r="W1756">
            <v>0</v>
          </cell>
        </row>
        <row r="1757">
          <cell r="C1757" t="str">
            <v>3.1.1.3.4</v>
          </cell>
          <cell r="D1757" t="str">
            <v>Valla móvil Tipo 4. Valla doble cara. Esquema No. 6</v>
          </cell>
          <cell r="E1757" t="str">
            <v>un</v>
          </cell>
          <cell r="F1757">
            <v>10</v>
          </cell>
          <cell r="G1757">
            <v>155000</v>
          </cell>
          <cell r="H1757">
            <v>1550000</v>
          </cell>
          <cell r="I1757">
            <v>9.9943352236911295E-2</v>
          </cell>
          <cell r="J1757">
            <v>10</v>
          </cell>
          <cell r="K1757">
            <v>-5</v>
          </cell>
          <cell r="L1757">
            <v>5</v>
          </cell>
          <cell r="M1757">
            <v>1550000</v>
          </cell>
          <cell r="N1757">
            <v>-775000</v>
          </cell>
          <cell r="O1757">
            <v>775000</v>
          </cell>
          <cell r="R1757">
            <v>0</v>
          </cell>
          <cell r="S1757">
            <v>0</v>
          </cell>
          <cell r="T1757">
            <v>0</v>
          </cell>
          <cell r="U1757">
            <v>0</v>
          </cell>
          <cell r="V1757">
            <v>5</v>
          </cell>
          <cell r="W1757">
            <v>775000</v>
          </cell>
        </row>
        <row r="1758">
          <cell r="C1758" t="str">
            <v>3.1.1.4</v>
          </cell>
          <cell r="D1758" t="str">
            <v>Avisos preventivos fijos. Esquemas Nos. 10,11,12,13, y 14</v>
          </cell>
          <cell r="E1758" t="str">
            <v>un</v>
          </cell>
          <cell r="F1758">
            <v>6</v>
          </cell>
          <cell r="G1758">
            <v>215000</v>
          </cell>
          <cell r="H1758">
            <v>1290000</v>
          </cell>
          <cell r="I1758">
            <v>8.3178660893945516E-2</v>
          </cell>
          <cell r="J1758">
            <v>6</v>
          </cell>
          <cell r="K1758">
            <v>-3</v>
          </cell>
          <cell r="L1758">
            <v>3</v>
          </cell>
          <cell r="M1758">
            <v>1290000</v>
          </cell>
          <cell r="N1758">
            <v>-645000</v>
          </cell>
          <cell r="O1758">
            <v>645000</v>
          </cell>
          <cell r="R1758">
            <v>0</v>
          </cell>
          <cell r="S1758">
            <v>0</v>
          </cell>
          <cell r="T1758">
            <v>0</v>
          </cell>
          <cell r="U1758">
            <v>0</v>
          </cell>
          <cell r="V1758">
            <v>3</v>
          </cell>
          <cell r="W1758">
            <v>645000</v>
          </cell>
        </row>
        <row r="1759">
          <cell r="C1759" t="str">
            <v>3.1.1.5</v>
          </cell>
          <cell r="D1759" t="str">
            <v>Caneca reflectiva. Esquema No. 15</v>
          </cell>
          <cell r="E1759" t="str">
            <v>un</v>
          </cell>
          <cell r="F1759">
            <v>4</v>
          </cell>
          <cell r="G1759">
            <v>129000</v>
          </cell>
          <cell r="H1759">
            <v>516000</v>
          </cell>
          <cell r="I1759">
            <v>3.3271464357578211E-2</v>
          </cell>
          <cell r="J1759">
            <v>4</v>
          </cell>
          <cell r="K1759">
            <v>-2</v>
          </cell>
          <cell r="L1759">
            <v>2</v>
          </cell>
          <cell r="M1759">
            <v>516000</v>
          </cell>
          <cell r="N1759">
            <v>-258000</v>
          </cell>
          <cell r="O1759">
            <v>258000</v>
          </cell>
          <cell r="R1759">
            <v>0</v>
          </cell>
          <cell r="S1759">
            <v>0</v>
          </cell>
          <cell r="T1759">
            <v>0</v>
          </cell>
          <cell r="U1759">
            <v>0</v>
          </cell>
          <cell r="V1759">
            <v>2</v>
          </cell>
          <cell r="W1759">
            <v>258000</v>
          </cell>
        </row>
        <row r="1760">
          <cell r="C1760" t="str">
            <v>3.2</v>
          </cell>
          <cell r="D1760" t="str">
            <v>DEMOLICIONES</v>
          </cell>
          <cell r="F1760" t="str">
            <v/>
          </cell>
          <cell r="I1760" t="str">
            <v/>
          </cell>
          <cell r="J1760" t="str">
            <v/>
          </cell>
          <cell r="L1760" t="str">
            <v/>
          </cell>
          <cell r="M1760" t="str">
            <v/>
          </cell>
          <cell r="N1760" t="str">
            <v/>
          </cell>
          <cell r="O1760" t="str">
            <v/>
          </cell>
          <cell r="R1760">
            <v>0</v>
          </cell>
          <cell r="S1760" t="str">
            <v/>
          </cell>
          <cell r="T1760" t="str">
            <v/>
          </cell>
          <cell r="U1760" t="str">
            <v/>
          </cell>
          <cell r="V1760" t="str">
            <v/>
          </cell>
          <cell r="W1760" t="str">
            <v/>
          </cell>
        </row>
        <row r="1761">
          <cell r="C1761" t="str">
            <v>3.2.1</v>
          </cell>
          <cell r="D1761" t="str">
            <v>Demolicion de pavimentos</v>
          </cell>
          <cell r="F1761" t="str">
            <v/>
          </cell>
          <cell r="I1761" t="str">
            <v/>
          </cell>
          <cell r="J1761" t="str">
            <v/>
          </cell>
          <cell r="L1761" t="str">
            <v/>
          </cell>
          <cell r="M1761" t="str">
            <v/>
          </cell>
          <cell r="N1761" t="str">
            <v/>
          </cell>
          <cell r="O1761" t="str">
            <v/>
          </cell>
          <cell r="R1761">
            <v>0</v>
          </cell>
          <cell r="S1761" t="str">
            <v/>
          </cell>
          <cell r="T1761" t="str">
            <v/>
          </cell>
          <cell r="U1761" t="str">
            <v/>
          </cell>
          <cell r="V1761" t="str">
            <v/>
          </cell>
          <cell r="W1761" t="str">
            <v/>
          </cell>
        </row>
        <row r="1762">
          <cell r="C1762" t="str">
            <v>3.2.1.1</v>
          </cell>
          <cell r="D1762" t="str">
            <v>Demolicion de pavimento de concreto rígido</v>
          </cell>
          <cell r="F1762" t="str">
            <v/>
          </cell>
          <cell r="I1762" t="str">
            <v/>
          </cell>
          <cell r="J1762" t="str">
            <v/>
          </cell>
          <cell r="L1762" t="str">
            <v/>
          </cell>
          <cell r="M1762" t="str">
            <v/>
          </cell>
          <cell r="N1762" t="str">
            <v/>
          </cell>
          <cell r="O1762" t="str">
            <v/>
          </cell>
          <cell r="R1762">
            <v>0</v>
          </cell>
          <cell r="S1762" t="str">
            <v/>
          </cell>
          <cell r="T1762" t="str">
            <v/>
          </cell>
          <cell r="U1762" t="str">
            <v/>
          </cell>
          <cell r="V1762" t="str">
            <v/>
          </cell>
          <cell r="W1762" t="str">
            <v/>
          </cell>
        </row>
        <row r="1763">
          <cell r="C1763" t="str">
            <v>3.2.1.1.1</v>
          </cell>
          <cell r="D1763" t="str">
            <v>Con mona (0,15 m&lt; e &lt;0,25 m)</v>
          </cell>
          <cell r="E1763" t="str">
            <v>m2</v>
          </cell>
          <cell r="F1763">
            <v>100</v>
          </cell>
          <cell r="G1763">
            <v>5000</v>
          </cell>
          <cell r="H1763">
            <v>500000</v>
          </cell>
          <cell r="I1763">
            <v>3.2239791044164932E-2</v>
          </cell>
          <cell r="J1763">
            <v>100</v>
          </cell>
          <cell r="L1763">
            <v>100</v>
          </cell>
          <cell r="M1763">
            <v>500000</v>
          </cell>
          <cell r="N1763">
            <v>0</v>
          </cell>
          <cell r="O1763">
            <v>500000</v>
          </cell>
          <cell r="R1763">
            <v>0</v>
          </cell>
          <cell r="S1763">
            <v>0</v>
          </cell>
          <cell r="T1763">
            <v>0</v>
          </cell>
          <cell r="U1763">
            <v>0</v>
          </cell>
          <cell r="V1763">
            <v>100</v>
          </cell>
          <cell r="W1763">
            <v>500000</v>
          </cell>
        </row>
        <row r="1764">
          <cell r="C1764" t="str">
            <v>3.2.1.1.2</v>
          </cell>
          <cell r="D1764" t="str">
            <v>Con compresor manual (0,15 m&lt; e &lt;0,25 m)</v>
          </cell>
          <cell r="E1764" t="str">
            <v>m2</v>
          </cell>
          <cell r="F1764">
            <v>1350</v>
          </cell>
          <cell r="G1764">
            <v>10050</v>
          </cell>
          <cell r="H1764">
            <v>13567500</v>
          </cell>
          <cell r="I1764">
            <v>0.87482672998341549</v>
          </cell>
          <cell r="J1764">
            <v>1350</v>
          </cell>
          <cell r="L1764">
            <v>1350</v>
          </cell>
          <cell r="M1764">
            <v>13567500</v>
          </cell>
          <cell r="N1764">
            <v>0</v>
          </cell>
          <cell r="O1764">
            <v>13567500</v>
          </cell>
          <cell r="R1764">
            <v>0</v>
          </cell>
          <cell r="S1764">
            <v>0</v>
          </cell>
          <cell r="T1764">
            <v>0</v>
          </cell>
          <cell r="U1764">
            <v>0</v>
          </cell>
          <cell r="V1764">
            <v>1350</v>
          </cell>
          <cell r="W1764">
            <v>13567500</v>
          </cell>
        </row>
        <row r="1765">
          <cell r="C1765" t="str">
            <v>3.2.1.2</v>
          </cell>
          <cell r="D1765" t="str">
            <v>Demolicion de pavimento asfáltico para cualquier espesor</v>
          </cell>
          <cell r="E1765" t="str">
            <v>m2</v>
          </cell>
          <cell r="F1765">
            <v>100</v>
          </cell>
          <cell r="G1765">
            <v>4000</v>
          </cell>
          <cell r="H1765">
            <v>400000</v>
          </cell>
          <cell r="I1765">
            <v>2.5791832835331947E-2</v>
          </cell>
          <cell r="J1765">
            <v>100</v>
          </cell>
          <cell r="L1765">
            <v>100</v>
          </cell>
          <cell r="M1765">
            <v>400000</v>
          </cell>
          <cell r="N1765">
            <v>0</v>
          </cell>
          <cell r="O1765">
            <v>400000</v>
          </cell>
          <cell r="R1765">
            <v>0</v>
          </cell>
          <cell r="S1765">
            <v>0</v>
          </cell>
          <cell r="T1765">
            <v>0</v>
          </cell>
          <cell r="U1765">
            <v>0</v>
          </cell>
          <cell r="V1765">
            <v>100</v>
          </cell>
          <cell r="W1765">
            <v>400000</v>
          </cell>
        </row>
        <row r="1766">
          <cell r="C1766" t="str">
            <v>3.2.2</v>
          </cell>
          <cell r="D1766" t="str">
            <v>Demolición de anden</v>
          </cell>
          <cell r="F1766" t="str">
            <v/>
          </cell>
          <cell r="I1766" t="str">
            <v/>
          </cell>
          <cell r="J1766" t="str">
            <v/>
          </cell>
          <cell r="L1766" t="str">
            <v/>
          </cell>
          <cell r="M1766" t="str">
            <v/>
          </cell>
          <cell r="N1766" t="str">
            <v/>
          </cell>
          <cell r="O1766" t="str">
            <v/>
          </cell>
          <cell r="R1766">
            <v>0</v>
          </cell>
          <cell r="S1766" t="str">
            <v/>
          </cell>
          <cell r="T1766" t="str">
            <v/>
          </cell>
          <cell r="U1766" t="str">
            <v/>
          </cell>
          <cell r="V1766" t="str">
            <v/>
          </cell>
          <cell r="W1766" t="str">
            <v/>
          </cell>
        </row>
        <row r="1767">
          <cell r="C1767" t="str">
            <v>3.2.2.1</v>
          </cell>
          <cell r="D1767" t="str">
            <v>Demolicion de anden con mona</v>
          </cell>
          <cell r="E1767" t="str">
            <v>m2</v>
          </cell>
          <cell r="F1767">
            <v>150</v>
          </cell>
          <cell r="G1767">
            <v>1820</v>
          </cell>
          <cell r="H1767">
            <v>273000</v>
          </cell>
          <cell r="I1767">
            <v>1.7602925910114052E-2</v>
          </cell>
          <cell r="J1767">
            <v>150</v>
          </cell>
          <cell r="L1767">
            <v>150</v>
          </cell>
          <cell r="M1767">
            <v>273000</v>
          </cell>
          <cell r="N1767">
            <v>0</v>
          </cell>
          <cell r="O1767">
            <v>273000</v>
          </cell>
          <cell r="R1767">
            <v>0</v>
          </cell>
          <cell r="S1767">
            <v>0</v>
          </cell>
          <cell r="T1767">
            <v>0</v>
          </cell>
          <cell r="U1767">
            <v>0</v>
          </cell>
          <cell r="V1767">
            <v>150</v>
          </cell>
          <cell r="W1767">
            <v>273000</v>
          </cell>
        </row>
        <row r="1768">
          <cell r="C1768" t="str">
            <v>3.3</v>
          </cell>
          <cell r="D1768" t="str">
            <v>EXCAVACIONES Y ENTIBADOS</v>
          </cell>
          <cell r="F1768" t="str">
            <v/>
          </cell>
          <cell r="I1768" t="str">
            <v/>
          </cell>
          <cell r="J1768" t="str">
            <v/>
          </cell>
          <cell r="L1768" t="str">
            <v/>
          </cell>
          <cell r="M1768" t="str">
            <v/>
          </cell>
          <cell r="N1768" t="str">
            <v/>
          </cell>
          <cell r="O1768" t="str">
            <v/>
          </cell>
          <cell r="R1768">
            <v>0</v>
          </cell>
          <cell r="S1768" t="str">
            <v/>
          </cell>
          <cell r="T1768" t="str">
            <v/>
          </cell>
          <cell r="U1768" t="str">
            <v/>
          </cell>
          <cell r="V1768" t="str">
            <v/>
          </cell>
          <cell r="W1768" t="str">
            <v/>
          </cell>
        </row>
        <row r="1769">
          <cell r="C1769" t="str">
            <v>3.3.2</v>
          </cell>
          <cell r="D1769" t="str">
            <v>Excavación en zanja para redes de alcantarillado y acueducto</v>
          </cell>
          <cell r="F1769" t="str">
            <v/>
          </cell>
          <cell r="I1769" t="str">
            <v/>
          </cell>
          <cell r="J1769" t="str">
            <v/>
          </cell>
          <cell r="L1769" t="str">
            <v/>
          </cell>
          <cell r="M1769" t="str">
            <v/>
          </cell>
          <cell r="N1769" t="str">
            <v/>
          </cell>
          <cell r="O1769" t="str">
            <v/>
          </cell>
          <cell r="R1769">
            <v>0</v>
          </cell>
          <cell r="S1769" t="str">
            <v/>
          </cell>
          <cell r="T1769" t="str">
            <v/>
          </cell>
          <cell r="U1769" t="str">
            <v/>
          </cell>
          <cell r="V1769" t="str">
            <v/>
          </cell>
          <cell r="W1769" t="str">
            <v/>
          </cell>
        </row>
        <row r="1770">
          <cell r="C1770" t="str">
            <v>3.3.2.1</v>
          </cell>
          <cell r="D1770" t="str">
            <v>Excavación a mano en material común, roca descompuesta, a cualquier profundidad y bajo cualquier condición de humedad. Incluye retiro a lugar autorizado.</v>
          </cell>
          <cell r="E1770" t="str">
            <v>m3</v>
          </cell>
          <cell r="F1770">
            <v>11817</v>
          </cell>
          <cell r="G1770">
            <v>10800</v>
          </cell>
          <cell r="H1770">
            <v>127623600</v>
          </cell>
          <cell r="I1770">
            <v>8.2291163926081747</v>
          </cell>
          <cell r="J1770">
            <v>11817</v>
          </cell>
          <cell r="L1770">
            <v>11817</v>
          </cell>
          <cell r="M1770">
            <v>127623600</v>
          </cell>
          <cell r="N1770">
            <v>0</v>
          </cell>
          <cell r="O1770">
            <v>127623600</v>
          </cell>
          <cell r="R1770">
            <v>738.05</v>
          </cell>
          <cell r="S1770">
            <v>0</v>
          </cell>
          <cell r="T1770">
            <v>0</v>
          </cell>
          <cell r="U1770">
            <v>7970939.9999999991</v>
          </cell>
          <cell r="V1770">
            <v>11078.95</v>
          </cell>
          <cell r="W1770">
            <v>119652660.00000001</v>
          </cell>
        </row>
        <row r="1771">
          <cell r="C1771" t="str">
            <v>3.3.2.2</v>
          </cell>
          <cell r="D1771" t="str">
            <v>Excavación a máquina en material común, roca descompuesta a cualquier profundidad y bajo cualquier condición de humedad. Incluye retiro a lugar autorizado.</v>
          </cell>
          <cell r="E1771" t="str">
            <v>m3</v>
          </cell>
          <cell r="F1771">
            <v>24807</v>
          </cell>
          <cell r="G1771">
            <v>8200</v>
          </cell>
          <cell r="H1771">
            <v>203417400</v>
          </cell>
          <cell r="I1771">
            <v>13.11626894149463</v>
          </cell>
          <cell r="J1771">
            <v>24807</v>
          </cell>
          <cell r="L1771">
            <v>24807</v>
          </cell>
          <cell r="M1771">
            <v>203417400</v>
          </cell>
          <cell r="N1771">
            <v>0</v>
          </cell>
          <cell r="O1771">
            <v>203417400</v>
          </cell>
          <cell r="Q1771" t="e">
            <v>#REF!</v>
          </cell>
          <cell r="R1771">
            <v>7386.3072000000002</v>
          </cell>
          <cell r="S1771">
            <v>0</v>
          </cell>
          <cell r="T1771" t="e">
            <v>#REF!</v>
          </cell>
          <cell r="U1771">
            <v>60567719.039999999</v>
          </cell>
          <cell r="V1771">
            <v>17420.692800000001</v>
          </cell>
          <cell r="W1771">
            <v>142849680.96000001</v>
          </cell>
        </row>
        <row r="1772">
          <cell r="C1772" t="str">
            <v>3.3.7</v>
          </cell>
          <cell r="D1772" t="str">
            <v>Entibados y tablestacados</v>
          </cell>
          <cell r="F1772" t="str">
            <v/>
          </cell>
          <cell r="I1772" t="str">
            <v/>
          </cell>
          <cell r="J1772" t="str">
            <v/>
          </cell>
          <cell r="L1772" t="str">
            <v/>
          </cell>
          <cell r="M1772" t="str">
            <v/>
          </cell>
          <cell r="N1772" t="str">
            <v/>
          </cell>
          <cell r="O1772" t="str">
            <v/>
          </cell>
          <cell r="R1772">
            <v>0</v>
          </cell>
          <cell r="S1772" t="str">
            <v/>
          </cell>
          <cell r="T1772" t="str">
            <v/>
          </cell>
          <cell r="U1772" t="str">
            <v/>
          </cell>
          <cell r="V1772" t="str">
            <v/>
          </cell>
          <cell r="W1772" t="str">
            <v/>
          </cell>
        </row>
        <row r="1773">
          <cell r="C1773" t="str">
            <v>3.3.7.2</v>
          </cell>
          <cell r="D1773" t="str">
            <v>Entibado abierto ó discontínuo</v>
          </cell>
          <cell r="F1773" t="str">
            <v/>
          </cell>
          <cell r="I1773" t="str">
            <v/>
          </cell>
          <cell r="J1773" t="str">
            <v/>
          </cell>
          <cell r="L1773" t="str">
            <v/>
          </cell>
          <cell r="M1773" t="str">
            <v/>
          </cell>
          <cell r="N1773" t="str">
            <v/>
          </cell>
          <cell r="O1773" t="str">
            <v/>
          </cell>
          <cell r="R1773">
            <v>0</v>
          </cell>
          <cell r="S1773" t="str">
            <v/>
          </cell>
          <cell r="T1773" t="str">
            <v/>
          </cell>
          <cell r="U1773" t="str">
            <v/>
          </cell>
          <cell r="V1773" t="str">
            <v/>
          </cell>
          <cell r="W1773" t="str">
            <v/>
          </cell>
        </row>
        <row r="1774">
          <cell r="C1774" t="str">
            <v>3.3.7.2.1</v>
          </cell>
          <cell r="D1774" t="str">
            <v>Entibado tipo 1. Discontinuo de madera</v>
          </cell>
          <cell r="E1774" t="str">
            <v>m2</v>
          </cell>
          <cell r="F1774">
            <v>1320</v>
          </cell>
          <cell r="G1774">
            <v>20000</v>
          </cell>
          <cell r="H1774">
            <v>26400000</v>
          </cell>
          <cell r="I1774">
            <v>1.7022609671319084</v>
          </cell>
          <cell r="J1774">
            <v>1320</v>
          </cell>
          <cell r="L1774">
            <v>1320</v>
          </cell>
          <cell r="M1774">
            <v>26400000</v>
          </cell>
          <cell r="N1774">
            <v>0</v>
          </cell>
          <cell r="O1774">
            <v>26400000</v>
          </cell>
          <cell r="R1774">
            <v>0</v>
          </cell>
          <cell r="S1774">
            <v>0</v>
          </cell>
          <cell r="T1774">
            <v>0</v>
          </cell>
          <cell r="U1774">
            <v>0</v>
          </cell>
          <cell r="V1774">
            <v>1320</v>
          </cell>
          <cell r="W1774">
            <v>26400000</v>
          </cell>
        </row>
        <row r="1775">
          <cell r="C1775" t="str">
            <v>3.4</v>
          </cell>
          <cell r="D1775" t="str">
            <v>INSTALACION Y CIMENTACION DE TUBERIA</v>
          </cell>
          <cell r="F1775" t="str">
            <v/>
          </cell>
          <cell r="I1775" t="str">
            <v/>
          </cell>
          <cell r="J1775" t="str">
            <v/>
          </cell>
          <cell r="L1775" t="str">
            <v/>
          </cell>
          <cell r="M1775" t="str">
            <v/>
          </cell>
          <cell r="N1775" t="str">
            <v/>
          </cell>
          <cell r="O1775" t="str">
            <v/>
          </cell>
          <cell r="R1775">
            <v>0</v>
          </cell>
          <cell r="S1775" t="str">
            <v/>
          </cell>
          <cell r="T1775" t="str">
            <v/>
          </cell>
          <cell r="U1775" t="str">
            <v/>
          </cell>
          <cell r="V1775" t="str">
            <v/>
          </cell>
          <cell r="W1775" t="str">
            <v/>
          </cell>
        </row>
        <row r="1776">
          <cell r="C1776" t="str">
            <v>3.4.4</v>
          </cell>
          <cell r="D1776" t="str">
            <v>Instalación de tuberías de acueducto</v>
          </cell>
          <cell r="F1776" t="str">
            <v/>
          </cell>
          <cell r="I1776" t="str">
            <v/>
          </cell>
          <cell r="J1776" t="str">
            <v/>
          </cell>
          <cell r="L1776" t="str">
            <v/>
          </cell>
          <cell r="M1776" t="str">
            <v/>
          </cell>
          <cell r="N1776" t="str">
            <v/>
          </cell>
          <cell r="O1776" t="str">
            <v/>
          </cell>
          <cell r="R1776">
            <v>0</v>
          </cell>
          <cell r="S1776" t="str">
            <v/>
          </cell>
          <cell r="T1776" t="str">
            <v/>
          </cell>
          <cell r="U1776" t="str">
            <v/>
          </cell>
          <cell r="V1776" t="str">
            <v/>
          </cell>
          <cell r="W1776" t="str">
            <v/>
          </cell>
        </row>
        <row r="1777">
          <cell r="C1777" t="str">
            <v>3.4.4.1</v>
          </cell>
          <cell r="D1777" t="str">
            <v>Instalación de tuberías de polietileno de alta densidad (PEAD) y accesorios, para</v>
          </cell>
          <cell r="F1777" t="str">
            <v/>
          </cell>
          <cell r="I1777" t="str">
            <v/>
          </cell>
          <cell r="J1777" t="str">
            <v/>
          </cell>
          <cell r="L1777" t="str">
            <v/>
          </cell>
          <cell r="M1777" t="str">
            <v/>
          </cell>
          <cell r="N1777" t="str">
            <v/>
          </cell>
          <cell r="O1777" t="str">
            <v/>
          </cell>
          <cell r="R1777">
            <v>0</v>
          </cell>
          <cell r="S1777" t="str">
            <v/>
          </cell>
          <cell r="T1777" t="str">
            <v/>
          </cell>
          <cell r="U1777" t="str">
            <v/>
          </cell>
          <cell r="V1777" t="str">
            <v/>
          </cell>
          <cell r="W1777" t="str">
            <v/>
          </cell>
        </row>
        <row r="1778">
          <cell r="C1778" t="str">
            <v>3.4.4.1.1</v>
          </cell>
          <cell r="D1778" t="str">
            <v>Tuberías PEAD 90mm</v>
          </cell>
          <cell r="E1778" t="str">
            <v>m</v>
          </cell>
          <cell r="F1778">
            <v>20</v>
          </cell>
          <cell r="G1778">
            <v>4375</v>
          </cell>
          <cell r="H1778">
            <v>87500</v>
          </cell>
          <cell r="I1778">
            <v>5.641963432728863E-3</v>
          </cell>
          <cell r="J1778">
            <v>20</v>
          </cell>
          <cell r="L1778">
            <v>20</v>
          </cell>
          <cell r="M1778">
            <v>87500</v>
          </cell>
          <cell r="N1778">
            <v>0</v>
          </cell>
          <cell r="O1778">
            <v>87500</v>
          </cell>
          <cell r="R1778">
            <v>0</v>
          </cell>
          <cell r="S1778">
            <v>0</v>
          </cell>
          <cell r="T1778">
            <v>0</v>
          </cell>
          <cell r="U1778">
            <v>0</v>
          </cell>
          <cell r="V1778">
            <v>20</v>
          </cell>
          <cell r="W1778">
            <v>87500</v>
          </cell>
        </row>
        <row r="1779">
          <cell r="C1779" t="str">
            <v>3.4.4.1.2</v>
          </cell>
          <cell r="D1779" t="str">
            <v>Tuberías PEAD 110mm</v>
          </cell>
          <cell r="E1779" t="str">
            <v>m</v>
          </cell>
          <cell r="F1779">
            <v>300</v>
          </cell>
          <cell r="G1779">
            <v>4925</v>
          </cell>
          <cell r="H1779">
            <v>1477500</v>
          </cell>
          <cell r="I1779">
            <v>9.5268582535507365E-2</v>
          </cell>
          <cell r="J1779">
            <v>300</v>
          </cell>
          <cell r="L1779">
            <v>300</v>
          </cell>
          <cell r="M1779">
            <v>1477500</v>
          </cell>
          <cell r="N1779">
            <v>0</v>
          </cell>
          <cell r="O1779">
            <v>1477500</v>
          </cell>
          <cell r="R1779">
            <v>0</v>
          </cell>
          <cell r="S1779">
            <v>0</v>
          </cell>
          <cell r="T1779">
            <v>0</v>
          </cell>
          <cell r="U1779">
            <v>0</v>
          </cell>
          <cell r="V1779">
            <v>300</v>
          </cell>
          <cell r="W1779">
            <v>1477500</v>
          </cell>
        </row>
        <row r="1780">
          <cell r="C1780" t="str">
            <v>3.4.4.1.3</v>
          </cell>
          <cell r="D1780" t="str">
            <v>Tuberías PEAD 160mm</v>
          </cell>
          <cell r="E1780" t="str">
            <v>m</v>
          </cell>
          <cell r="F1780">
            <v>100</v>
          </cell>
          <cell r="G1780">
            <v>4850</v>
          </cell>
          <cell r="H1780">
            <v>485000</v>
          </cell>
          <cell r="I1780">
            <v>3.1272597312839982E-2</v>
          </cell>
          <cell r="J1780">
            <v>100</v>
          </cell>
          <cell r="L1780">
            <v>100</v>
          </cell>
          <cell r="M1780">
            <v>485000</v>
          </cell>
          <cell r="N1780">
            <v>0</v>
          </cell>
          <cell r="O1780">
            <v>485000</v>
          </cell>
          <cell r="R1780">
            <v>0</v>
          </cell>
          <cell r="S1780">
            <v>0</v>
          </cell>
          <cell r="T1780">
            <v>0</v>
          </cell>
          <cell r="U1780">
            <v>0</v>
          </cell>
          <cell r="V1780">
            <v>100</v>
          </cell>
          <cell r="W1780">
            <v>485000</v>
          </cell>
        </row>
        <row r="1781">
          <cell r="C1781" t="str">
            <v>3.4.4.2</v>
          </cell>
          <cell r="D1781" t="str">
            <v>Instalación de Tubería de hierro de fundición dúctil, incluídos accesorios</v>
          </cell>
          <cell r="F1781" t="str">
            <v/>
          </cell>
          <cell r="I1781" t="str">
            <v/>
          </cell>
          <cell r="J1781" t="str">
            <v/>
          </cell>
          <cell r="L1781" t="str">
            <v/>
          </cell>
          <cell r="M1781" t="str">
            <v/>
          </cell>
          <cell r="N1781" t="str">
            <v/>
          </cell>
          <cell r="O1781" t="str">
            <v/>
          </cell>
          <cell r="R1781">
            <v>0</v>
          </cell>
          <cell r="S1781" t="str">
            <v/>
          </cell>
          <cell r="T1781" t="str">
            <v/>
          </cell>
          <cell r="U1781" t="str">
            <v/>
          </cell>
          <cell r="V1781" t="str">
            <v/>
          </cell>
          <cell r="W1781" t="str">
            <v/>
          </cell>
        </row>
        <row r="1782">
          <cell r="C1782" t="str">
            <v>3.4.4.2.6</v>
          </cell>
          <cell r="D1782" t="str">
            <v>Tubería de HD de 500 mm</v>
          </cell>
          <cell r="E1782" t="str">
            <v>m</v>
          </cell>
          <cell r="F1782">
            <v>22018</v>
          </cell>
          <cell r="G1782">
            <v>15000</v>
          </cell>
          <cell r="H1782">
            <v>330270000</v>
          </cell>
          <cell r="I1782">
            <v>21.295671576312703</v>
          </cell>
          <cell r="J1782">
            <v>22018</v>
          </cell>
          <cell r="L1782">
            <v>22018</v>
          </cell>
          <cell r="M1782">
            <v>330270000</v>
          </cell>
          <cell r="N1782">
            <v>0</v>
          </cell>
          <cell r="O1782">
            <v>330270000</v>
          </cell>
          <cell r="Q1782" t="e">
            <v>#REF!</v>
          </cell>
          <cell r="R1782">
            <v>5129.38</v>
          </cell>
          <cell r="S1782">
            <v>0</v>
          </cell>
          <cell r="T1782" t="e">
            <v>#REF!</v>
          </cell>
          <cell r="U1782">
            <v>76940700</v>
          </cell>
          <cell r="V1782">
            <v>16888.62</v>
          </cell>
          <cell r="W1782">
            <v>253329299.99999997</v>
          </cell>
        </row>
        <row r="1783">
          <cell r="C1783" t="str">
            <v>3.4.5</v>
          </cell>
          <cell r="D1783" t="str">
            <v>Cruce con equipo mecánico de perforación horizontal (Topo)</v>
          </cell>
          <cell r="F1783" t="str">
            <v/>
          </cell>
          <cell r="I1783" t="str">
            <v/>
          </cell>
          <cell r="J1783" t="str">
            <v/>
          </cell>
          <cell r="L1783" t="str">
            <v/>
          </cell>
          <cell r="M1783" t="str">
            <v/>
          </cell>
          <cell r="N1783" t="str">
            <v/>
          </cell>
          <cell r="O1783" t="str">
            <v/>
          </cell>
          <cell r="R1783">
            <v>0</v>
          </cell>
          <cell r="S1783" t="str">
            <v/>
          </cell>
          <cell r="T1783" t="str">
            <v/>
          </cell>
          <cell r="U1783" t="str">
            <v/>
          </cell>
          <cell r="V1783" t="str">
            <v/>
          </cell>
          <cell r="W1783" t="str">
            <v/>
          </cell>
        </row>
        <row r="1784">
          <cell r="C1784" t="str">
            <v>3.4.5.9</v>
          </cell>
          <cell r="D1784" t="str">
            <v>Cruce con equipo mecánico, percusion o rotacion, D= 700 mm</v>
          </cell>
          <cell r="E1784" t="str">
            <v>m</v>
          </cell>
          <cell r="F1784">
            <v>23</v>
          </cell>
          <cell r="G1784">
            <v>1350000</v>
          </cell>
          <cell r="H1784">
            <v>31050000</v>
          </cell>
          <cell r="I1784">
            <v>2.0020910238426421</v>
          </cell>
          <cell r="J1784">
            <v>23</v>
          </cell>
          <cell r="K1784">
            <v>-7</v>
          </cell>
          <cell r="L1784">
            <v>16</v>
          </cell>
          <cell r="M1784">
            <v>31050000</v>
          </cell>
          <cell r="N1784">
            <v>-9450000</v>
          </cell>
          <cell r="O1784">
            <v>21600000</v>
          </cell>
          <cell r="R1784">
            <v>0</v>
          </cell>
          <cell r="S1784">
            <v>0</v>
          </cell>
          <cell r="T1784">
            <v>0</v>
          </cell>
          <cell r="U1784">
            <v>0</v>
          </cell>
          <cell r="V1784">
            <v>16</v>
          </cell>
          <cell r="W1784">
            <v>21600000</v>
          </cell>
        </row>
        <row r="1785">
          <cell r="C1785" t="str">
            <v>3.4.8</v>
          </cell>
          <cell r="D1785" t="str">
            <v>Cimentación de tuberías</v>
          </cell>
          <cell r="F1785" t="str">
            <v/>
          </cell>
          <cell r="I1785" t="str">
            <v/>
          </cell>
          <cell r="J1785" t="str">
            <v/>
          </cell>
          <cell r="L1785" t="str">
            <v/>
          </cell>
          <cell r="M1785" t="str">
            <v/>
          </cell>
          <cell r="N1785" t="str">
            <v/>
          </cell>
          <cell r="O1785" t="str">
            <v/>
          </cell>
          <cell r="R1785">
            <v>0</v>
          </cell>
          <cell r="S1785" t="str">
            <v/>
          </cell>
          <cell r="T1785" t="str">
            <v/>
          </cell>
          <cell r="U1785" t="str">
            <v/>
          </cell>
          <cell r="V1785" t="str">
            <v/>
          </cell>
          <cell r="W1785" t="str">
            <v/>
          </cell>
        </row>
        <row r="1786">
          <cell r="C1786" t="str">
            <v>3.4.8.2</v>
          </cell>
          <cell r="D1786" t="str">
            <v>Cimentación de tubería con arena compactada al 70% de la densidad relativa máxima</v>
          </cell>
          <cell r="E1786" t="str">
            <v>m3</v>
          </cell>
          <cell r="F1786">
            <v>5700</v>
          </cell>
          <cell r="G1786">
            <v>31000</v>
          </cell>
          <cell r="H1786">
            <v>176700000</v>
          </cell>
          <cell r="I1786">
            <v>11.393542155007887</v>
          </cell>
          <cell r="J1786">
            <v>5700</v>
          </cell>
          <cell r="K1786">
            <v>-2700</v>
          </cell>
          <cell r="L1786">
            <v>3000</v>
          </cell>
          <cell r="M1786">
            <v>176700000</v>
          </cell>
          <cell r="N1786">
            <v>-83700000</v>
          </cell>
          <cell r="O1786">
            <v>93000000</v>
          </cell>
          <cell r="Q1786" t="e">
            <v>#REF!</v>
          </cell>
          <cell r="R1786">
            <v>1568.5</v>
          </cell>
          <cell r="S1786">
            <v>0</v>
          </cell>
          <cell r="T1786" t="e">
            <v>#REF!</v>
          </cell>
          <cell r="U1786">
            <v>48623500</v>
          </cell>
          <cell r="V1786">
            <v>1431.5</v>
          </cell>
          <cell r="W1786">
            <v>44376500</v>
          </cell>
        </row>
        <row r="1787">
          <cell r="C1787" t="str">
            <v>3.4.8.4</v>
          </cell>
          <cell r="D1787" t="str">
            <v>Cimentación de tubería con concreto de 17,5 Mpa. ( 2500 psi ) de central de mezclas</v>
          </cell>
          <cell r="E1787" t="str">
            <v>m3</v>
          </cell>
          <cell r="F1787">
            <v>30</v>
          </cell>
          <cell r="G1787">
            <v>208850</v>
          </cell>
          <cell r="H1787">
            <v>6265500</v>
          </cell>
          <cell r="I1787">
            <v>0.40399682157443073</v>
          </cell>
          <cell r="J1787">
            <v>30</v>
          </cell>
          <cell r="L1787">
            <v>30</v>
          </cell>
          <cell r="M1787">
            <v>6265500</v>
          </cell>
          <cell r="N1787">
            <v>0</v>
          </cell>
          <cell r="O1787">
            <v>6265500</v>
          </cell>
          <cell r="R1787">
            <v>0</v>
          </cell>
          <cell r="S1787">
            <v>0</v>
          </cell>
          <cell r="T1787">
            <v>0</v>
          </cell>
          <cell r="U1787">
            <v>0</v>
          </cell>
          <cell r="V1787">
            <v>30</v>
          </cell>
          <cell r="W1787">
            <v>6265500</v>
          </cell>
        </row>
        <row r="1788">
          <cell r="C1788" t="str">
            <v>3.4.9</v>
          </cell>
          <cell r="D1788" t="str">
            <v>Empalme de tubería de acueducto proyectada</v>
          </cell>
          <cell r="F1788" t="str">
            <v/>
          </cell>
          <cell r="I1788" t="str">
            <v/>
          </cell>
          <cell r="J1788" t="str">
            <v/>
          </cell>
          <cell r="L1788" t="str">
            <v/>
          </cell>
          <cell r="M1788" t="str">
            <v/>
          </cell>
          <cell r="N1788" t="str">
            <v/>
          </cell>
          <cell r="O1788" t="str">
            <v/>
          </cell>
          <cell r="R1788">
            <v>0</v>
          </cell>
          <cell r="S1788" t="str">
            <v/>
          </cell>
          <cell r="T1788" t="str">
            <v/>
          </cell>
          <cell r="U1788" t="str">
            <v/>
          </cell>
          <cell r="V1788" t="str">
            <v/>
          </cell>
          <cell r="W1788" t="str">
            <v/>
          </cell>
        </row>
        <row r="1789">
          <cell r="C1789" t="str">
            <v>3.4.9.1</v>
          </cell>
          <cell r="D1789" t="str">
            <v>Empalme de tubería de polietileno proyectada a tubería de polietileno existente</v>
          </cell>
          <cell r="F1789" t="str">
            <v/>
          </cell>
          <cell r="I1789" t="str">
            <v/>
          </cell>
          <cell r="J1789" t="str">
            <v/>
          </cell>
          <cell r="L1789" t="str">
            <v/>
          </cell>
          <cell r="M1789" t="str">
            <v/>
          </cell>
          <cell r="N1789" t="str">
            <v/>
          </cell>
          <cell r="O1789" t="str">
            <v/>
          </cell>
          <cell r="R1789">
            <v>0</v>
          </cell>
          <cell r="S1789" t="str">
            <v/>
          </cell>
          <cell r="T1789" t="str">
            <v/>
          </cell>
          <cell r="U1789" t="str">
            <v/>
          </cell>
          <cell r="V1789" t="str">
            <v/>
          </cell>
          <cell r="W1789" t="str">
            <v/>
          </cell>
        </row>
        <row r="1790">
          <cell r="C1790" t="str">
            <v>3.4.9.1.1</v>
          </cell>
          <cell r="D1790" t="str">
            <v>Empalme de tubería polietileno Ø 160 mm a tubería polietileno Ø 160 mm existente, según detalle en plano, incluye instalación de accesorios y suministro y colocación de tornillería, arandela, tuercas y empaquetadura para montaje.</v>
          </cell>
          <cell r="E1790" t="str">
            <v>un</v>
          </cell>
          <cell r="F1790">
            <v>1</v>
          </cell>
          <cell r="G1790">
            <v>380000</v>
          </cell>
          <cell r="H1790">
            <v>380000</v>
          </cell>
          <cell r="I1790">
            <v>2.4502241193565345E-2</v>
          </cell>
          <cell r="J1790">
            <v>1</v>
          </cell>
          <cell r="L1790">
            <v>1</v>
          </cell>
          <cell r="M1790">
            <v>380000</v>
          </cell>
          <cell r="N1790">
            <v>0</v>
          </cell>
          <cell r="O1790">
            <v>380000</v>
          </cell>
          <cell r="R1790">
            <v>0</v>
          </cell>
          <cell r="S1790">
            <v>0</v>
          </cell>
          <cell r="T1790">
            <v>0</v>
          </cell>
          <cell r="U1790">
            <v>0</v>
          </cell>
          <cell r="V1790">
            <v>1</v>
          </cell>
          <cell r="W1790">
            <v>380000</v>
          </cell>
        </row>
        <row r="1791">
          <cell r="C1791" t="str">
            <v>3.4.9.2</v>
          </cell>
          <cell r="D1791" t="str">
            <v>Empalme de tubería de polietileno proyectada a tubería de PVC y AC existente</v>
          </cell>
          <cell r="F1791" t="str">
            <v/>
          </cell>
          <cell r="I1791" t="str">
            <v/>
          </cell>
          <cell r="J1791" t="str">
            <v/>
          </cell>
          <cell r="L1791" t="str">
            <v/>
          </cell>
          <cell r="M1791" t="str">
            <v/>
          </cell>
          <cell r="N1791" t="str">
            <v/>
          </cell>
          <cell r="O1791" t="str">
            <v/>
          </cell>
          <cell r="R1791">
            <v>0</v>
          </cell>
          <cell r="S1791" t="str">
            <v/>
          </cell>
          <cell r="T1791" t="str">
            <v/>
          </cell>
          <cell r="U1791" t="str">
            <v/>
          </cell>
          <cell r="V1791" t="str">
            <v/>
          </cell>
          <cell r="W1791" t="str">
            <v/>
          </cell>
        </row>
        <row r="1792">
          <cell r="C1792" t="str">
            <v>3.4.9.2.1</v>
          </cell>
          <cell r="D1792" t="str">
            <v>Empalme de tubería polietileno Ø 110 mm a tubería PVC existente, según detalle en plano, incluye instalación de accesorios y suministro y colocación de tornillería, arandela, tuercas y empaquetadura para montaje.</v>
          </cell>
          <cell r="E1792" t="str">
            <v>un</v>
          </cell>
          <cell r="F1792">
            <v>3</v>
          </cell>
          <cell r="G1792">
            <v>320000</v>
          </cell>
          <cell r="H1792">
            <v>960000</v>
          </cell>
          <cell r="I1792">
            <v>6.1900398804796669E-2</v>
          </cell>
          <cell r="J1792">
            <v>3</v>
          </cell>
          <cell r="L1792">
            <v>3</v>
          </cell>
          <cell r="M1792">
            <v>960000</v>
          </cell>
          <cell r="N1792">
            <v>0</v>
          </cell>
          <cell r="O1792">
            <v>960000</v>
          </cell>
          <cell r="R1792">
            <v>0</v>
          </cell>
          <cell r="S1792">
            <v>0</v>
          </cell>
          <cell r="T1792">
            <v>0</v>
          </cell>
          <cell r="U1792">
            <v>0</v>
          </cell>
          <cell r="V1792">
            <v>3</v>
          </cell>
          <cell r="W1792">
            <v>960000</v>
          </cell>
        </row>
        <row r="1793">
          <cell r="C1793" t="str">
            <v>3.4.9.3</v>
          </cell>
          <cell r="D1793" t="str">
            <v>Empalme de tubería de HD proyectada a tubería de HD existente</v>
          </cell>
          <cell r="F1793" t="str">
            <v/>
          </cell>
          <cell r="I1793" t="str">
            <v/>
          </cell>
          <cell r="J1793" t="str">
            <v/>
          </cell>
          <cell r="L1793" t="str">
            <v/>
          </cell>
          <cell r="M1793" t="str">
            <v/>
          </cell>
          <cell r="N1793" t="str">
            <v/>
          </cell>
          <cell r="O1793" t="str">
            <v/>
          </cell>
          <cell r="R1793">
            <v>0</v>
          </cell>
          <cell r="S1793" t="str">
            <v/>
          </cell>
          <cell r="T1793" t="str">
            <v/>
          </cell>
          <cell r="U1793" t="str">
            <v/>
          </cell>
          <cell r="V1793" t="str">
            <v/>
          </cell>
          <cell r="W1793" t="str">
            <v/>
          </cell>
        </row>
        <row r="1794">
          <cell r="C1794" t="str">
            <v>3.4.9.3.1</v>
          </cell>
          <cell r="D1794" t="str">
            <v>Empalme de tubería HD Ø 500 mm proyectada a tubería HD Ø 500 mm existente de acuerdo con detalle mostrado en plano, incluye instalación de accesorios y suministro y colocación de empaquetadura, tornillería, tuercas y arandelas para montaje.</v>
          </cell>
          <cell r="E1794" t="str">
            <v>un</v>
          </cell>
          <cell r="F1794">
            <v>1</v>
          </cell>
          <cell r="G1794">
            <v>2800000</v>
          </cell>
          <cell r="H1794">
            <v>2800000</v>
          </cell>
          <cell r="I1794">
            <v>0.18054282984732362</v>
          </cell>
          <cell r="J1794">
            <v>1</v>
          </cell>
          <cell r="L1794">
            <v>1</v>
          </cell>
          <cell r="M1794">
            <v>2800000</v>
          </cell>
          <cell r="N1794">
            <v>0</v>
          </cell>
          <cell r="O1794">
            <v>2800000</v>
          </cell>
          <cell r="R1794">
            <v>0</v>
          </cell>
          <cell r="S1794">
            <v>0</v>
          </cell>
          <cell r="T1794">
            <v>0</v>
          </cell>
          <cell r="U1794">
            <v>0</v>
          </cell>
          <cell r="V1794">
            <v>1</v>
          </cell>
          <cell r="W1794">
            <v>2800000</v>
          </cell>
        </row>
        <row r="1795">
          <cell r="C1795" t="str">
            <v>3.5</v>
          </cell>
          <cell r="D1795" t="str">
            <v>RELLENOS</v>
          </cell>
          <cell r="F1795" t="str">
            <v/>
          </cell>
          <cell r="I1795" t="str">
            <v/>
          </cell>
          <cell r="J1795" t="str">
            <v/>
          </cell>
          <cell r="L1795" t="str">
            <v/>
          </cell>
          <cell r="M1795" t="str">
            <v/>
          </cell>
          <cell r="N1795" t="str">
            <v/>
          </cell>
          <cell r="O1795" t="str">
            <v/>
          </cell>
          <cell r="R1795">
            <v>0</v>
          </cell>
          <cell r="S1795" t="str">
            <v/>
          </cell>
          <cell r="T1795" t="str">
            <v/>
          </cell>
          <cell r="U1795" t="str">
            <v/>
          </cell>
          <cell r="V1795" t="str">
            <v/>
          </cell>
          <cell r="W1795" t="str">
            <v/>
          </cell>
        </row>
        <row r="1796">
          <cell r="C1796" t="str">
            <v>3.5.1</v>
          </cell>
          <cell r="D1796" t="str">
            <v>Relleno de Zanjas y obras de mampostería</v>
          </cell>
          <cell r="F1796" t="str">
            <v/>
          </cell>
          <cell r="I1796" t="str">
            <v/>
          </cell>
          <cell r="J1796" t="str">
            <v/>
          </cell>
          <cell r="L1796" t="str">
            <v/>
          </cell>
          <cell r="M1796" t="str">
            <v/>
          </cell>
          <cell r="N1796" t="str">
            <v/>
          </cell>
          <cell r="O1796" t="str">
            <v/>
          </cell>
          <cell r="R1796">
            <v>0</v>
          </cell>
          <cell r="S1796" t="str">
            <v/>
          </cell>
          <cell r="T1796" t="str">
            <v/>
          </cell>
          <cell r="U1796" t="str">
            <v/>
          </cell>
          <cell r="V1796" t="str">
            <v/>
          </cell>
          <cell r="W1796" t="str">
            <v/>
          </cell>
        </row>
        <row r="1797">
          <cell r="C1797" t="str">
            <v>3.5.1.1</v>
          </cell>
          <cell r="D1797" t="str">
            <v>Rellenos de Zanjas y obras de mampostería con material seleccionado de sitio, compactado al 90% del Proctor Modificado</v>
          </cell>
          <cell r="E1797" t="str">
            <v>m3</v>
          </cell>
          <cell r="F1797">
            <v>24472</v>
          </cell>
          <cell r="G1797">
            <v>9800</v>
          </cell>
          <cell r="H1797">
            <v>239825600</v>
          </cell>
          <cell r="I1797">
            <v>15.463854462082963</v>
          </cell>
          <cell r="J1797">
            <v>24472</v>
          </cell>
          <cell r="L1797">
            <v>24472</v>
          </cell>
          <cell r="M1797">
            <v>239825600</v>
          </cell>
          <cell r="N1797">
            <v>0</v>
          </cell>
          <cell r="O1797">
            <v>239825600</v>
          </cell>
          <cell r="Q1797" t="e">
            <v>#REF!</v>
          </cell>
          <cell r="R1797">
            <v>4686.2470400000002</v>
          </cell>
          <cell r="S1797">
            <v>0</v>
          </cell>
          <cell r="T1797" t="e">
            <v>#REF!</v>
          </cell>
          <cell r="U1797">
            <v>45925220.991999999</v>
          </cell>
          <cell r="V1797">
            <v>19785.752959999998</v>
          </cell>
          <cell r="W1797">
            <v>193900379.00799999</v>
          </cell>
        </row>
        <row r="1798">
          <cell r="C1798" t="str">
            <v>3.5.1.2</v>
          </cell>
          <cell r="D1798" t="str">
            <v>Rellenos de Zanjas y obras de mampostería con material seleccionado de cantera, compactado al 95% del Proctor Modifiicado</v>
          </cell>
          <cell r="E1798" t="str">
            <v>m3</v>
          </cell>
          <cell r="F1798">
            <v>300</v>
          </cell>
          <cell r="G1798">
            <v>27000</v>
          </cell>
          <cell r="H1798">
            <v>8100000</v>
          </cell>
          <cell r="I1798">
            <v>0.52228461491547185</v>
          </cell>
          <cell r="J1798">
            <v>300</v>
          </cell>
          <cell r="K1798">
            <v>900</v>
          </cell>
          <cell r="L1798">
            <v>1200</v>
          </cell>
          <cell r="M1798">
            <v>8100000</v>
          </cell>
          <cell r="N1798">
            <v>24300000</v>
          </cell>
          <cell r="O1798">
            <v>32400000</v>
          </cell>
          <cell r="R1798">
            <v>0</v>
          </cell>
          <cell r="S1798">
            <v>0</v>
          </cell>
          <cell r="T1798">
            <v>0</v>
          </cell>
          <cell r="U1798">
            <v>0</v>
          </cell>
          <cell r="V1798">
            <v>1200</v>
          </cell>
          <cell r="W1798">
            <v>32400000</v>
          </cell>
        </row>
        <row r="1799">
          <cell r="C1799" t="str">
            <v>3.5.3</v>
          </cell>
          <cell r="D1799" t="str">
            <v>Conformación de sub-base Granular</v>
          </cell>
          <cell r="E1799" t="str">
            <v>m3</v>
          </cell>
          <cell r="F1799">
            <v>235</v>
          </cell>
          <cell r="G1799">
            <v>40000</v>
          </cell>
          <cell r="H1799">
            <v>9400000</v>
          </cell>
          <cell r="I1799">
            <v>0.60610807163030067</v>
          </cell>
          <cell r="J1799">
            <v>235</v>
          </cell>
          <cell r="K1799">
            <v>-120</v>
          </cell>
          <cell r="L1799">
            <v>115</v>
          </cell>
          <cell r="M1799">
            <v>9400000</v>
          </cell>
          <cell r="N1799">
            <v>-4800000</v>
          </cell>
          <cell r="O1799">
            <v>4600000</v>
          </cell>
          <cell r="R1799">
            <v>0</v>
          </cell>
          <cell r="S1799">
            <v>0</v>
          </cell>
          <cell r="T1799">
            <v>0</v>
          </cell>
          <cell r="U1799">
            <v>0</v>
          </cell>
          <cell r="V1799">
            <v>115</v>
          </cell>
          <cell r="W1799">
            <v>4600000</v>
          </cell>
        </row>
        <row r="1800">
          <cell r="C1800" t="str">
            <v>3.5.4</v>
          </cell>
          <cell r="D1800" t="str">
            <v>Conformación de base</v>
          </cell>
          <cell r="F1800" t="str">
            <v/>
          </cell>
          <cell r="I1800" t="str">
            <v/>
          </cell>
          <cell r="J1800" t="str">
            <v/>
          </cell>
          <cell r="L1800" t="str">
            <v/>
          </cell>
          <cell r="M1800" t="str">
            <v/>
          </cell>
          <cell r="N1800" t="str">
            <v/>
          </cell>
          <cell r="O1800" t="str">
            <v/>
          </cell>
          <cell r="R1800">
            <v>0</v>
          </cell>
          <cell r="S1800" t="str">
            <v/>
          </cell>
          <cell r="T1800" t="str">
            <v/>
          </cell>
          <cell r="U1800" t="str">
            <v/>
          </cell>
          <cell r="V1800" t="str">
            <v/>
          </cell>
          <cell r="W1800" t="str">
            <v/>
          </cell>
        </row>
        <row r="1801">
          <cell r="C1801" t="str">
            <v>3.5.4.1</v>
          </cell>
          <cell r="D1801" t="str">
            <v>Conformación de base suelo cemento</v>
          </cell>
          <cell r="F1801" t="str">
            <v/>
          </cell>
          <cell r="I1801" t="str">
            <v/>
          </cell>
          <cell r="J1801" t="str">
            <v/>
          </cell>
          <cell r="L1801" t="str">
            <v/>
          </cell>
          <cell r="M1801" t="str">
            <v/>
          </cell>
          <cell r="N1801" t="str">
            <v/>
          </cell>
          <cell r="O1801" t="str">
            <v/>
          </cell>
          <cell r="R1801">
            <v>0</v>
          </cell>
          <cell r="S1801" t="str">
            <v/>
          </cell>
          <cell r="T1801" t="str">
            <v/>
          </cell>
          <cell r="U1801" t="str">
            <v/>
          </cell>
          <cell r="V1801" t="str">
            <v/>
          </cell>
          <cell r="W1801" t="str">
            <v/>
          </cell>
        </row>
        <row r="1802">
          <cell r="C1802" t="str">
            <v>3.5.4.1.1</v>
          </cell>
          <cell r="D1802" t="str">
            <v>Base de suelo cemento procedente de central de mezclas f´c= 3,5 Mpa, con proporción de cemento del 6%</v>
          </cell>
          <cell r="E1802" t="str">
            <v>m3</v>
          </cell>
          <cell r="F1802">
            <v>235</v>
          </cell>
          <cell r="G1802">
            <v>92400</v>
          </cell>
          <cell r="H1802">
            <v>21714000</v>
          </cell>
          <cell r="I1802">
            <v>1.4001096454659947</v>
          </cell>
          <cell r="J1802">
            <v>235</v>
          </cell>
          <cell r="K1802">
            <v>-135</v>
          </cell>
          <cell r="L1802">
            <v>100</v>
          </cell>
          <cell r="M1802">
            <v>21714000</v>
          </cell>
          <cell r="N1802">
            <v>-12474000</v>
          </cell>
          <cell r="O1802">
            <v>9240000</v>
          </cell>
          <cell r="R1802">
            <v>0</v>
          </cell>
          <cell r="S1802">
            <v>0</v>
          </cell>
          <cell r="T1802">
            <v>0</v>
          </cell>
          <cell r="U1802">
            <v>0</v>
          </cell>
          <cell r="V1802">
            <v>100</v>
          </cell>
          <cell r="W1802">
            <v>9240000</v>
          </cell>
        </row>
        <row r="1803">
          <cell r="C1803" t="str">
            <v>3.6</v>
          </cell>
          <cell r="D1803" t="str">
            <v>CONSTRUCCION DE PAVIMENTOS</v>
          </cell>
          <cell r="F1803" t="str">
            <v/>
          </cell>
          <cell r="I1803" t="str">
            <v/>
          </cell>
          <cell r="J1803" t="str">
            <v/>
          </cell>
          <cell r="L1803" t="str">
            <v/>
          </cell>
          <cell r="M1803" t="str">
            <v/>
          </cell>
          <cell r="N1803" t="str">
            <v/>
          </cell>
          <cell r="O1803" t="str">
            <v/>
          </cell>
          <cell r="R1803">
            <v>0</v>
          </cell>
          <cell r="S1803" t="str">
            <v/>
          </cell>
          <cell r="T1803" t="str">
            <v/>
          </cell>
          <cell r="U1803" t="str">
            <v/>
          </cell>
          <cell r="V1803" t="str">
            <v/>
          </cell>
          <cell r="W1803" t="str">
            <v/>
          </cell>
        </row>
        <row r="1804">
          <cell r="C1804" t="str">
            <v>3.6.1</v>
          </cell>
          <cell r="D1804" t="str">
            <v>Construcción de Pavimentos en concreto asfáltico</v>
          </cell>
          <cell r="F1804" t="str">
            <v/>
          </cell>
          <cell r="I1804" t="str">
            <v/>
          </cell>
          <cell r="J1804" t="str">
            <v/>
          </cell>
          <cell r="L1804" t="str">
            <v/>
          </cell>
          <cell r="M1804" t="str">
            <v/>
          </cell>
          <cell r="N1804" t="str">
            <v/>
          </cell>
          <cell r="O1804" t="str">
            <v/>
          </cell>
          <cell r="R1804">
            <v>0</v>
          </cell>
          <cell r="S1804" t="str">
            <v/>
          </cell>
          <cell r="T1804" t="str">
            <v/>
          </cell>
          <cell r="U1804" t="str">
            <v/>
          </cell>
          <cell r="V1804" t="str">
            <v/>
          </cell>
          <cell r="W1804" t="str">
            <v/>
          </cell>
        </row>
        <row r="1805">
          <cell r="C1805" t="str">
            <v>3.6.1.2</v>
          </cell>
          <cell r="D1805" t="str">
            <v>Para reparcheos (Colocado y compactado con Motoniveladora y Minicompactador Micky)</v>
          </cell>
          <cell r="F1805" t="str">
            <v/>
          </cell>
          <cell r="I1805" t="str">
            <v/>
          </cell>
          <cell r="J1805" t="str">
            <v/>
          </cell>
          <cell r="L1805" t="str">
            <v/>
          </cell>
          <cell r="M1805" t="str">
            <v/>
          </cell>
          <cell r="N1805" t="str">
            <v/>
          </cell>
          <cell r="O1805" t="str">
            <v/>
          </cell>
          <cell r="R1805">
            <v>0</v>
          </cell>
          <cell r="S1805" t="str">
            <v/>
          </cell>
          <cell r="T1805" t="str">
            <v/>
          </cell>
          <cell r="U1805" t="str">
            <v/>
          </cell>
          <cell r="V1805" t="str">
            <v/>
          </cell>
          <cell r="W1805" t="str">
            <v/>
          </cell>
        </row>
        <row r="1806">
          <cell r="C1806" t="str">
            <v>3.6.1.2.4</v>
          </cell>
          <cell r="D1806" t="str">
            <v>Pavimento de concreto asfáltico e = 0.10 m</v>
          </cell>
          <cell r="E1806" t="str">
            <v>m2</v>
          </cell>
          <cell r="F1806">
            <v>100</v>
          </cell>
          <cell r="G1806">
            <v>35000</v>
          </cell>
          <cell r="H1806">
            <v>3500000</v>
          </cell>
          <cell r="I1806">
            <v>0.22567853730915449</v>
          </cell>
          <cell r="J1806">
            <v>100</v>
          </cell>
          <cell r="K1806">
            <v>-80</v>
          </cell>
          <cell r="L1806">
            <v>20</v>
          </cell>
          <cell r="M1806">
            <v>3500000</v>
          </cell>
          <cell r="N1806">
            <v>-2800000</v>
          </cell>
          <cell r="O1806">
            <v>700000</v>
          </cell>
          <cell r="R1806">
            <v>0</v>
          </cell>
          <cell r="S1806">
            <v>0</v>
          </cell>
          <cell r="T1806">
            <v>0</v>
          </cell>
          <cell r="U1806">
            <v>0</v>
          </cell>
          <cell r="V1806">
            <v>20</v>
          </cell>
          <cell r="W1806">
            <v>700000</v>
          </cell>
        </row>
        <row r="1807">
          <cell r="C1807" t="str">
            <v>3.6.2</v>
          </cell>
          <cell r="D1807" t="str">
            <v>Construcción de Pavimento de Concreto para reparcheo</v>
          </cell>
          <cell r="F1807" t="str">
            <v/>
          </cell>
          <cell r="I1807" t="str">
            <v/>
          </cell>
          <cell r="J1807" t="str">
            <v/>
          </cell>
          <cell r="L1807" t="str">
            <v/>
          </cell>
          <cell r="M1807" t="str">
            <v/>
          </cell>
          <cell r="N1807" t="str">
            <v/>
          </cell>
          <cell r="O1807" t="str">
            <v/>
          </cell>
          <cell r="R1807">
            <v>0</v>
          </cell>
          <cell r="S1807" t="str">
            <v/>
          </cell>
          <cell r="T1807" t="str">
            <v/>
          </cell>
          <cell r="U1807" t="str">
            <v/>
          </cell>
          <cell r="V1807" t="str">
            <v/>
          </cell>
          <cell r="W1807" t="str">
            <v/>
          </cell>
        </row>
        <row r="1808">
          <cell r="C1808" t="str">
            <v>3.6.2.2</v>
          </cell>
          <cell r="D1808" t="str">
            <v>Pavimento de concreto para reparcheo f'c = 21,0 Mpa (3000 psi), e = 0,20 m</v>
          </cell>
          <cell r="E1808" t="str">
            <v>m2</v>
          </cell>
          <cell r="F1808">
            <v>1450</v>
          </cell>
          <cell r="G1808">
            <v>57750</v>
          </cell>
          <cell r="H1808">
            <v>83737500</v>
          </cell>
          <cell r="I1808">
            <v>5.3993590051215214</v>
          </cell>
          <cell r="J1808">
            <v>1450</v>
          </cell>
          <cell r="K1808">
            <v>-800</v>
          </cell>
          <cell r="L1808">
            <v>650</v>
          </cell>
          <cell r="M1808">
            <v>83737500</v>
          </cell>
          <cell r="N1808">
            <v>-46200000</v>
          </cell>
          <cell r="O1808">
            <v>37537500</v>
          </cell>
          <cell r="R1808">
            <v>0</v>
          </cell>
          <cell r="S1808">
            <v>0</v>
          </cell>
          <cell r="T1808">
            <v>0</v>
          </cell>
          <cell r="U1808">
            <v>0</v>
          </cell>
          <cell r="V1808">
            <v>650</v>
          </cell>
          <cell r="W1808">
            <v>37537500</v>
          </cell>
        </row>
        <row r="1809">
          <cell r="C1809" t="str">
            <v>3.6.4</v>
          </cell>
          <cell r="D1809" t="str">
            <v>Construcción de Andenes, Bordillos y Cunetas</v>
          </cell>
          <cell r="F1809" t="str">
            <v/>
          </cell>
          <cell r="I1809" t="str">
            <v/>
          </cell>
          <cell r="J1809" t="str">
            <v/>
          </cell>
          <cell r="L1809" t="str">
            <v/>
          </cell>
          <cell r="M1809" t="str">
            <v/>
          </cell>
          <cell r="N1809" t="str">
            <v/>
          </cell>
          <cell r="O1809" t="str">
            <v/>
          </cell>
          <cell r="R1809">
            <v>0</v>
          </cell>
          <cell r="S1809" t="str">
            <v/>
          </cell>
          <cell r="T1809" t="str">
            <v/>
          </cell>
          <cell r="U1809" t="str">
            <v/>
          </cell>
          <cell r="V1809" t="str">
            <v/>
          </cell>
          <cell r="W1809" t="str">
            <v/>
          </cell>
        </row>
        <row r="1810">
          <cell r="C1810" t="str">
            <v>3.6.4.1</v>
          </cell>
          <cell r="D1810" t="str">
            <v>Construcción de Andenes</v>
          </cell>
          <cell r="F1810" t="str">
            <v/>
          </cell>
          <cell r="I1810" t="str">
            <v/>
          </cell>
          <cell r="J1810" t="str">
            <v/>
          </cell>
          <cell r="L1810" t="str">
            <v/>
          </cell>
          <cell r="M1810" t="str">
            <v/>
          </cell>
          <cell r="N1810" t="str">
            <v/>
          </cell>
          <cell r="O1810" t="str">
            <v/>
          </cell>
          <cell r="R1810">
            <v>0</v>
          </cell>
          <cell r="S1810" t="str">
            <v/>
          </cell>
          <cell r="T1810" t="str">
            <v/>
          </cell>
          <cell r="U1810" t="str">
            <v/>
          </cell>
          <cell r="V1810" t="str">
            <v/>
          </cell>
          <cell r="W1810" t="str">
            <v/>
          </cell>
        </row>
        <row r="1811">
          <cell r="C1811" t="str">
            <v>3.6.4.1.3</v>
          </cell>
          <cell r="D1811" t="str">
            <v>Construcción de anden de concreto f'c 21,0 Mpa (3000 psi) e = 0.10 m, Tamaño Máximo del agregado: 25 mm (1") de central de mezclas</v>
          </cell>
          <cell r="E1811" t="str">
            <v>m2</v>
          </cell>
          <cell r="F1811">
            <v>150</v>
          </cell>
          <cell r="G1811">
            <v>33000</v>
          </cell>
          <cell r="H1811">
            <v>4950000</v>
          </cell>
          <cell r="I1811">
            <v>0.31917393133723282</v>
          </cell>
          <cell r="J1811">
            <v>150</v>
          </cell>
          <cell r="K1811">
            <v>-60</v>
          </cell>
          <cell r="L1811">
            <v>90</v>
          </cell>
          <cell r="M1811">
            <v>4950000</v>
          </cell>
          <cell r="N1811">
            <v>-1980000</v>
          </cell>
          <cell r="O1811">
            <v>2970000</v>
          </cell>
          <cell r="R1811">
            <v>0</v>
          </cell>
          <cell r="S1811">
            <v>0</v>
          </cell>
          <cell r="T1811">
            <v>0</v>
          </cell>
          <cell r="U1811">
            <v>0</v>
          </cell>
          <cell r="V1811">
            <v>90</v>
          </cell>
          <cell r="W1811">
            <v>2970000</v>
          </cell>
        </row>
        <row r="1812">
          <cell r="C1812" t="str">
            <v>3.7</v>
          </cell>
          <cell r="D1812" t="str">
            <v>CONSTRUCCIÓN DE OBRAS ACCESORIAS</v>
          </cell>
          <cell r="F1812" t="str">
            <v/>
          </cell>
          <cell r="I1812" t="str">
            <v/>
          </cell>
          <cell r="J1812" t="str">
            <v/>
          </cell>
          <cell r="L1812" t="str">
            <v/>
          </cell>
          <cell r="M1812" t="str">
            <v/>
          </cell>
          <cell r="N1812" t="str">
            <v/>
          </cell>
          <cell r="O1812" t="str">
            <v/>
          </cell>
          <cell r="R1812">
            <v>0</v>
          </cell>
          <cell r="S1812" t="str">
            <v/>
          </cell>
          <cell r="T1812" t="str">
            <v/>
          </cell>
          <cell r="U1812" t="str">
            <v/>
          </cell>
          <cell r="V1812" t="str">
            <v/>
          </cell>
          <cell r="W1812" t="str">
            <v/>
          </cell>
        </row>
        <row r="1813">
          <cell r="C1813" t="str">
            <v>3.7.8</v>
          </cell>
          <cell r="D1813" t="str">
            <v>Caja de Válvulas y bajantes de operación</v>
          </cell>
          <cell r="F1813" t="str">
            <v/>
          </cell>
          <cell r="I1813" t="str">
            <v/>
          </cell>
          <cell r="J1813" t="str">
            <v/>
          </cell>
          <cell r="L1813" t="str">
            <v/>
          </cell>
          <cell r="M1813" t="str">
            <v/>
          </cell>
          <cell r="N1813" t="str">
            <v/>
          </cell>
          <cell r="O1813" t="str">
            <v/>
          </cell>
          <cell r="R1813">
            <v>0</v>
          </cell>
          <cell r="S1813" t="str">
            <v/>
          </cell>
          <cell r="T1813" t="str">
            <v/>
          </cell>
          <cell r="U1813" t="str">
            <v/>
          </cell>
          <cell r="V1813" t="str">
            <v/>
          </cell>
          <cell r="W1813" t="str">
            <v/>
          </cell>
        </row>
        <row r="1814">
          <cell r="C1814" t="str">
            <v>3.7.8.1</v>
          </cell>
          <cell r="D1814" t="str">
            <v>Cajas de válvulas</v>
          </cell>
          <cell r="F1814" t="str">
            <v/>
          </cell>
          <cell r="I1814" t="str">
            <v/>
          </cell>
          <cell r="J1814" t="str">
            <v/>
          </cell>
          <cell r="L1814" t="str">
            <v/>
          </cell>
          <cell r="M1814" t="str">
            <v/>
          </cell>
          <cell r="N1814" t="str">
            <v/>
          </cell>
          <cell r="O1814" t="str">
            <v/>
          </cell>
          <cell r="R1814">
            <v>0</v>
          </cell>
          <cell r="S1814" t="str">
            <v/>
          </cell>
          <cell r="T1814" t="str">
            <v/>
          </cell>
          <cell r="U1814" t="str">
            <v/>
          </cell>
          <cell r="V1814" t="str">
            <v/>
          </cell>
          <cell r="W1814" t="str">
            <v/>
          </cell>
        </row>
        <row r="1815">
          <cell r="C1815" t="str">
            <v>3.7.8.1.2</v>
          </cell>
          <cell r="D1815" t="str">
            <v>Para 2,00 m &lt; H &lt;= 3,00 m</v>
          </cell>
          <cell r="F1815" t="str">
            <v/>
          </cell>
          <cell r="I1815" t="str">
            <v/>
          </cell>
          <cell r="J1815" t="str">
            <v/>
          </cell>
          <cell r="L1815" t="str">
            <v/>
          </cell>
          <cell r="M1815" t="str">
            <v/>
          </cell>
          <cell r="N1815" t="str">
            <v/>
          </cell>
          <cell r="O1815" t="str">
            <v/>
          </cell>
          <cell r="R1815">
            <v>0</v>
          </cell>
          <cell r="S1815" t="str">
            <v/>
          </cell>
          <cell r="T1815" t="str">
            <v/>
          </cell>
          <cell r="U1815" t="str">
            <v/>
          </cell>
          <cell r="V1815" t="str">
            <v/>
          </cell>
          <cell r="W1815" t="str">
            <v/>
          </cell>
        </row>
        <row r="1816">
          <cell r="C1816" t="str">
            <v>3.7.8.1.2.2</v>
          </cell>
          <cell r="D1816" t="str">
            <v>Caja de mampostería reforzada para tuberías entre 450 mm (18") y 600 mm (24")</v>
          </cell>
          <cell r="E1816" t="str">
            <v>un</v>
          </cell>
          <cell r="F1816">
            <v>25</v>
          </cell>
          <cell r="G1816">
            <v>2871600</v>
          </cell>
          <cell r="H1816">
            <v>71790000</v>
          </cell>
          <cell r="I1816">
            <v>4.628989198121201</v>
          </cell>
          <cell r="J1816">
            <v>25</v>
          </cell>
          <cell r="K1816">
            <v>-4</v>
          </cell>
          <cell r="L1816">
            <v>21</v>
          </cell>
          <cell r="M1816">
            <v>71790000</v>
          </cell>
          <cell r="N1816">
            <v>-11486400</v>
          </cell>
          <cell r="O1816">
            <v>60303600</v>
          </cell>
          <cell r="R1816">
            <v>0</v>
          </cell>
          <cell r="S1816">
            <v>0</v>
          </cell>
          <cell r="T1816">
            <v>0</v>
          </cell>
          <cell r="U1816">
            <v>0</v>
          </cell>
          <cell r="V1816">
            <v>21</v>
          </cell>
          <cell r="W1816">
            <v>60303600</v>
          </cell>
        </row>
        <row r="1817">
          <cell r="C1817" t="str">
            <v>3.7.8.2</v>
          </cell>
          <cell r="D1817" t="str">
            <v xml:space="preserve">Instalación tubo de operación para válvulas entre 80 mm y 200 mm </v>
          </cell>
          <cell r="E1817" t="str">
            <v>un</v>
          </cell>
          <cell r="F1817">
            <v>23</v>
          </cell>
          <cell r="G1817">
            <v>50000</v>
          </cell>
          <cell r="H1817">
            <v>1150000</v>
          </cell>
          <cell r="I1817">
            <v>7.4151519401579338E-2</v>
          </cell>
          <cell r="J1817">
            <v>23</v>
          </cell>
          <cell r="K1817">
            <v>-2</v>
          </cell>
          <cell r="L1817">
            <v>21</v>
          </cell>
          <cell r="M1817">
            <v>1150000</v>
          </cell>
          <cell r="N1817">
            <v>-100000</v>
          </cell>
          <cell r="O1817">
            <v>1050000</v>
          </cell>
          <cell r="R1817">
            <v>0</v>
          </cell>
          <cell r="S1817">
            <v>0</v>
          </cell>
          <cell r="T1817">
            <v>0</v>
          </cell>
          <cell r="U1817">
            <v>0</v>
          </cell>
          <cell r="V1817">
            <v>21</v>
          </cell>
          <cell r="W1817">
            <v>1050000</v>
          </cell>
        </row>
        <row r="1818">
          <cell r="C1818" t="str">
            <v>3.7.9</v>
          </cell>
          <cell r="D1818" t="str">
            <v>Micromedición</v>
          </cell>
          <cell r="F1818" t="str">
            <v/>
          </cell>
          <cell r="I1818" t="str">
            <v/>
          </cell>
          <cell r="J1818" t="str">
            <v/>
          </cell>
          <cell r="L1818" t="str">
            <v/>
          </cell>
          <cell r="M1818" t="str">
            <v/>
          </cell>
          <cell r="N1818" t="str">
            <v/>
          </cell>
          <cell r="O1818" t="str">
            <v/>
          </cell>
          <cell r="R1818">
            <v>0</v>
          </cell>
          <cell r="S1818" t="str">
            <v/>
          </cell>
          <cell r="T1818" t="str">
            <v/>
          </cell>
          <cell r="U1818" t="str">
            <v/>
          </cell>
          <cell r="V1818" t="str">
            <v/>
          </cell>
          <cell r="W1818" t="str">
            <v/>
          </cell>
        </row>
        <row r="1819">
          <cell r="C1819" t="str">
            <v>3.7.10</v>
          </cell>
          <cell r="D1819" t="str">
            <v>Cajas para elementos control perdidas</v>
          </cell>
          <cell r="F1819" t="str">
            <v/>
          </cell>
          <cell r="I1819" t="str">
            <v/>
          </cell>
          <cell r="J1819" t="str">
            <v/>
          </cell>
          <cell r="L1819" t="str">
            <v/>
          </cell>
          <cell r="M1819" t="str">
            <v/>
          </cell>
          <cell r="N1819" t="str">
            <v/>
          </cell>
          <cell r="O1819" t="str">
            <v/>
          </cell>
          <cell r="R1819">
            <v>0</v>
          </cell>
          <cell r="S1819" t="str">
            <v/>
          </cell>
          <cell r="T1819" t="str">
            <v/>
          </cell>
          <cell r="U1819" t="str">
            <v/>
          </cell>
          <cell r="V1819" t="str">
            <v/>
          </cell>
          <cell r="W1819" t="str">
            <v/>
          </cell>
        </row>
        <row r="1820">
          <cell r="C1820" t="str">
            <v>3.7.10.8</v>
          </cell>
          <cell r="D1820" t="str">
            <v>Filtro y válvula reguladora instalados en tubería de 90 mm a 110 mm con 1,50 m &lt; h &lt;= 2,50 m</v>
          </cell>
          <cell r="E1820" t="str">
            <v>un</v>
          </cell>
          <cell r="F1820">
            <v>2</v>
          </cell>
          <cell r="G1820">
            <v>3800000</v>
          </cell>
          <cell r="H1820">
            <v>7600000</v>
          </cell>
          <cell r="I1820">
            <v>0.49004482387130693</v>
          </cell>
          <cell r="J1820">
            <v>2</v>
          </cell>
          <cell r="L1820">
            <v>2</v>
          </cell>
          <cell r="M1820">
            <v>7600000</v>
          </cell>
          <cell r="N1820">
            <v>0</v>
          </cell>
          <cell r="O1820">
            <v>7600000</v>
          </cell>
          <cell r="R1820">
            <v>0</v>
          </cell>
          <cell r="S1820">
            <v>0</v>
          </cell>
          <cell r="T1820">
            <v>0</v>
          </cell>
          <cell r="U1820">
            <v>0</v>
          </cell>
          <cell r="V1820">
            <v>2</v>
          </cell>
          <cell r="W1820">
            <v>7600000</v>
          </cell>
        </row>
        <row r="1821">
          <cell r="C1821" t="str">
            <v>3.7.12</v>
          </cell>
          <cell r="D1821" t="str">
            <v>Concreto para anclajes</v>
          </cell>
          <cell r="F1821" t="str">
            <v/>
          </cell>
          <cell r="I1821" t="str">
            <v/>
          </cell>
          <cell r="J1821" t="str">
            <v/>
          </cell>
          <cell r="L1821" t="str">
            <v/>
          </cell>
          <cell r="M1821" t="str">
            <v/>
          </cell>
          <cell r="N1821" t="str">
            <v/>
          </cell>
          <cell r="O1821" t="str">
            <v/>
          </cell>
          <cell r="R1821">
            <v>0</v>
          </cell>
          <cell r="S1821" t="str">
            <v/>
          </cell>
          <cell r="T1821" t="str">
            <v/>
          </cell>
          <cell r="U1821" t="str">
            <v/>
          </cell>
          <cell r="V1821" t="str">
            <v/>
          </cell>
          <cell r="W1821" t="str">
            <v/>
          </cell>
        </row>
        <row r="1822">
          <cell r="C1822" t="str">
            <v>3.7.12.1</v>
          </cell>
          <cell r="D1822" t="str">
            <v>Concreto para anclajes f'c=17,5 Mpa (2500 psi)</v>
          </cell>
          <cell r="E1822" t="str">
            <v>m3</v>
          </cell>
          <cell r="F1822">
            <v>300</v>
          </cell>
          <cell r="G1822">
            <v>208850</v>
          </cell>
          <cell r="H1822">
            <v>62655000</v>
          </cell>
          <cell r="I1822">
            <v>4.0399682157443069</v>
          </cell>
          <cell r="J1822">
            <v>300</v>
          </cell>
          <cell r="L1822">
            <v>300</v>
          </cell>
          <cell r="M1822">
            <v>62655000</v>
          </cell>
          <cell r="N1822">
            <v>0</v>
          </cell>
          <cell r="O1822">
            <v>62655000</v>
          </cell>
          <cell r="R1822">
            <v>0</v>
          </cell>
          <cell r="S1822">
            <v>0</v>
          </cell>
          <cell r="T1822">
            <v>0</v>
          </cell>
          <cell r="U1822">
            <v>0</v>
          </cell>
          <cell r="V1822">
            <v>300</v>
          </cell>
          <cell r="W1822">
            <v>62655000</v>
          </cell>
        </row>
        <row r="1823">
          <cell r="C1823" t="str">
            <v>3.8</v>
          </cell>
          <cell r="D1823" t="str">
            <v>INSTALACION DE ELEMENTOS DE ACUEDUCTO Y ALCANTARILLADO</v>
          </cell>
          <cell r="F1823" t="str">
            <v/>
          </cell>
          <cell r="I1823" t="str">
            <v/>
          </cell>
          <cell r="J1823" t="str">
            <v/>
          </cell>
          <cell r="L1823" t="str">
            <v/>
          </cell>
          <cell r="M1823" t="str">
            <v/>
          </cell>
          <cell r="N1823" t="str">
            <v/>
          </cell>
          <cell r="O1823" t="str">
            <v/>
          </cell>
          <cell r="R1823">
            <v>0</v>
          </cell>
          <cell r="S1823" t="str">
            <v/>
          </cell>
          <cell r="T1823" t="str">
            <v/>
          </cell>
          <cell r="U1823" t="str">
            <v/>
          </cell>
          <cell r="V1823" t="str">
            <v/>
          </cell>
          <cell r="W1823" t="str">
            <v/>
          </cell>
        </row>
        <row r="1824">
          <cell r="C1824" t="str">
            <v>3.8.1</v>
          </cell>
          <cell r="D1824" t="str">
            <v>Elementos de Acueducto</v>
          </cell>
          <cell r="F1824" t="str">
            <v/>
          </cell>
          <cell r="I1824" t="str">
            <v/>
          </cell>
          <cell r="J1824" t="str">
            <v/>
          </cell>
          <cell r="L1824" t="str">
            <v/>
          </cell>
          <cell r="M1824" t="str">
            <v/>
          </cell>
          <cell r="N1824" t="str">
            <v/>
          </cell>
          <cell r="O1824" t="str">
            <v/>
          </cell>
          <cell r="R1824">
            <v>0</v>
          </cell>
          <cell r="S1824" t="str">
            <v/>
          </cell>
          <cell r="T1824" t="str">
            <v/>
          </cell>
          <cell r="U1824" t="str">
            <v/>
          </cell>
          <cell r="V1824" t="str">
            <v/>
          </cell>
          <cell r="W1824" t="str">
            <v/>
          </cell>
        </row>
        <row r="1825">
          <cell r="C1825" t="str">
            <v>3.8.1.1</v>
          </cell>
          <cell r="D1825" t="str">
            <v>Instalación de válvula de compuerta brida x brida norma ISO PN 10, Incluye el suministro e instalación de tornilleria y empaquetadura para el montaje</v>
          </cell>
          <cell r="F1825" t="str">
            <v/>
          </cell>
          <cell r="I1825" t="str">
            <v/>
          </cell>
          <cell r="J1825" t="str">
            <v/>
          </cell>
          <cell r="L1825" t="str">
            <v/>
          </cell>
          <cell r="M1825" t="str">
            <v/>
          </cell>
          <cell r="N1825" t="str">
            <v/>
          </cell>
          <cell r="O1825" t="str">
            <v/>
          </cell>
          <cell r="R1825">
            <v>0</v>
          </cell>
          <cell r="S1825" t="str">
            <v/>
          </cell>
          <cell r="T1825" t="str">
            <v/>
          </cell>
          <cell r="U1825" t="str">
            <v/>
          </cell>
          <cell r="V1825" t="str">
            <v/>
          </cell>
          <cell r="W1825" t="str">
            <v/>
          </cell>
        </row>
        <row r="1826">
          <cell r="C1826" t="str">
            <v>3.8.1.1.2</v>
          </cell>
          <cell r="D1826" t="str">
            <v>d = 80 mm (3")</v>
          </cell>
          <cell r="E1826" t="str">
            <v>un</v>
          </cell>
          <cell r="F1826">
            <v>5</v>
          </cell>
          <cell r="G1826">
            <v>11845</v>
          </cell>
          <cell r="H1826">
            <v>59225</v>
          </cell>
          <cell r="I1826">
            <v>3.8188032491813357E-3</v>
          </cell>
          <cell r="J1826">
            <v>5</v>
          </cell>
          <cell r="L1826">
            <v>5</v>
          </cell>
          <cell r="M1826">
            <v>59225</v>
          </cell>
          <cell r="N1826">
            <v>0</v>
          </cell>
          <cell r="O1826">
            <v>59225</v>
          </cell>
          <cell r="R1826">
            <v>0</v>
          </cell>
          <cell r="S1826">
            <v>0</v>
          </cell>
          <cell r="T1826">
            <v>0</v>
          </cell>
          <cell r="U1826">
            <v>0</v>
          </cell>
          <cell r="V1826">
            <v>5</v>
          </cell>
          <cell r="W1826">
            <v>59225</v>
          </cell>
        </row>
        <row r="1827">
          <cell r="C1827" t="str">
            <v>3.8.1.1.3</v>
          </cell>
          <cell r="D1827" t="str">
            <v>d = 100 mm (4")</v>
          </cell>
          <cell r="E1827" t="str">
            <v>un</v>
          </cell>
          <cell r="F1827">
            <v>29</v>
          </cell>
          <cell r="G1827">
            <v>18892</v>
          </cell>
          <cell r="H1827">
            <v>547868</v>
          </cell>
          <cell r="I1827">
            <v>3.5326299679569101E-2</v>
          </cell>
          <cell r="J1827">
            <v>29</v>
          </cell>
          <cell r="L1827">
            <v>29</v>
          </cell>
          <cell r="M1827">
            <v>547868</v>
          </cell>
          <cell r="N1827">
            <v>0</v>
          </cell>
          <cell r="O1827">
            <v>547868</v>
          </cell>
          <cell r="R1827">
            <v>0</v>
          </cell>
          <cell r="S1827">
            <v>0</v>
          </cell>
          <cell r="T1827">
            <v>0</v>
          </cell>
          <cell r="U1827">
            <v>0</v>
          </cell>
          <cell r="V1827">
            <v>29</v>
          </cell>
          <cell r="W1827">
            <v>547868</v>
          </cell>
        </row>
        <row r="1828">
          <cell r="C1828" t="str">
            <v>3.8.1.1.4</v>
          </cell>
          <cell r="D1828" t="str">
            <v>d = 150 mm (6")</v>
          </cell>
          <cell r="E1828" t="str">
            <v>un</v>
          </cell>
          <cell r="F1828">
            <v>10</v>
          </cell>
          <cell r="G1828">
            <v>24850</v>
          </cell>
          <cell r="H1828">
            <v>248500</v>
          </cell>
          <cell r="I1828">
            <v>1.602317614894997E-2</v>
          </cell>
          <cell r="J1828">
            <v>10</v>
          </cell>
          <cell r="L1828">
            <v>10</v>
          </cell>
          <cell r="M1828">
            <v>248500</v>
          </cell>
          <cell r="N1828">
            <v>0</v>
          </cell>
          <cell r="O1828">
            <v>248500</v>
          </cell>
          <cell r="R1828">
            <v>0</v>
          </cell>
          <cell r="S1828">
            <v>0</v>
          </cell>
          <cell r="T1828">
            <v>0</v>
          </cell>
          <cell r="U1828">
            <v>0</v>
          </cell>
          <cell r="V1828">
            <v>10</v>
          </cell>
          <cell r="W1828">
            <v>248500</v>
          </cell>
        </row>
        <row r="1829">
          <cell r="C1829" t="str">
            <v>3.8.1.2</v>
          </cell>
          <cell r="D1829" t="str">
            <v>Instalación de válvula de mariposa brida x brida norma ISO PN 10, Incluye el suministro e instalación de tornilleria y empaquetadura para el montaje</v>
          </cell>
          <cell r="F1829" t="str">
            <v/>
          </cell>
          <cell r="I1829" t="str">
            <v/>
          </cell>
          <cell r="J1829" t="str">
            <v/>
          </cell>
          <cell r="L1829" t="str">
            <v/>
          </cell>
          <cell r="M1829" t="str">
            <v/>
          </cell>
          <cell r="N1829" t="str">
            <v/>
          </cell>
          <cell r="O1829" t="str">
            <v/>
          </cell>
          <cell r="R1829">
            <v>0</v>
          </cell>
          <cell r="S1829" t="str">
            <v/>
          </cell>
          <cell r="T1829" t="str">
            <v/>
          </cell>
          <cell r="U1829" t="str">
            <v/>
          </cell>
          <cell r="V1829" t="str">
            <v/>
          </cell>
          <cell r="W1829" t="str">
            <v/>
          </cell>
        </row>
        <row r="1830">
          <cell r="C1830" t="str">
            <v>3.8.1.2.6</v>
          </cell>
          <cell r="D1830" t="str">
            <v>d = 500 mm (20")</v>
          </cell>
          <cell r="E1830" t="str">
            <v>un</v>
          </cell>
          <cell r="F1830">
            <v>4</v>
          </cell>
          <cell r="G1830">
            <v>233850</v>
          </cell>
          <cell r="H1830">
            <v>935400</v>
          </cell>
          <cell r="I1830">
            <v>6.0314201085423749E-2</v>
          </cell>
          <cell r="J1830">
            <v>4</v>
          </cell>
          <cell r="L1830">
            <v>4</v>
          </cell>
          <cell r="M1830">
            <v>935400</v>
          </cell>
          <cell r="N1830">
            <v>0</v>
          </cell>
          <cell r="O1830">
            <v>935400</v>
          </cell>
          <cell r="R1830">
            <v>0</v>
          </cell>
          <cell r="S1830">
            <v>0</v>
          </cell>
          <cell r="T1830">
            <v>0</v>
          </cell>
          <cell r="U1830">
            <v>0</v>
          </cell>
          <cell r="V1830">
            <v>4</v>
          </cell>
          <cell r="W1830">
            <v>935400</v>
          </cell>
        </row>
        <row r="1831">
          <cell r="C1831" t="str">
            <v>3.8.1.7</v>
          </cell>
          <cell r="D1831" t="str">
            <v>Instalación de ventosa de triple acción norma ISO PN 10, Incluye el suministro e instalación de tornilleria y empaquetadura para el montaje</v>
          </cell>
          <cell r="F1831" t="str">
            <v/>
          </cell>
          <cell r="I1831" t="str">
            <v/>
          </cell>
          <cell r="J1831" t="str">
            <v/>
          </cell>
          <cell r="L1831" t="str">
            <v/>
          </cell>
          <cell r="M1831" t="str">
            <v/>
          </cell>
          <cell r="N1831" t="str">
            <v/>
          </cell>
          <cell r="O1831" t="str">
            <v/>
          </cell>
          <cell r="R1831">
            <v>0</v>
          </cell>
          <cell r="S1831" t="str">
            <v/>
          </cell>
          <cell r="T1831" t="str">
            <v/>
          </cell>
          <cell r="U1831" t="str">
            <v/>
          </cell>
          <cell r="V1831" t="str">
            <v/>
          </cell>
          <cell r="W1831" t="str">
            <v/>
          </cell>
        </row>
        <row r="1832">
          <cell r="C1832" t="str">
            <v>3.8.1.7.3</v>
          </cell>
          <cell r="D1832" t="str">
            <v>d = 100 mm (4")</v>
          </cell>
          <cell r="E1832" t="str">
            <v>un</v>
          </cell>
          <cell r="F1832">
            <v>21</v>
          </cell>
          <cell r="G1832">
            <v>40000</v>
          </cell>
          <cell r="H1832">
            <v>840000</v>
          </cell>
          <cell r="I1832">
            <v>5.4162848954197082E-2</v>
          </cell>
          <cell r="J1832">
            <v>21</v>
          </cell>
          <cell r="L1832">
            <v>21</v>
          </cell>
          <cell r="M1832">
            <v>840000</v>
          </cell>
          <cell r="N1832">
            <v>0</v>
          </cell>
          <cell r="O1832">
            <v>840000</v>
          </cell>
          <cell r="R1832">
            <v>0</v>
          </cell>
          <cell r="S1832">
            <v>0</v>
          </cell>
          <cell r="T1832">
            <v>0</v>
          </cell>
          <cell r="U1832">
            <v>0</v>
          </cell>
          <cell r="V1832">
            <v>21</v>
          </cell>
          <cell r="W1832">
            <v>840000</v>
          </cell>
        </row>
        <row r="1833">
          <cell r="C1833" t="str">
            <v>3.8.1.8</v>
          </cell>
          <cell r="D1833" t="str">
            <v>Válvulas de control hidráulico</v>
          </cell>
          <cell r="F1833" t="str">
            <v/>
          </cell>
          <cell r="I1833" t="str">
            <v/>
          </cell>
          <cell r="J1833" t="str">
            <v/>
          </cell>
          <cell r="L1833" t="str">
            <v/>
          </cell>
          <cell r="M1833" t="str">
            <v/>
          </cell>
          <cell r="N1833" t="str">
            <v/>
          </cell>
          <cell r="O1833" t="str">
            <v/>
          </cell>
          <cell r="R1833">
            <v>0</v>
          </cell>
          <cell r="S1833" t="str">
            <v/>
          </cell>
          <cell r="T1833" t="str">
            <v/>
          </cell>
          <cell r="U1833" t="str">
            <v/>
          </cell>
          <cell r="V1833" t="str">
            <v/>
          </cell>
          <cell r="W1833" t="str">
            <v/>
          </cell>
        </row>
        <row r="1834">
          <cell r="C1834" t="str">
            <v>3.8.1.8.2</v>
          </cell>
          <cell r="D1834" t="str">
            <v>Instalación de válvula reguladora de presión incuye suministro e Instalación de tornilleria, empaquetadura y pilotaje norma ISO PN 16</v>
          </cell>
          <cell r="F1834" t="str">
            <v/>
          </cell>
          <cell r="I1834" t="str">
            <v/>
          </cell>
          <cell r="J1834" t="str">
            <v/>
          </cell>
          <cell r="L1834" t="str">
            <v/>
          </cell>
          <cell r="M1834" t="str">
            <v/>
          </cell>
          <cell r="N1834" t="str">
            <v/>
          </cell>
          <cell r="O1834" t="str">
            <v/>
          </cell>
          <cell r="R1834">
            <v>0</v>
          </cell>
          <cell r="S1834" t="str">
            <v/>
          </cell>
          <cell r="T1834" t="str">
            <v/>
          </cell>
          <cell r="U1834" t="str">
            <v/>
          </cell>
          <cell r="V1834" t="str">
            <v/>
          </cell>
          <cell r="W1834" t="str">
            <v/>
          </cell>
        </row>
        <row r="1835">
          <cell r="C1835" t="str">
            <v>3.8.1.8.2.1</v>
          </cell>
          <cell r="D1835" t="str">
            <v>d = 80 mm (3")</v>
          </cell>
          <cell r="E1835" t="str">
            <v>un</v>
          </cell>
          <cell r="F1835">
            <v>2</v>
          </cell>
          <cell r="G1835">
            <v>240000</v>
          </cell>
          <cell r="H1835">
            <v>480000</v>
          </cell>
          <cell r="I1835">
            <v>3.0950199402398335E-2</v>
          </cell>
          <cell r="J1835">
            <v>2</v>
          </cell>
          <cell r="L1835">
            <v>2</v>
          </cell>
          <cell r="M1835">
            <v>480000</v>
          </cell>
          <cell r="N1835">
            <v>0</v>
          </cell>
          <cell r="O1835">
            <v>480000</v>
          </cell>
          <cell r="R1835">
            <v>0</v>
          </cell>
          <cell r="S1835">
            <v>0</v>
          </cell>
          <cell r="T1835">
            <v>0</v>
          </cell>
          <cell r="U1835">
            <v>0</v>
          </cell>
          <cell r="V1835">
            <v>2</v>
          </cell>
          <cell r="W1835">
            <v>480000</v>
          </cell>
        </row>
        <row r="1836">
          <cell r="C1836" t="str">
            <v>3.8.1.8.5</v>
          </cell>
          <cell r="D1836" t="str">
            <v>Instalación de válvula control de altitud incluye suministro e Instalación de tornilleria, empaquetadura y pilotaje norma ISO PN 16</v>
          </cell>
          <cell r="F1836" t="str">
            <v/>
          </cell>
          <cell r="I1836" t="str">
            <v/>
          </cell>
          <cell r="J1836" t="str">
            <v/>
          </cell>
          <cell r="L1836" t="str">
            <v/>
          </cell>
          <cell r="M1836" t="str">
            <v/>
          </cell>
          <cell r="N1836" t="str">
            <v/>
          </cell>
          <cell r="O1836" t="str">
            <v/>
          </cell>
          <cell r="R1836">
            <v>0</v>
          </cell>
          <cell r="S1836" t="str">
            <v/>
          </cell>
          <cell r="T1836" t="str">
            <v/>
          </cell>
          <cell r="U1836" t="str">
            <v/>
          </cell>
          <cell r="V1836" t="str">
            <v/>
          </cell>
          <cell r="W1836" t="str">
            <v/>
          </cell>
        </row>
        <row r="1837">
          <cell r="C1837" t="str">
            <v>3.8.1.8.5.1</v>
          </cell>
          <cell r="D1837" t="str">
            <v>d = 80 mm (3")</v>
          </cell>
          <cell r="E1837" t="str">
            <v>un</v>
          </cell>
          <cell r="F1837">
            <v>1</v>
          </cell>
          <cell r="G1837">
            <v>220000</v>
          </cell>
          <cell r="H1837">
            <v>220000</v>
          </cell>
          <cell r="I1837">
            <v>1.4185508059432571E-2</v>
          </cell>
          <cell r="J1837">
            <v>1</v>
          </cell>
          <cell r="L1837">
            <v>1</v>
          </cell>
          <cell r="M1837">
            <v>220000</v>
          </cell>
          <cell r="N1837">
            <v>0</v>
          </cell>
          <cell r="O1837">
            <v>220000</v>
          </cell>
          <cell r="R1837">
            <v>0</v>
          </cell>
          <cell r="S1837">
            <v>0</v>
          </cell>
          <cell r="T1837">
            <v>0</v>
          </cell>
          <cell r="U1837">
            <v>0</v>
          </cell>
          <cell r="V1837">
            <v>1</v>
          </cell>
          <cell r="W1837">
            <v>220000</v>
          </cell>
        </row>
        <row r="1838">
          <cell r="C1838" t="str">
            <v>3.8.1.14</v>
          </cell>
          <cell r="D1838" t="str">
            <v>Instalación de filtro en Yee. Brida x Brida Norma ISO PN 16, Incluye el suministro e instalación de tornilleria y empaquetadura para el montaje</v>
          </cell>
          <cell r="F1838" t="str">
            <v/>
          </cell>
          <cell r="I1838" t="str">
            <v/>
          </cell>
          <cell r="J1838" t="str">
            <v/>
          </cell>
          <cell r="L1838" t="str">
            <v/>
          </cell>
          <cell r="M1838" t="str">
            <v/>
          </cell>
          <cell r="N1838" t="str">
            <v/>
          </cell>
          <cell r="O1838" t="str">
            <v/>
          </cell>
          <cell r="R1838">
            <v>0</v>
          </cell>
          <cell r="S1838" t="str">
            <v/>
          </cell>
          <cell r="T1838" t="str">
            <v/>
          </cell>
          <cell r="U1838" t="str">
            <v/>
          </cell>
          <cell r="V1838" t="str">
            <v/>
          </cell>
          <cell r="W1838" t="str">
            <v/>
          </cell>
        </row>
        <row r="1839">
          <cell r="C1839" t="str">
            <v>3.8.1.14.3</v>
          </cell>
          <cell r="D1839" t="str">
            <v>d = 160 mm (6")</v>
          </cell>
          <cell r="E1839" t="str">
            <v>un</v>
          </cell>
          <cell r="F1839">
            <v>2</v>
          </cell>
          <cell r="G1839">
            <v>80000</v>
          </cell>
          <cell r="H1839">
            <v>160000</v>
          </cell>
          <cell r="I1839">
            <v>1.0316733134132778E-2</v>
          </cell>
          <cell r="J1839">
            <v>2</v>
          </cell>
          <cell r="L1839">
            <v>2</v>
          </cell>
          <cell r="M1839">
            <v>160000</v>
          </cell>
          <cell r="N1839">
            <v>0</v>
          </cell>
          <cell r="O1839">
            <v>160000</v>
          </cell>
          <cell r="R1839">
            <v>0</v>
          </cell>
          <cell r="S1839">
            <v>0</v>
          </cell>
          <cell r="T1839">
            <v>0</v>
          </cell>
          <cell r="U1839">
            <v>0</v>
          </cell>
          <cell r="V1839">
            <v>2</v>
          </cell>
          <cell r="W1839">
            <v>160000</v>
          </cell>
        </row>
        <row r="1840">
          <cell r="D1840" t="str">
            <v>ITEMES NUEVOS</v>
          </cell>
          <cell r="F1840" t="str">
            <v/>
          </cell>
          <cell r="J1840" t="str">
            <v/>
          </cell>
          <cell r="L1840" t="str">
            <v/>
          </cell>
          <cell r="M1840" t="str">
            <v/>
          </cell>
          <cell r="N1840" t="str">
            <v/>
          </cell>
          <cell r="O1840" t="str">
            <v/>
          </cell>
          <cell r="R1840">
            <v>0</v>
          </cell>
        </row>
        <row r="1841">
          <cell r="B1841" t="str">
            <v>N</v>
          </cell>
          <cell r="D1841" t="str">
            <v>Suministro e instalacion encamisado en tuberia PVC 700 mm</v>
          </cell>
          <cell r="E1841" t="str">
            <v>ml</v>
          </cell>
          <cell r="F1841">
            <v>95</v>
          </cell>
          <cell r="G1841">
            <v>600631</v>
          </cell>
          <cell r="H1841">
            <v>57059945</v>
          </cell>
          <cell r="J1841">
            <v>95</v>
          </cell>
          <cell r="L1841">
            <v>95</v>
          </cell>
          <cell r="M1841">
            <v>57059945</v>
          </cell>
          <cell r="N1841">
            <v>0</v>
          </cell>
          <cell r="O1841">
            <v>57059945</v>
          </cell>
          <cell r="R1841">
            <v>0</v>
          </cell>
        </row>
        <row r="1842">
          <cell r="F1842" t="str">
            <v/>
          </cell>
          <cell r="J1842" t="str">
            <v/>
          </cell>
          <cell r="L1842" t="str">
            <v/>
          </cell>
          <cell r="M1842" t="str">
            <v/>
          </cell>
          <cell r="N1842" t="str">
            <v/>
          </cell>
          <cell r="O1842" t="str">
            <v/>
          </cell>
          <cell r="R1842">
            <v>0</v>
          </cell>
        </row>
        <row r="1843">
          <cell r="D1843" t="str">
            <v>COSTO TOTAL DIRECTO</v>
          </cell>
          <cell r="H1843">
            <v>1550878538</v>
          </cell>
          <cell r="J1843">
            <v>0</v>
          </cell>
          <cell r="M1843">
            <v>1550878538</v>
          </cell>
          <cell r="N1843">
            <v>-190178400</v>
          </cell>
          <cell r="O1843">
            <v>1360700138</v>
          </cell>
          <cell r="R1843">
            <v>0</v>
          </cell>
          <cell r="S1843">
            <v>0</v>
          </cell>
          <cell r="T1843" t="e">
            <v>#REF!</v>
          </cell>
          <cell r="U1843">
            <v>243952080.03200001</v>
          </cell>
          <cell r="W1843">
            <v>1059688112.9680001</v>
          </cell>
        </row>
        <row r="1844">
          <cell r="D1844" t="str">
            <v>A,I,U, 25%</v>
          </cell>
          <cell r="E1844">
            <v>0.25</v>
          </cell>
          <cell r="H1844">
            <v>387719634.5</v>
          </cell>
          <cell r="J1844">
            <v>0</v>
          </cell>
          <cell r="M1844">
            <v>387719634.5</v>
          </cell>
          <cell r="N1844">
            <v>-47544600</v>
          </cell>
          <cell r="O1844">
            <v>340175034.5</v>
          </cell>
          <cell r="R1844">
            <v>0</v>
          </cell>
          <cell r="S1844">
            <v>0</v>
          </cell>
          <cell r="T1844" t="e">
            <v>#REF!</v>
          </cell>
          <cell r="U1844">
            <v>60988020.008000001</v>
          </cell>
          <cell r="W1844">
            <v>264922028.24200001</v>
          </cell>
        </row>
        <row r="1845">
          <cell r="B1845" t="str">
            <v>TO29</v>
          </cell>
          <cell r="D1845" t="str">
            <v>COSTO TOTAL OBRA CIVIL</v>
          </cell>
          <cell r="H1845">
            <v>1938598173</v>
          </cell>
          <cell r="J1845">
            <v>0</v>
          </cell>
          <cell r="M1845">
            <v>1938598173</v>
          </cell>
          <cell r="N1845">
            <v>-237723000</v>
          </cell>
          <cell r="O1845">
            <v>1700875173</v>
          </cell>
          <cell r="R1845">
            <v>0</v>
          </cell>
          <cell r="S1845">
            <v>0</v>
          </cell>
          <cell r="T1845" t="e">
            <v>#REF!</v>
          </cell>
          <cell r="U1845">
            <v>304940100</v>
          </cell>
          <cell r="W1845">
            <v>1324610141</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Resumen APU"/>
      <sheetName val="APU"/>
      <sheetName val="cant tubos "/>
      <sheetName val="MAINHOLES"/>
      <sheetName val="Formulas PVC"/>
      <sheetName val="P.OBR.ALCA"/>
      <sheetName val="P.OBR.ACUED"/>
      <sheetName val="P MANEJO"/>
      <sheetName val="P.SUMI.ACUE"/>
      <sheetName val="P SUMI,ALCA"/>
      <sheetName val="P RESUMEN"/>
      <sheetName val="FINANCIERO"/>
      <sheetName val="OBRAS CRA"/>
    </sheetNames>
    <sheetDataSet>
      <sheetData sheetId="0" refreshError="1"/>
      <sheetData sheetId="1" refreshError="1"/>
      <sheetData sheetId="2" refreshError="1">
        <row r="1096">
          <cell r="G1096">
            <v>21105.504000000001</v>
          </cell>
        </row>
        <row r="1139">
          <cell r="G1139">
            <v>31424.399999999998</v>
          </cell>
        </row>
        <row r="1181">
          <cell r="G1181">
            <v>46225.535999999993</v>
          </cell>
        </row>
        <row r="1267">
          <cell r="G1267">
            <v>135095.68799999999</v>
          </cell>
        </row>
        <row r="1310">
          <cell r="G1310">
            <v>161972.076</v>
          </cell>
        </row>
        <row r="1353">
          <cell r="G1353">
            <v>65543.015999999989</v>
          </cell>
        </row>
        <row r="3251">
          <cell r="G3251">
            <v>105077.34719999999</v>
          </cell>
        </row>
        <row r="3329">
          <cell r="G3329">
            <v>159171.52860000002</v>
          </cell>
        </row>
        <row r="3368">
          <cell r="G3368">
            <v>401182.89119999995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te"/>
      <sheetName val="herr"/>
      <sheetName val="CONDUIT"/>
      <sheetName val="calculos"/>
      <sheetName val="CANTIDADES"/>
      <sheetName val="4-4"/>
      <sheetName val="3-6"/>
      <sheetName val="Hoja1"/>
      <sheetName val="1,044"/>
      <sheetName val="1,05"/>
      <sheetName val="4,1,2"/>
      <sheetName val="4,1,3"/>
      <sheetName val="4,1,4"/>
      <sheetName val="4,2,1"/>
      <sheetName val="4,2,3"/>
      <sheetName val="7,1,3"/>
      <sheetName val="1,0446"/>
      <sheetName val="1,0557"/>
      <sheetName val="1,08888"/>
      <sheetName val="1,034"/>
      <sheetName val="3-10"/>
      <sheetName val="BALANCE"/>
      <sheetName val="ANTERIOR"/>
      <sheetName val="Hoja2"/>
      <sheetName val="Hoja3"/>
      <sheetName val="E"/>
      <sheetName val="D"/>
      <sheetName val="2,044"/>
      <sheetName val="COSTOS viviendas"/>
      <sheetName val="mo"/>
      <sheetName val="2,02222"/>
      <sheetName val="1,01"/>
      <sheetName val="1,02"/>
      <sheetName val="1,03"/>
      <sheetName val="1,04"/>
      <sheetName val="105"/>
      <sheetName val="1,06"/>
      <sheetName val="1,07"/>
      <sheetName val="1,08"/>
      <sheetName val="2,01"/>
      <sheetName val="2,02"/>
      <sheetName val="2,03"/>
      <sheetName val="2,04"/>
      <sheetName val="2,05"/>
      <sheetName val="2,06"/>
      <sheetName val="2,077"/>
      <sheetName val="2,08"/>
      <sheetName val="2,09"/>
      <sheetName val="2,10"/>
      <sheetName val="2,055"/>
      <sheetName val="3,1"/>
      <sheetName val="3,2"/>
      <sheetName val="3,3"/>
      <sheetName val="3,4"/>
      <sheetName val="3,5"/>
      <sheetName val="3,6"/>
      <sheetName val="3,7"/>
      <sheetName val="4,1"/>
      <sheetName val="4,2"/>
      <sheetName val="4,3"/>
      <sheetName val="4,4"/>
      <sheetName val="4,5"/>
      <sheetName val="4,6"/>
      <sheetName val="4,7"/>
      <sheetName val="4,8"/>
      <sheetName val="5,1"/>
      <sheetName val="5,2"/>
      <sheetName val="5,3"/>
      <sheetName val="5,4"/>
      <sheetName val="6,1"/>
      <sheetName val="6,2"/>
      <sheetName val="7,1"/>
      <sheetName val="7,2"/>
      <sheetName val="7,3"/>
      <sheetName val="8,1"/>
      <sheetName val="8,2"/>
      <sheetName val="8,3"/>
      <sheetName val="8,4"/>
      <sheetName val="8,5"/>
      <sheetName val="8,6"/>
      <sheetName val="8,7"/>
      <sheetName val="8,8"/>
      <sheetName val="8,9"/>
      <sheetName val="8,10"/>
      <sheetName val="8,11"/>
      <sheetName val="8,12"/>
      <sheetName val="8,13"/>
      <sheetName val="9,1"/>
      <sheetName val="C"/>
      <sheetName val="mat"/>
      <sheetName val="RESUMEN"/>
      <sheetName val="3,22222"/>
      <sheetName val="4,111"/>
      <sheetName val="4,22222"/>
      <sheetName val="5,444"/>
      <sheetName val="9,11"/>
      <sheetName val="9,22"/>
      <sheetName val="9,33"/>
      <sheetName val="9,44"/>
      <sheetName val="9,55"/>
      <sheetName val="9,66"/>
      <sheetName val="9,77"/>
      <sheetName val="5,6666"/>
      <sheetName val="5,7"/>
      <sheetName val="6,111"/>
      <sheetName val="6,2222"/>
      <sheetName val="6,3333"/>
      <sheetName val="7,2222"/>
      <sheetName val="CAPITULOS"/>
      <sheetName val="SECTORES"/>
      <sheetName val="MAT MO HERR"/>
      <sheetName val="POR FAMILIA"/>
      <sheetName val="1,1,1"/>
      <sheetName val="1,3,1"/>
      <sheetName val="1,3,3"/>
      <sheetName val="1,3,4"/>
      <sheetName val="1,3,5"/>
      <sheetName val="1,3,7"/>
      <sheetName val="1,3,8"/>
      <sheetName val="1,3,9"/>
      <sheetName val="2,1,1"/>
      <sheetName val="2,1,2"/>
      <sheetName val="2,2,1"/>
      <sheetName val="2,2,2"/>
      <sheetName val="2,2,3"/>
      <sheetName val="2,2,4"/>
      <sheetName val="2,2,5"/>
      <sheetName val="2,3,1"/>
      <sheetName val="2,3,2"/>
      <sheetName val="2,3,3"/>
      <sheetName val="2,4"/>
      <sheetName val="2,5,1"/>
      <sheetName val="2,5,2"/>
      <sheetName val="2,6,1"/>
      <sheetName val="2,7,1"/>
      <sheetName val="2,7,2"/>
      <sheetName val="2,7,3"/>
      <sheetName val="3,111"/>
      <sheetName val="3,777"/>
      <sheetName val="3,2222"/>
      <sheetName val="3,333"/>
      <sheetName val="3,555"/>
      <sheetName val="3,666"/>
      <sheetName val="3,8"/>
      <sheetName val="3,9"/>
      <sheetName val="7,1,1"/>
      <sheetName val="7,1,2"/>
      <sheetName val="7,1,6"/>
      <sheetName val="7,1,7"/>
      <sheetName val="7,1,8"/>
      <sheetName val="7,1,9"/>
      <sheetName val="7,2,1"/>
      <sheetName val="7,3,1"/>
      <sheetName val="7,3,2"/>
      <sheetName val="7,3,3"/>
      <sheetName val="7,3,4"/>
      <sheetName val="7,4,1"/>
      <sheetName val="7,4,2"/>
      <sheetName val="7,4,3"/>
      <sheetName val="PRESUPUESTO TOTAL 150KVA"/>
      <sheetName val="MEDIDORES"/>
      <sheetName val="5-1"/>
      <sheetName val="5,-6"/>
      <sheetName val="ACOMETIDAS T. MEDIDORES"/>
      <sheetName val="6,-1"/>
      <sheetName val="6,-2"/>
      <sheetName val="6,-3"/>
      <sheetName val="6,-4"/>
      <sheetName val="ACOMETIDA A VIVIENDAS"/>
      <sheetName val="-7,1,1"/>
      <sheetName val="-7,1,2"/>
      <sheetName val="-7,1,3"/>
      <sheetName val="-7,1,4"/>
      <sheetName val="-7,2,1"/>
      <sheetName val="-7,2,2"/>
      <sheetName val="  ACOMETIDA S E    "/>
      <sheetName val="3,01"/>
      <sheetName val="3,02"/>
      <sheetName val="3,03"/>
      <sheetName val="3,04"/>
      <sheetName val="3,05"/>
      <sheetName val="3,06"/>
      <sheetName val="3,07"/>
      <sheetName val="3,08"/>
      <sheetName val="3,09"/>
      <sheetName val="3,10"/>
      <sheetName val="3,11"/>
      <sheetName val="4,01"/>
      <sheetName val="4,02"/>
      <sheetName val="4,03"/>
      <sheetName val="4,04"/>
      <sheetName val="4,05"/>
      <sheetName val="4,07"/>
      <sheetName val="5,01"/>
      <sheetName val="5,02"/>
      <sheetName val="5,03"/>
      <sheetName val="5,044"/>
      <sheetName val="5,05"/>
      <sheetName val="5,06"/>
      <sheetName val="5,07"/>
      <sheetName val="5,08"/>
      <sheetName val="5,09"/>
      <sheetName val="5,10"/>
      <sheetName val="5,11"/>
      <sheetName val="5,12"/>
      <sheetName val="5,13"/>
      <sheetName val="5,14"/>
      <sheetName val="5,15"/>
      <sheetName val="5,16"/>
      <sheetName val="5,17"/>
      <sheetName val="5,18"/>
      <sheetName val="5,19"/>
      <sheetName val="5,20"/>
      <sheetName val="5,21"/>
      <sheetName val="5,22"/>
      <sheetName val="5,23"/>
      <sheetName val="7,01"/>
      <sheetName val="7,02"/>
      <sheetName val="7,03"/>
      <sheetName val="7,033"/>
      <sheetName val="7,04"/>
      <sheetName val="7,08"/>
      <sheetName val="7,09"/>
      <sheetName val="7,10"/>
      <sheetName val="8,01"/>
      <sheetName val="8,02"/>
      <sheetName val="8,03"/>
      <sheetName val="8,04"/>
      <sheetName val="9,01"/>
      <sheetName val="9,02"/>
      <sheetName val="9,03"/>
      <sheetName val="9,04"/>
      <sheetName val="2,07"/>
      <sheetName val="7,05"/>
      <sheetName val="7,06"/>
      <sheetName val="7,07"/>
      <sheetName val="1,078"/>
      <sheetName val="2,23"/>
      <sheetName val="2,25"/>
      <sheetName val="2,29"/>
      <sheetName val="2,30"/>
      <sheetName val="2,34"/>
      <sheetName val="2,35"/>
      <sheetName val="2,36"/>
      <sheetName val="2,37"/>
      <sheetName val="3,044"/>
      <sheetName val="3,022"/>
      <sheetName val="3,033"/>
      <sheetName val="3,06a"/>
      <sheetName val="3,077"/>
      <sheetName val="3,088"/>
      <sheetName val="3,099"/>
      <sheetName val="4,06"/>
      <sheetName val="4,08"/>
      <sheetName val="4,09"/>
      <sheetName val="4,10"/>
      <sheetName val="4,11"/>
      <sheetName val="4,12"/>
      <sheetName val="4,13"/>
      <sheetName val="5,077"/>
      <sheetName val="5,099"/>
      <sheetName val="5,088"/>
      <sheetName val="5,08 (2)"/>
      <sheetName val="5,09 (2)"/>
      <sheetName val="5,133"/>
      <sheetName val="5,144"/>
      <sheetName val="5,155"/>
      <sheetName val="5,158"/>
      <sheetName val="5,177"/>
      <sheetName val="5,199"/>
      <sheetName val="5,220"/>
      <sheetName val="5,211"/>
      <sheetName val="5,222"/>
      <sheetName val="5,266"/>
      <sheetName val="5,288"/>
      <sheetName val="5,28a"/>
      <sheetName val="5,28b"/>
      <sheetName val="5,28c"/>
      <sheetName val="5,299"/>
      <sheetName val="5,300"/>
      <sheetName val="5,311"/>
      <sheetName val="5,322"/>
      <sheetName val="5,333"/>
      <sheetName val="5,344"/>
      <sheetName val="5,35"/>
      <sheetName val="5,36"/>
      <sheetName val="5,37"/>
      <sheetName val="5,38"/>
      <sheetName val="5,39"/>
      <sheetName val="5,40"/>
      <sheetName val="5,41"/>
      <sheetName val="5,42"/>
      <sheetName val="5,43"/>
      <sheetName val="5,44"/>
      <sheetName val="5,45"/>
      <sheetName val="5,46"/>
      <sheetName val="5,47"/>
      <sheetName val="7,11"/>
      <sheetName val="7,12"/>
      <sheetName val="7,13"/>
      <sheetName val="7,14"/>
      <sheetName val="5,55"/>
      <sheetName val="PreUniCap.rpt"/>
      <sheetName val="6,01"/>
      <sheetName val="6,02"/>
      <sheetName val="6,03"/>
      <sheetName val="6,04"/>
      <sheetName val="6,05"/>
      <sheetName val="6,06"/>
      <sheetName val="6,07"/>
      <sheetName val="6,08"/>
      <sheetName val="6,09"/>
      <sheetName val="6,10"/>
    </sheetNames>
    <sheetDataSet>
      <sheetData sheetId="0"/>
      <sheetData sheetId="1">
        <row r="1">
          <cell r="E1">
            <v>0.5</v>
          </cell>
        </row>
        <row r="2">
          <cell r="A2" t="str">
            <v>COD</v>
          </cell>
          <cell r="B2" t="str">
            <v>DESCRIPCION</v>
          </cell>
          <cell r="C2" t="str">
            <v>UN</v>
          </cell>
          <cell r="D2" t="str">
            <v>V/unit hr</v>
          </cell>
          <cell r="E2" t="str">
            <v>V/TOTAL</v>
          </cell>
          <cell r="F2" t="str">
            <v>PROVEEDOR</v>
          </cell>
          <cell r="G2" t="str">
            <v>PROYECTO</v>
          </cell>
        </row>
        <row r="3">
          <cell r="A3">
            <v>4001</v>
          </cell>
          <cell r="B3" t="str">
            <v xml:space="preserve">Herramientas Varias </v>
          </cell>
          <cell r="C3" t="str">
            <v>gl</v>
          </cell>
          <cell r="D3">
            <v>6000</v>
          </cell>
          <cell r="E3">
            <v>9000</v>
          </cell>
        </row>
        <row r="4">
          <cell r="A4">
            <v>4002</v>
          </cell>
          <cell r="B4" t="str">
            <v xml:space="preserve">Dobladora </v>
          </cell>
          <cell r="C4" t="str">
            <v>gl</v>
          </cell>
          <cell r="D4">
            <v>2500</v>
          </cell>
          <cell r="E4">
            <v>3750</v>
          </cell>
        </row>
        <row r="5">
          <cell r="A5">
            <v>4003</v>
          </cell>
          <cell r="B5" t="str">
            <v>Tarraja</v>
          </cell>
          <cell r="C5" t="str">
            <v>gl</v>
          </cell>
          <cell r="D5">
            <v>2000</v>
          </cell>
          <cell r="E5">
            <v>3000</v>
          </cell>
        </row>
        <row r="6">
          <cell r="A6">
            <v>4004</v>
          </cell>
          <cell r="B6" t="str">
            <v>Herramienta menor</v>
          </cell>
          <cell r="C6" t="str">
            <v>gl</v>
          </cell>
          <cell r="D6">
            <v>1500</v>
          </cell>
          <cell r="E6">
            <v>2250</v>
          </cell>
        </row>
        <row r="7">
          <cell r="A7">
            <v>4005</v>
          </cell>
          <cell r="B7" t="str">
            <v>Soldador</v>
          </cell>
          <cell r="C7" t="str">
            <v>gl</v>
          </cell>
          <cell r="D7">
            <v>12000</v>
          </cell>
          <cell r="E7">
            <v>18000</v>
          </cell>
        </row>
        <row r="8">
          <cell r="A8">
            <v>4006</v>
          </cell>
          <cell r="B8" t="str">
            <v>Grua Hidraulica 5 ton y tpte</v>
          </cell>
          <cell r="C8" t="str">
            <v>Hr</v>
          </cell>
          <cell r="D8">
            <v>70000</v>
          </cell>
          <cell r="E8">
            <v>105000</v>
          </cell>
        </row>
        <row r="9">
          <cell r="A9">
            <v>4007</v>
          </cell>
          <cell r="B9" t="str">
            <v>Aparejos</v>
          </cell>
          <cell r="C9" t="str">
            <v>UND</v>
          </cell>
          <cell r="D9">
            <v>12000</v>
          </cell>
          <cell r="E9">
            <v>18000</v>
          </cell>
        </row>
        <row r="10">
          <cell r="A10">
            <v>4008</v>
          </cell>
          <cell r="B10" t="str">
            <v xml:space="preserve">Mezcladora A GASOLINA 1 1/2" SACO </v>
          </cell>
          <cell r="C10">
            <v>151554</v>
          </cell>
          <cell r="D10">
            <v>57000</v>
          </cell>
          <cell r="E10">
            <v>85500</v>
          </cell>
        </row>
        <row r="11">
          <cell r="A11">
            <v>4009</v>
          </cell>
          <cell r="B11" t="str">
            <v xml:space="preserve">Vibrador a Gasolina </v>
          </cell>
          <cell r="C11">
            <v>1100</v>
          </cell>
          <cell r="D11">
            <v>37500</v>
          </cell>
          <cell r="E11">
            <v>56250</v>
          </cell>
        </row>
        <row r="12">
          <cell r="A12">
            <v>4010</v>
          </cell>
          <cell r="B12" t="str">
            <v xml:space="preserve">Motobomba a gasolina 3" </v>
          </cell>
          <cell r="C12" t="str">
            <v>dia</v>
          </cell>
          <cell r="D12">
            <v>37500</v>
          </cell>
          <cell r="E12">
            <v>56250</v>
          </cell>
        </row>
        <row r="13">
          <cell r="A13">
            <v>0</v>
          </cell>
          <cell r="E13">
            <v>0</v>
          </cell>
        </row>
        <row r="14">
          <cell r="A14">
            <v>4011</v>
          </cell>
          <cell r="B14" t="str">
            <v>Andamios de carga estructural</v>
          </cell>
          <cell r="C14" t="str">
            <v>dia</v>
          </cell>
          <cell r="D14">
            <v>500</v>
          </cell>
          <cell r="E14">
            <v>750</v>
          </cell>
          <cell r="F14" t="str">
            <v>EQUINORTE</v>
          </cell>
        </row>
        <row r="15">
          <cell r="A15">
            <v>4012</v>
          </cell>
          <cell r="B15" t="str">
            <v>Andamios colgantes cable 50 mts</v>
          </cell>
          <cell r="C15" t="str">
            <v>dia</v>
          </cell>
          <cell r="D15">
            <v>1500</v>
          </cell>
          <cell r="E15">
            <v>2250</v>
          </cell>
          <cell r="F15" t="str">
            <v>EQUINORTE</v>
          </cell>
        </row>
        <row r="16">
          <cell r="A16">
            <v>4013</v>
          </cell>
          <cell r="B16" t="str">
            <v>Andamios tubulares</v>
          </cell>
          <cell r="C16" t="str">
            <v>dia</v>
          </cell>
          <cell r="D16">
            <v>450</v>
          </cell>
          <cell r="E16">
            <v>675</v>
          </cell>
          <cell r="F16" t="str">
            <v>EQUINORTE</v>
          </cell>
        </row>
        <row r="17">
          <cell r="A17">
            <v>4014</v>
          </cell>
          <cell r="B17" t="str">
            <v>Cercha o vigas metalicas de 3.0 mts</v>
          </cell>
          <cell r="C17" t="str">
            <v>dia</v>
          </cell>
          <cell r="D17">
            <v>93</v>
          </cell>
          <cell r="E17">
            <v>139.5</v>
          </cell>
          <cell r="F17" t="str">
            <v>EQUINORTE</v>
          </cell>
        </row>
        <row r="18">
          <cell r="A18">
            <v>4015</v>
          </cell>
          <cell r="B18" t="str">
            <v>Chazas de madera</v>
          </cell>
          <cell r="C18" t="str">
            <v>dia</v>
          </cell>
          <cell r="D18">
            <v>99</v>
          </cell>
          <cell r="E18">
            <v>148.5</v>
          </cell>
          <cell r="F18" t="str">
            <v>EQUINORTE</v>
          </cell>
        </row>
        <row r="19">
          <cell r="A19">
            <v>4016</v>
          </cell>
          <cell r="B19" t="str">
            <v xml:space="preserve">Crucetas cortas y largas </v>
          </cell>
          <cell r="C19" t="str">
            <v>dia</v>
          </cell>
          <cell r="D19">
            <v>36</v>
          </cell>
          <cell r="E19">
            <v>54</v>
          </cell>
          <cell r="F19" t="str">
            <v>EQUINORTE</v>
          </cell>
        </row>
        <row r="20">
          <cell r="A20">
            <v>4017</v>
          </cell>
          <cell r="B20" t="str">
            <v>Cilindro de Pruebas</v>
          </cell>
          <cell r="C20" t="str">
            <v>dia</v>
          </cell>
          <cell r="D20">
            <v>1250</v>
          </cell>
          <cell r="E20">
            <v>1875</v>
          </cell>
          <cell r="F20" t="str">
            <v>EQUINORTE</v>
          </cell>
        </row>
        <row r="21">
          <cell r="A21">
            <v>4018</v>
          </cell>
          <cell r="B21" t="str">
            <v>Coche llanta neumatica</v>
          </cell>
          <cell r="C21" t="str">
            <v>dia</v>
          </cell>
          <cell r="D21">
            <v>990</v>
          </cell>
          <cell r="E21">
            <v>1485</v>
          </cell>
          <cell r="F21" t="str">
            <v>EQUINORTE</v>
          </cell>
        </row>
        <row r="22">
          <cell r="A22">
            <v>4019</v>
          </cell>
          <cell r="B22" t="str">
            <v>Gatos metalicos de 3.0 mts</v>
          </cell>
          <cell r="C22" t="str">
            <v>dia</v>
          </cell>
          <cell r="D22">
            <v>93</v>
          </cell>
          <cell r="E22">
            <v>139.5</v>
          </cell>
          <cell r="F22" t="str">
            <v>EQUINORTE</v>
          </cell>
        </row>
        <row r="23">
          <cell r="A23">
            <v>4020</v>
          </cell>
          <cell r="B23" t="str">
            <v>Gatos metalicos de 4.0 mts</v>
          </cell>
          <cell r="C23" t="str">
            <v>dia</v>
          </cell>
          <cell r="D23">
            <v>131</v>
          </cell>
          <cell r="E23">
            <v>196.5</v>
          </cell>
          <cell r="F23" t="str">
            <v>EQUINORTE</v>
          </cell>
        </row>
        <row r="24">
          <cell r="A24">
            <v>4021</v>
          </cell>
          <cell r="B24" t="str">
            <v>Guarders de madera</v>
          </cell>
          <cell r="C24" t="str">
            <v>dia</v>
          </cell>
          <cell r="D24">
            <v>70</v>
          </cell>
          <cell r="E24">
            <v>105</v>
          </cell>
          <cell r="F24" t="str">
            <v>EQUINORTE</v>
          </cell>
        </row>
        <row r="25">
          <cell r="A25">
            <v>4022</v>
          </cell>
          <cell r="B25" t="str">
            <v xml:space="preserve">Guarderas metalicas de 0.36 x 2.5 mts </v>
          </cell>
          <cell r="C25" t="str">
            <v>dia</v>
          </cell>
          <cell r="D25">
            <v>180</v>
          </cell>
          <cell r="E25">
            <v>270</v>
          </cell>
          <cell r="F25" t="str">
            <v>EQUINORTE</v>
          </cell>
        </row>
        <row r="26">
          <cell r="A26">
            <v>4023</v>
          </cell>
          <cell r="B26" t="str">
            <v>Platina de Pavimento</v>
          </cell>
          <cell r="C26" t="str">
            <v>dia</v>
          </cell>
          <cell r="D26">
            <v>250</v>
          </cell>
          <cell r="E26">
            <v>375</v>
          </cell>
          <cell r="F26" t="str">
            <v>EQUINORTE</v>
          </cell>
        </row>
        <row r="27">
          <cell r="A27">
            <v>4024</v>
          </cell>
          <cell r="B27" t="str">
            <v>Piso Concreto o burro metalico</v>
          </cell>
          <cell r="C27" t="str">
            <v>dia</v>
          </cell>
          <cell r="D27">
            <v>2000</v>
          </cell>
          <cell r="E27">
            <v>3000</v>
          </cell>
          <cell r="F27" t="str">
            <v>EQUINORTE</v>
          </cell>
        </row>
        <row r="28">
          <cell r="A28">
            <v>4025</v>
          </cell>
          <cell r="B28" t="str">
            <v>Pisones metalicos</v>
          </cell>
          <cell r="C28" t="str">
            <v>dia</v>
          </cell>
          <cell r="D28">
            <v>240</v>
          </cell>
          <cell r="E28">
            <v>360</v>
          </cell>
          <cell r="F28" t="str">
            <v>EQUINORTE</v>
          </cell>
        </row>
        <row r="29">
          <cell r="A29">
            <v>4026</v>
          </cell>
          <cell r="B29" t="str">
            <v>Rieles de Pavimento</v>
          </cell>
          <cell r="C29" t="str">
            <v>dia</v>
          </cell>
          <cell r="D29">
            <v>990</v>
          </cell>
          <cell r="E29">
            <v>1485</v>
          </cell>
          <cell r="F29" t="str">
            <v>EQUINORTE</v>
          </cell>
        </row>
        <row r="30">
          <cell r="A30">
            <v>4027</v>
          </cell>
          <cell r="B30" t="str">
            <v>Ruedas para andamio</v>
          </cell>
          <cell r="C30" t="str">
            <v>dia</v>
          </cell>
          <cell r="D30">
            <v>450</v>
          </cell>
          <cell r="E30">
            <v>675</v>
          </cell>
          <cell r="F30" t="str">
            <v>EQUINORTE</v>
          </cell>
        </row>
        <row r="31">
          <cell r="A31">
            <v>4028</v>
          </cell>
          <cell r="B31" t="str">
            <v>Tablones de Madera</v>
          </cell>
          <cell r="C31" t="str">
            <v>dia</v>
          </cell>
          <cell r="D31">
            <v>429</v>
          </cell>
          <cell r="E31">
            <v>643.5</v>
          </cell>
          <cell r="F31" t="str">
            <v>EQUINORTE</v>
          </cell>
        </row>
        <row r="32">
          <cell r="A32">
            <v>4029</v>
          </cell>
          <cell r="B32" t="str">
            <v>Bomba Antisol</v>
          </cell>
          <cell r="C32" t="str">
            <v>dia</v>
          </cell>
          <cell r="D32">
            <v>2800</v>
          </cell>
          <cell r="E32">
            <v>4200</v>
          </cell>
          <cell r="F32" t="str">
            <v>EQUINORTE</v>
          </cell>
        </row>
        <row r="33">
          <cell r="A33">
            <v>4030</v>
          </cell>
          <cell r="B33" t="str">
            <v>Apisonador Vertical o canguro</v>
          </cell>
          <cell r="C33" t="str">
            <v>dia</v>
          </cell>
          <cell r="D33">
            <v>45000</v>
          </cell>
          <cell r="E33">
            <v>67500</v>
          </cell>
          <cell r="F33" t="str">
            <v>EQUINORTE</v>
          </cell>
        </row>
        <row r="34">
          <cell r="A34">
            <v>4031</v>
          </cell>
          <cell r="B34" t="str">
            <v xml:space="preserve">Compresor con un martillo </v>
          </cell>
          <cell r="C34" t="str">
            <v>dia</v>
          </cell>
          <cell r="D34">
            <v>272500</v>
          </cell>
          <cell r="E34">
            <v>408750</v>
          </cell>
          <cell r="F34" t="str">
            <v>EQUINORTE</v>
          </cell>
        </row>
        <row r="35">
          <cell r="A35">
            <v>4032</v>
          </cell>
          <cell r="B35" t="str">
            <v>Compresor con dos martillos</v>
          </cell>
          <cell r="C35" t="str">
            <v>dia</v>
          </cell>
          <cell r="D35">
            <v>295000</v>
          </cell>
          <cell r="E35">
            <v>442500</v>
          </cell>
          <cell r="F35" t="str">
            <v>EQUINORTE</v>
          </cell>
        </row>
        <row r="36">
          <cell r="A36">
            <v>4033</v>
          </cell>
          <cell r="B36" t="str">
            <v>Corte de pavimento con equipo mecanico x M/l</v>
          </cell>
          <cell r="C36" t="str">
            <v>Mtl</v>
          </cell>
          <cell r="D36">
            <v>6000</v>
          </cell>
          <cell r="E36">
            <v>9000</v>
          </cell>
          <cell r="F36" t="str">
            <v>EQUINORTE</v>
          </cell>
        </row>
        <row r="37">
          <cell r="A37">
            <v>4034</v>
          </cell>
          <cell r="B37" t="str">
            <v xml:space="preserve">Mezcladora  </v>
          </cell>
          <cell r="C37" t="str">
            <v>dia</v>
          </cell>
          <cell r="D37">
            <v>22500</v>
          </cell>
          <cell r="E37">
            <v>33750</v>
          </cell>
          <cell r="F37" t="str">
            <v>EQUINORTE</v>
          </cell>
        </row>
        <row r="38">
          <cell r="A38">
            <v>4035</v>
          </cell>
          <cell r="B38" t="str">
            <v xml:space="preserve">Motobomba a gasolina de 2" y 3" </v>
          </cell>
          <cell r="C38" t="str">
            <v>dia</v>
          </cell>
          <cell r="D38">
            <v>22500</v>
          </cell>
          <cell r="E38">
            <v>33750</v>
          </cell>
          <cell r="F38" t="str">
            <v>EQUINORTE</v>
          </cell>
        </row>
        <row r="39">
          <cell r="A39">
            <v>4036</v>
          </cell>
          <cell r="B39" t="str">
            <v>Transporte Planta 50 KVA</v>
          </cell>
          <cell r="C39" t="str">
            <v>dia</v>
          </cell>
          <cell r="D39">
            <v>26500</v>
          </cell>
          <cell r="E39">
            <v>39750</v>
          </cell>
          <cell r="F39" t="str">
            <v>EQUINORTE</v>
          </cell>
        </row>
        <row r="40">
          <cell r="A40">
            <v>4037</v>
          </cell>
          <cell r="B40" t="str">
            <v>Camión Canasta</v>
          </cell>
          <cell r="C40" t="str">
            <v>dia</v>
          </cell>
          <cell r="D40">
            <v>800000</v>
          </cell>
          <cell r="E40">
            <v>1200000</v>
          </cell>
          <cell r="F40" t="str">
            <v>EQUINORTE</v>
          </cell>
        </row>
        <row r="41">
          <cell r="A41">
            <v>4038</v>
          </cell>
          <cell r="B41" t="str">
            <v>Motobomba sumergible</v>
          </cell>
          <cell r="C41" t="str">
            <v>dia</v>
          </cell>
          <cell r="D41">
            <v>26500</v>
          </cell>
          <cell r="E41">
            <v>39750</v>
          </cell>
          <cell r="F41" t="str">
            <v>EQUINORTE</v>
          </cell>
        </row>
        <row r="42">
          <cell r="A42">
            <v>4039</v>
          </cell>
          <cell r="B42" t="str">
            <v>Pulidora electrica</v>
          </cell>
          <cell r="C42" t="str">
            <v>dia</v>
          </cell>
          <cell r="D42">
            <v>12000</v>
          </cell>
          <cell r="E42">
            <v>18000</v>
          </cell>
          <cell r="F42" t="str">
            <v>EQUINORTE</v>
          </cell>
        </row>
        <row r="43">
          <cell r="A43">
            <v>4040</v>
          </cell>
          <cell r="B43" t="str">
            <v>Rodillo Compacatador sencillo ( .50 ton)</v>
          </cell>
          <cell r="C43" t="str">
            <v>dia</v>
          </cell>
          <cell r="D43">
            <v>90000</v>
          </cell>
          <cell r="E43">
            <v>135000</v>
          </cell>
          <cell r="F43" t="str">
            <v>EQUINORTE</v>
          </cell>
        </row>
        <row r="44">
          <cell r="A44">
            <v>4041</v>
          </cell>
          <cell r="B44" t="str">
            <v>Rodillo compactador Doble ( 1.0 Ton)</v>
          </cell>
          <cell r="C44" t="str">
            <v>dia</v>
          </cell>
          <cell r="D44">
            <v>180000</v>
          </cell>
          <cell r="E44">
            <v>270000</v>
          </cell>
          <cell r="F44" t="str">
            <v>EQUINORTE</v>
          </cell>
        </row>
        <row r="45">
          <cell r="A45">
            <v>4042</v>
          </cell>
          <cell r="B45" t="str">
            <v xml:space="preserve">Tronchadora de Metal </v>
          </cell>
          <cell r="C45" t="str">
            <v>dia</v>
          </cell>
          <cell r="D45">
            <v>12000</v>
          </cell>
          <cell r="E45">
            <v>18000</v>
          </cell>
          <cell r="F45" t="str">
            <v>EQUINORTE</v>
          </cell>
        </row>
        <row r="46">
          <cell r="A46">
            <v>4043</v>
          </cell>
          <cell r="B46" t="str">
            <v>Vibradores de Concreto</v>
          </cell>
          <cell r="C46" t="str">
            <v>dia</v>
          </cell>
          <cell r="D46">
            <v>22500</v>
          </cell>
          <cell r="E46">
            <v>33750</v>
          </cell>
          <cell r="F46" t="str">
            <v>EQUINORTE</v>
          </cell>
        </row>
        <row r="47">
          <cell r="A47">
            <v>4044</v>
          </cell>
          <cell r="B47" t="str">
            <v>Vibrocompactadoras o Ranas</v>
          </cell>
          <cell r="C47" t="str">
            <v>dia</v>
          </cell>
          <cell r="D47">
            <v>22500</v>
          </cell>
          <cell r="E47">
            <v>33750</v>
          </cell>
          <cell r="F47" t="str">
            <v>EQUINORTE</v>
          </cell>
        </row>
        <row r="48">
          <cell r="A48">
            <v>4045</v>
          </cell>
          <cell r="B48" t="str">
            <v>Machinero o Pistolero de compresor</v>
          </cell>
          <cell r="C48" t="str">
            <v>dia</v>
          </cell>
          <cell r="D48">
            <v>22000</v>
          </cell>
          <cell r="E48">
            <v>33000</v>
          </cell>
          <cell r="F48" t="str">
            <v>EQUINORTE</v>
          </cell>
        </row>
        <row r="49">
          <cell r="A49">
            <v>4046</v>
          </cell>
          <cell r="B49" t="str">
            <v>Operador</v>
          </cell>
          <cell r="C49" t="str">
            <v>dia</v>
          </cell>
          <cell r="D49">
            <v>16500</v>
          </cell>
          <cell r="E49">
            <v>24750</v>
          </cell>
          <cell r="F49" t="str">
            <v>EQUINORTE</v>
          </cell>
        </row>
        <row r="50">
          <cell r="A50">
            <v>4047</v>
          </cell>
          <cell r="B50" t="str">
            <v>compresor de Pintura</v>
          </cell>
          <cell r="C50" t="str">
            <v>dia</v>
          </cell>
          <cell r="D50">
            <v>18000</v>
          </cell>
          <cell r="E50">
            <v>27000</v>
          </cell>
          <cell r="F50" t="str">
            <v>EL MACHO</v>
          </cell>
        </row>
        <row r="51">
          <cell r="A51">
            <v>4048</v>
          </cell>
          <cell r="B51" t="str">
            <v>Tablones de Madera</v>
          </cell>
          <cell r="C51" t="str">
            <v>dia</v>
          </cell>
          <cell r="D51">
            <v>600</v>
          </cell>
          <cell r="E51">
            <v>900</v>
          </cell>
          <cell r="F51" t="str">
            <v>EL MACHO</v>
          </cell>
        </row>
        <row r="52">
          <cell r="A52">
            <v>4049</v>
          </cell>
          <cell r="B52" t="str">
            <v>Andamios de carga estructural</v>
          </cell>
          <cell r="C52" t="str">
            <v>dia</v>
          </cell>
          <cell r="D52">
            <v>450</v>
          </cell>
          <cell r="E52">
            <v>675</v>
          </cell>
          <cell r="F52" t="str">
            <v>EL MACHO</v>
          </cell>
        </row>
        <row r="53">
          <cell r="A53">
            <v>4050</v>
          </cell>
          <cell r="B53" t="str">
            <v xml:space="preserve">Herramientas  </v>
          </cell>
          <cell r="C53" t="str">
            <v>glb</v>
          </cell>
          <cell r="D53">
            <v>112000</v>
          </cell>
          <cell r="E53">
            <v>168000</v>
          </cell>
        </row>
        <row r="54">
          <cell r="A54">
            <v>4051</v>
          </cell>
          <cell r="B54" t="str">
            <v>volqueta 6 m3</v>
          </cell>
          <cell r="C54" t="str">
            <v>viaje</v>
          </cell>
          <cell r="D54">
            <v>50000</v>
          </cell>
          <cell r="E54">
            <v>75000</v>
          </cell>
        </row>
        <row r="55">
          <cell r="A55">
            <v>4052</v>
          </cell>
          <cell r="B55" t="str">
            <v>Taladro de percusion</v>
          </cell>
          <cell r="C55" t="str">
            <v>UND</v>
          </cell>
          <cell r="D55">
            <v>25500</v>
          </cell>
          <cell r="E55">
            <v>38250</v>
          </cell>
        </row>
        <row r="56">
          <cell r="A56">
            <v>4053</v>
          </cell>
          <cell r="B56" t="str">
            <v>Montacarga</v>
          </cell>
          <cell r="C56" t="str">
            <v>hora</v>
          </cell>
          <cell r="D56">
            <v>70000</v>
          </cell>
          <cell r="E56">
            <v>105000</v>
          </cell>
          <cell r="G56" t="str">
            <v>sao</v>
          </cell>
        </row>
        <row r="57">
          <cell r="A57">
            <v>4054</v>
          </cell>
          <cell r="B57" t="str">
            <v>transporte de transformador</v>
          </cell>
          <cell r="D57">
            <v>70000</v>
          </cell>
          <cell r="E57">
            <v>105000</v>
          </cell>
        </row>
        <row r="58">
          <cell r="A58">
            <v>4055</v>
          </cell>
          <cell r="B58" t="str">
            <v>Transporte de poste de 12x800 daN</v>
          </cell>
          <cell r="C58" t="str">
            <v>un</v>
          </cell>
          <cell r="D58">
            <v>800000</v>
          </cell>
          <cell r="E58">
            <v>1200000</v>
          </cell>
        </row>
        <row r="59">
          <cell r="A59">
            <v>4056</v>
          </cell>
          <cell r="B59" t="str">
            <v>Canasta aislada</v>
          </cell>
          <cell r="C59" t="str">
            <v>un</v>
          </cell>
          <cell r="D59">
            <v>80000</v>
          </cell>
          <cell r="E59">
            <v>120000</v>
          </cell>
        </row>
        <row r="60">
          <cell r="A60">
            <v>4057</v>
          </cell>
          <cell r="B60" t="str">
            <v>Transporte tablero</v>
          </cell>
          <cell r="C60" t="str">
            <v>UN</v>
          </cell>
          <cell r="D60">
            <v>150000</v>
          </cell>
          <cell r="E60">
            <v>225000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7">
          <cell r="A27" t="str">
            <v>2,03</v>
          </cell>
        </row>
      </sheetData>
      <sheetData sheetId="23"/>
      <sheetData sheetId="24"/>
      <sheetData sheetId="25"/>
      <sheetData sheetId="26"/>
      <sheetData sheetId="27"/>
      <sheetData sheetId="28"/>
      <sheetData sheetId="29">
        <row r="1">
          <cell r="D1">
            <v>0.4</v>
          </cell>
          <cell r="E1">
            <v>50</v>
          </cell>
        </row>
        <row r="2">
          <cell r="A2" t="str">
            <v>COD</v>
          </cell>
          <cell r="B2" t="str">
            <v>DESCRIPCION</v>
          </cell>
          <cell r="C2" t="str">
            <v>Jornal</v>
          </cell>
          <cell r="D2" t="str">
            <v>V/TOTAL</v>
          </cell>
          <cell r="E2" t="str">
            <v>TIPO</v>
          </cell>
          <cell r="F2" t="str">
            <v>PROYECTO</v>
          </cell>
          <cell r="H2" t="str">
            <v>ANALISIS DE MANO DE OBRA</v>
          </cell>
        </row>
        <row r="3">
          <cell r="A3">
            <v>2037</v>
          </cell>
          <cell r="B3" t="str">
            <v xml:space="preserve"> instalacion de protecciones ( en caliente )</v>
          </cell>
          <cell r="C3">
            <v>130000</v>
          </cell>
          <cell r="D3">
            <v>182000</v>
          </cell>
        </row>
        <row r="4">
          <cell r="A4">
            <v>2160</v>
          </cell>
          <cell r="B4" t="str">
            <v>Acometidas secundarias</v>
          </cell>
          <cell r="C4">
            <v>7500</v>
          </cell>
          <cell r="D4">
            <v>10500</v>
          </cell>
          <cell r="E4" t="str">
            <v>PROCELEM</v>
          </cell>
          <cell r="H4" t="str">
            <v>CARGO</v>
          </cell>
          <cell r="I4" t="str">
            <v>SUELDO</v>
          </cell>
          <cell r="J4" t="str">
            <v>SUBALIM</v>
          </cell>
          <cell r="K4" t="str">
            <v>SUB TPTE</v>
          </cell>
          <cell r="L4" t="str">
            <v>VALOR MENSUAL</v>
          </cell>
          <cell r="M4" t="str">
            <v>VR.DIA</v>
          </cell>
          <cell r="N4" t="str">
            <v>VR.HORA</v>
          </cell>
        </row>
        <row r="5">
          <cell r="A5">
            <v>2065</v>
          </cell>
          <cell r="B5" t="str">
            <v>alambrado Adornos navideños</v>
          </cell>
          <cell r="C5">
            <v>100000</v>
          </cell>
          <cell r="D5">
            <v>140000</v>
          </cell>
          <cell r="H5" t="str">
            <v>LINIERO</v>
          </cell>
          <cell r="I5">
            <v>1500000</v>
          </cell>
          <cell r="J5">
            <v>60000</v>
          </cell>
          <cell r="K5">
            <v>24082</v>
          </cell>
          <cell r="L5">
            <v>1584082</v>
          </cell>
          <cell r="M5">
            <v>52802.73333333333</v>
          </cell>
          <cell r="N5">
            <v>6600.3416666666662</v>
          </cell>
        </row>
        <row r="6">
          <cell r="A6">
            <v>2209</v>
          </cell>
          <cell r="B6" t="str">
            <v>Armado de Luminarias Flurescentes</v>
          </cell>
          <cell r="C6">
            <v>2000</v>
          </cell>
          <cell r="D6">
            <v>2800</v>
          </cell>
          <cell r="E6" t="str">
            <v>DISELECSA</v>
          </cell>
          <cell r="H6" t="str">
            <v>OPERADOR GRUA</v>
          </cell>
          <cell r="I6">
            <v>700000</v>
          </cell>
          <cell r="J6">
            <v>60000</v>
          </cell>
          <cell r="K6">
            <v>24082</v>
          </cell>
          <cell r="L6">
            <v>784082</v>
          </cell>
          <cell r="M6">
            <v>26136.066666666666</v>
          </cell>
          <cell r="N6">
            <v>3267.0083333333332</v>
          </cell>
        </row>
        <row r="7">
          <cell r="A7">
            <v>2069</v>
          </cell>
          <cell r="B7" t="str">
            <v xml:space="preserve">Apertura hueco, hincada , aplome poste 11 mts </v>
          </cell>
          <cell r="C7">
            <v>54917</v>
          </cell>
          <cell r="D7">
            <v>76883.799999999988</v>
          </cell>
          <cell r="E7" t="str">
            <v>ELECTRIC</v>
          </cell>
          <cell r="H7" t="str">
            <v>AYUDANTE ELECTRICO</v>
          </cell>
          <cell r="I7">
            <v>600000</v>
          </cell>
          <cell r="J7">
            <v>60000</v>
          </cell>
          <cell r="K7">
            <v>24082</v>
          </cell>
          <cell r="L7">
            <v>684082</v>
          </cell>
          <cell r="M7">
            <v>22802.733333333334</v>
          </cell>
          <cell r="N7">
            <v>2850.3416666666667</v>
          </cell>
        </row>
        <row r="8">
          <cell r="A8">
            <v>2070</v>
          </cell>
          <cell r="B8" t="str">
            <v xml:space="preserve">Apertura hueco, hincada , aplome poste 12 mts </v>
          </cell>
          <cell r="C8">
            <v>80000</v>
          </cell>
          <cell r="D8">
            <v>112000</v>
          </cell>
          <cell r="E8" t="str">
            <v>ELECTRIC</v>
          </cell>
          <cell r="H8" t="str">
            <v>TECNICO ELECTRICISTA</v>
          </cell>
          <cell r="I8">
            <v>1350000</v>
          </cell>
          <cell r="J8">
            <v>60000</v>
          </cell>
          <cell r="K8">
            <v>24082</v>
          </cell>
          <cell r="L8">
            <v>1434082</v>
          </cell>
          <cell r="M8">
            <v>47802.73333333333</v>
          </cell>
          <cell r="N8">
            <v>5975.3416666666662</v>
          </cell>
        </row>
        <row r="9">
          <cell r="A9">
            <v>2068</v>
          </cell>
          <cell r="B9" t="str">
            <v xml:space="preserve">Apertura hueco, hincada , aplome poste 8-9 mts </v>
          </cell>
          <cell r="D9">
            <v>0</v>
          </cell>
          <cell r="E9" t="str">
            <v>ELECTRIC</v>
          </cell>
          <cell r="H9" t="str">
            <v>OFICIAL CIVIL</v>
          </cell>
          <cell r="I9">
            <v>1800000</v>
          </cell>
          <cell r="L9">
            <v>1800000</v>
          </cell>
          <cell r="M9">
            <v>60000</v>
          </cell>
          <cell r="N9">
            <v>7500</v>
          </cell>
        </row>
        <row r="10">
          <cell r="A10">
            <v>2130</v>
          </cell>
          <cell r="B10" t="str">
            <v>Bajante de transformadores</v>
          </cell>
          <cell r="D10">
            <v>0</v>
          </cell>
          <cell r="E10" t="str">
            <v>PROCELEM</v>
          </cell>
          <cell r="H10" t="str">
            <v>AYUDANTE CIVIL</v>
          </cell>
          <cell r="I10">
            <v>300000</v>
          </cell>
          <cell r="L10">
            <v>300000</v>
          </cell>
          <cell r="M10">
            <v>10000</v>
          </cell>
          <cell r="N10">
            <v>1250</v>
          </cell>
        </row>
        <row r="11">
          <cell r="A11">
            <v>2074</v>
          </cell>
          <cell r="B11" t="str">
            <v>Base de Concreto  Poste o retenida</v>
          </cell>
          <cell r="C11">
            <v>1081</v>
          </cell>
          <cell r="D11">
            <v>1513.3999999999999</v>
          </cell>
          <cell r="E11" t="str">
            <v>ELECTRIC</v>
          </cell>
        </row>
        <row r="12">
          <cell r="A12">
            <v>2072</v>
          </cell>
          <cell r="B12" t="str">
            <v>Base de Concreto para poste  A.S 11 mts</v>
          </cell>
          <cell r="C12">
            <v>353200</v>
          </cell>
          <cell r="D12">
            <v>494479.99999999994</v>
          </cell>
          <cell r="E12" t="str">
            <v>ELECTRIC</v>
          </cell>
        </row>
        <row r="13">
          <cell r="A13">
            <v>2073</v>
          </cell>
          <cell r="B13" t="str">
            <v>Base de Concreto para poste  A.S 12 mts</v>
          </cell>
          <cell r="C13">
            <v>353200</v>
          </cell>
          <cell r="D13">
            <v>494479.99999999994</v>
          </cell>
          <cell r="E13" t="str">
            <v>ELECTRIC</v>
          </cell>
        </row>
        <row r="14">
          <cell r="A14">
            <v>2071</v>
          </cell>
          <cell r="B14" t="str">
            <v>Base de Concreto para poste  A.S 8 mts</v>
          </cell>
          <cell r="C14">
            <v>210060</v>
          </cell>
          <cell r="D14">
            <v>294084</v>
          </cell>
          <cell r="E14" t="str">
            <v>ELECTRIC</v>
          </cell>
          <cell r="H14" t="str">
            <v>PRESTACIONES</v>
          </cell>
          <cell r="I14">
            <v>0.55279999999999996</v>
          </cell>
          <cell r="K14" t="str">
            <v>SALARIO MINIMO</v>
          </cell>
        </row>
        <row r="15">
          <cell r="A15">
            <v>2059</v>
          </cell>
          <cell r="B15" t="str">
            <v>Base en concreto 1.2 x 0.5 x 0.5</v>
          </cell>
          <cell r="C15">
            <v>60000</v>
          </cell>
          <cell r="D15">
            <v>84000</v>
          </cell>
          <cell r="K15">
            <v>236470</v>
          </cell>
        </row>
        <row r="16">
          <cell r="A16">
            <v>2062</v>
          </cell>
          <cell r="B16" t="str">
            <v>Base en concreto 1.2 x 0.6 x 0.6</v>
          </cell>
          <cell r="C16">
            <v>75000</v>
          </cell>
          <cell r="D16">
            <v>105000</v>
          </cell>
        </row>
        <row r="17">
          <cell r="A17">
            <v>2058</v>
          </cell>
          <cell r="B17" t="str">
            <v xml:space="preserve">Base en concreto 1.5 x 1.5 x 2.0 </v>
          </cell>
          <cell r="C17">
            <v>280000</v>
          </cell>
          <cell r="D17">
            <v>392000</v>
          </cell>
        </row>
        <row r="18">
          <cell r="A18">
            <v>2165</v>
          </cell>
          <cell r="B18" t="str">
            <v>Base para poste autosoportado de 11 mts</v>
          </cell>
          <cell r="C18">
            <v>450000</v>
          </cell>
          <cell r="D18">
            <v>630000</v>
          </cell>
          <cell r="E18" t="str">
            <v>PROCELEM</v>
          </cell>
          <cell r="H18" t="str">
            <v>Prestaciones</v>
          </cell>
        </row>
        <row r="19">
          <cell r="A19">
            <v>2166</v>
          </cell>
          <cell r="B19" t="str">
            <v>Base para poste autosoportado de 9 mts</v>
          </cell>
          <cell r="C19">
            <v>350000</v>
          </cell>
          <cell r="D19">
            <v>489999.99999999994</v>
          </cell>
          <cell r="E19" t="str">
            <v>PROCELEM</v>
          </cell>
          <cell r="H19" t="str">
            <v>Prestaciones Legales</v>
          </cell>
        </row>
        <row r="20">
          <cell r="A20">
            <v>2142</v>
          </cell>
          <cell r="B20" t="str">
            <v>Cable monopolar</v>
          </cell>
          <cell r="C20">
            <v>1500</v>
          </cell>
          <cell r="D20">
            <v>2100</v>
          </cell>
          <cell r="E20" t="str">
            <v>PROCELEM</v>
          </cell>
          <cell r="H20" t="str">
            <v>Cesantias</v>
          </cell>
          <cell r="I20">
            <v>8.3299999999999999E-2</v>
          </cell>
        </row>
        <row r="21">
          <cell r="A21">
            <v>2141</v>
          </cell>
          <cell r="B21" t="str">
            <v>Cable trenzado de No 2 a No 2/0</v>
          </cell>
          <cell r="C21">
            <v>1600</v>
          </cell>
          <cell r="D21">
            <v>2240</v>
          </cell>
          <cell r="E21" t="str">
            <v>PROCELEM</v>
          </cell>
          <cell r="H21" t="str">
            <v>Intereses</v>
          </cell>
          <cell r="I21">
            <v>1.2E-2</v>
          </cell>
        </row>
        <row r="22">
          <cell r="A22">
            <v>2075</v>
          </cell>
          <cell r="B22" t="str">
            <v>Caja derivacion y Conexionado</v>
          </cell>
          <cell r="C22">
            <v>28500</v>
          </cell>
          <cell r="D22">
            <v>39900</v>
          </cell>
          <cell r="E22" t="str">
            <v>ELECTRIC</v>
          </cell>
          <cell r="H22" t="str">
            <v>Vacaciones</v>
          </cell>
          <cell r="I22">
            <v>4.1700000000000001E-2</v>
          </cell>
        </row>
        <row r="23">
          <cell r="A23">
            <v>2154</v>
          </cell>
          <cell r="B23" t="str">
            <v>Cajas para acometidas</v>
          </cell>
          <cell r="C23">
            <v>30000</v>
          </cell>
          <cell r="D23">
            <v>42000</v>
          </cell>
          <cell r="E23" t="str">
            <v>PROCELEM</v>
          </cell>
          <cell r="H23" t="str">
            <v>Primas</v>
          </cell>
          <cell r="I23">
            <v>8.3299999999999999E-2</v>
          </cell>
          <cell r="K23">
            <v>10.35</v>
          </cell>
        </row>
        <row r="24">
          <cell r="A24">
            <v>2076</v>
          </cell>
          <cell r="B24" t="str">
            <v>Conexión Acometida Contador y caja 120V</v>
          </cell>
          <cell r="C24">
            <v>25960</v>
          </cell>
          <cell r="D24">
            <v>36344</v>
          </cell>
          <cell r="E24" t="str">
            <v>ELECTRIC</v>
          </cell>
          <cell r="H24" t="str">
            <v>SUBTOTAL</v>
          </cell>
          <cell r="I24">
            <v>0.2203</v>
          </cell>
        </row>
        <row r="25">
          <cell r="A25">
            <v>2045</v>
          </cell>
          <cell r="B25" t="str">
            <v>Conexión de Pararrayos y puesta a tierra</v>
          </cell>
          <cell r="C25">
            <v>120000</v>
          </cell>
          <cell r="D25">
            <v>168000</v>
          </cell>
          <cell r="E25" t="str">
            <v>CONTRATIS</v>
          </cell>
        </row>
        <row r="26">
          <cell r="A26">
            <v>2044</v>
          </cell>
          <cell r="B26" t="str">
            <v>Conexión en Caliente de Cortacircuito</v>
          </cell>
          <cell r="C26">
            <v>70000</v>
          </cell>
          <cell r="D26">
            <v>98000</v>
          </cell>
          <cell r="E26" t="str">
            <v>CONTRATIS</v>
          </cell>
          <cell r="H26" t="str">
            <v>Aportes Patronales</v>
          </cell>
        </row>
        <row r="27">
          <cell r="A27">
            <v>2043</v>
          </cell>
          <cell r="B27" t="str">
            <v>Conexión en Caliente en Transformador 1F</v>
          </cell>
          <cell r="C27">
            <v>70000</v>
          </cell>
          <cell r="D27">
            <v>98000</v>
          </cell>
          <cell r="E27" t="str">
            <v>CONTRATIS</v>
          </cell>
          <cell r="H27" t="str">
            <v>Caja Compensación</v>
          </cell>
          <cell r="I27">
            <v>0.04</v>
          </cell>
        </row>
        <row r="28">
          <cell r="A28">
            <v>2080</v>
          </cell>
          <cell r="B28" t="str">
            <v>Conjunto de puesta  a tierra</v>
          </cell>
          <cell r="C28">
            <v>650000</v>
          </cell>
          <cell r="D28">
            <v>910000</v>
          </cell>
          <cell r="E28" t="str">
            <v>ELECTRIC</v>
          </cell>
          <cell r="H28" t="str">
            <v>Aportes SENA</v>
          </cell>
          <cell r="I28">
            <v>0.02</v>
          </cell>
        </row>
        <row r="29">
          <cell r="A29">
            <v>2161</v>
          </cell>
          <cell r="B29" t="str">
            <v>Contadores</v>
          </cell>
          <cell r="C29">
            <v>12000</v>
          </cell>
          <cell r="D29">
            <v>16800</v>
          </cell>
          <cell r="E29" t="str">
            <v>PROCELEM</v>
          </cell>
          <cell r="H29" t="str">
            <v>Fondo Ind. Construcción</v>
          </cell>
          <cell r="I29">
            <v>1.7999999999999999E-2</v>
          </cell>
        </row>
        <row r="30">
          <cell r="A30">
            <v>2077</v>
          </cell>
          <cell r="B30" t="str">
            <v>Cortacircuito (1)</v>
          </cell>
          <cell r="C30">
            <v>25716</v>
          </cell>
          <cell r="D30">
            <v>36002.399999999994</v>
          </cell>
          <cell r="E30" t="str">
            <v>ELECTRIC</v>
          </cell>
          <cell r="H30" t="str">
            <v>I. C. B. F.</v>
          </cell>
          <cell r="I30">
            <v>0.03</v>
          </cell>
          <cell r="K30" t="str">
            <v>ISS</v>
          </cell>
        </row>
        <row r="31">
          <cell r="A31">
            <v>2078</v>
          </cell>
          <cell r="B31" t="str">
            <v>Cortacircuito (2) juegos</v>
          </cell>
          <cell r="C31">
            <v>38282</v>
          </cell>
          <cell r="D31">
            <v>53594.799999999996</v>
          </cell>
          <cell r="E31" t="str">
            <v>ELECTRIC</v>
          </cell>
          <cell r="H31" t="str">
            <v>I.S.S.</v>
          </cell>
          <cell r="I31">
            <v>0.184</v>
          </cell>
        </row>
        <row r="32">
          <cell r="A32">
            <v>2079</v>
          </cell>
          <cell r="B32" t="str">
            <v>Cortacircuito (3) juegos</v>
          </cell>
          <cell r="C32">
            <v>50828</v>
          </cell>
          <cell r="D32">
            <v>71159.199999999997</v>
          </cell>
          <cell r="E32" t="str">
            <v>ELECTRIC</v>
          </cell>
          <cell r="H32" t="str">
            <v>SUB TOTAL</v>
          </cell>
          <cell r="I32">
            <v>0.29199999999999998</v>
          </cell>
        </row>
        <row r="33">
          <cell r="A33">
            <v>2158</v>
          </cell>
          <cell r="B33" t="str">
            <v>Cortacircuito en frio</v>
          </cell>
          <cell r="C33">
            <v>30000</v>
          </cell>
          <cell r="D33">
            <v>42000</v>
          </cell>
          <cell r="E33" t="str">
            <v>PROCELEM</v>
          </cell>
        </row>
        <row r="34">
          <cell r="A34">
            <v>2168</v>
          </cell>
          <cell r="B34" t="str">
            <v>Cortacircuitos en caliente</v>
          </cell>
          <cell r="C34">
            <v>60000</v>
          </cell>
          <cell r="D34">
            <v>84000</v>
          </cell>
          <cell r="E34" t="str">
            <v>PROCELEM</v>
          </cell>
          <cell r="H34" t="str">
            <v>Otros Costos Patronales</v>
          </cell>
        </row>
        <row r="35">
          <cell r="A35">
            <v>2170</v>
          </cell>
          <cell r="B35" t="str">
            <v>cruceta en caliente</v>
          </cell>
          <cell r="C35">
            <v>90000</v>
          </cell>
          <cell r="D35">
            <v>125999.99999999999</v>
          </cell>
          <cell r="E35" t="str">
            <v>PROCELEM</v>
          </cell>
          <cell r="H35" t="str">
            <v>Horas extras</v>
          </cell>
          <cell r="I35">
            <v>0.03</v>
          </cell>
        </row>
        <row r="36">
          <cell r="A36">
            <v>2040</v>
          </cell>
          <cell r="B36" t="str">
            <v xml:space="preserve">Cuadrilla 1L + 1AY </v>
          </cell>
          <cell r="C36">
            <v>37803</v>
          </cell>
          <cell r="D36">
            <v>52924.2</v>
          </cell>
          <cell r="E36" t="str">
            <v>CONTRATIS</v>
          </cell>
          <cell r="H36" t="str">
            <v>Vestidos y Calzados</v>
          </cell>
          <cell r="I36">
            <v>1.0500000000000001E-2</v>
          </cell>
        </row>
        <row r="37">
          <cell r="A37">
            <v>2054</v>
          </cell>
          <cell r="B37" t="str">
            <v>Cuadrilla 1O + 2A</v>
          </cell>
          <cell r="C37">
            <v>80000</v>
          </cell>
          <cell r="D37">
            <v>112000</v>
          </cell>
          <cell r="E37" t="str">
            <v>CONTRATIS</v>
          </cell>
          <cell r="F37" t="str">
            <v>GNC</v>
          </cell>
        </row>
        <row r="38">
          <cell r="A38">
            <v>2051</v>
          </cell>
          <cell r="B38" t="str">
            <v xml:space="preserve">Cuadrilla 1O + 5A </v>
          </cell>
          <cell r="C38">
            <v>110000</v>
          </cell>
          <cell r="D38">
            <v>154000</v>
          </cell>
          <cell r="E38" t="str">
            <v>CONTRATIS</v>
          </cell>
          <cell r="H38" t="str">
            <v>SUB TOTAL</v>
          </cell>
          <cell r="I38">
            <v>4.0500000000000001E-2</v>
          </cell>
        </row>
        <row r="39">
          <cell r="A39">
            <v>2039</v>
          </cell>
          <cell r="B39" t="str">
            <v>Montaje de planta de 50 KVA</v>
          </cell>
          <cell r="C39">
            <v>650000</v>
          </cell>
          <cell r="D39">
            <v>910000</v>
          </cell>
          <cell r="E39" t="str">
            <v>DISELECSA</v>
          </cell>
        </row>
        <row r="40">
          <cell r="A40">
            <v>2038</v>
          </cell>
          <cell r="B40" t="str">
            <v>Cuadrilla Liniero + Operador + Ayudante</v>
          </cell>
          <cell r="C40">
            <v>101741.53333333333</v>
          </cell>
          <cell r="D40">
            <v>142438.14666666664</v>
          </cell>
          <cell r="E40" t="str">
            <v>DISELECSA</v>
          </cell>
          <cell r="H40" t="str">
            <v>Descansos remunerados</v>
          </cell>
        </row>
        <row r="41">
          <cell r="A41">
            <v>2198</v>
          </cell>
          <cell r="B41" t="str">
            <v>Desmonte  puente aereo primario en frio</v>
          </cell>
          <cell r="C41">
            <v>10000</v>
          </cell>
          <cell r="D41">
            <v>14000</v>
          </cell>
          <cell r="E41" t="str">
            <v>PROCELEM</v>
          </cell>
          <cell r="H41" t="str">
            <v>Tiempo pagado no laborado</v>
          </cell>
          <cell r="I41">
            <v>0.36699999999999999</v>
          </cell>
        </row>
        <row r="42">
          <cell r="A42">
            <v>2205</v>
          </cell>
          <cell r="B42" t="str">
            <v>Desmonte Cortacircuito en caliente</v>
          </cell>
          <cell r="C42">
            <v>45000</v>
          </cell>
          <cell r="D42">
            <v>62999.999999999993</v>
          </cell>
          <cell r="E42" t="str">
            <v>PROCELEM</v>
          </cell>
          <cell r="H42" t="str">
            <v>Mayor Valor prestacional</v>
          </cell>
          <cell r="I42">
            <v>0.30320000000000003</v>
          </cell>
        </row>
        <row r="43">
          <cell r="A43">
            <v>2207</v>
          </cell>
          <cell r="B43" t="str">
            <v>Desmonte cruceta en caliente</v>
          </cell>
          <cell r="C43">
            <v>67500</v>
          </cell>
          <cell r="D43">
            <v>94500</v>
          </cell>
          <cell r="E43" t="str">
            <v>PROCELEM</v>
          </cell>
          <cell r="H43" t="str">
            <v>SUBTOTAL</v>
          </cell>
          <cell r="I43">
            <v>0.67020000000000002</v>
          </cell>
        </row>
        <row r="44">
          <cell r="A44">
            <v>2199</v>
          </cell>
          <cell r="B44" t="str">
            <v>Desmonte de Acometidas secundarias</v>
          </cell>
          <cell r="C44">
            <v>7500</v>
          </cell>
          <cell r="D44">
            <v>10500</v>
          </cell>
          <cell r="E44" t="str">
            <v>PROCELEM</v>
          </cell>
        </row>
        <row r="45">
          <cell r="A45">
            <v>2183</v>
          </cell>
          <cell r="B45" t="str">
            <v>Desmonte de Cable No 1/0 desnudo</v>
          </cell>
          <cell r="C45">
            <v>390</v>
          </cell>
          <cell r="D45">
            <v>546</v>
          </cell>
          <cell r="E45" t="str">
            <v>PROCELEM</v>
          </cell>
          <cell r="H45" t="str">
            <v>TOTAL PRESTACIONALES</v>
          </cell>
        </row>
        <row r="46">
          <cell r="A46">
            <v>2184</v>
          </cell>
          <cell r="B46" t="str">
            <v>Desmonte de Cable No 2/0 desnudo</v>
          </cell>
          <cell r="C46">
            <v>520</v>
          </cell>
          <cell r="D46">
            <v>728</v>
          </cell>
          <cell r="E46" t="str">
            <v>PROCELEM</v>
          </cell>
          <cell r="H46" t="str">
            <v>Prestaciones Legales</v>
          </cell>
          <cell r="I46">
            <v>0.2203</v>
          </cell>
        </row>
        <row r="47">
          <cell r="A47">
            <v>2185</v>
          </cell>
          <cell r="B47" t="str">
            <v>Desmonte de Cable No 4/0 desnudo</v>
          </cell>
          <cell r="C47">
            <v>650</v>
          </cell>
          <cell r="D47">
            <v>909.99999999999989</v>
          </cell>
          <cell r="E47" t="str">
            <v>PROCELEM</v>
          </cell>
          <cell r="H47" t="str">
            <v>Aportes Patronales</v>
          </cell>
          <cell r="I47">
            <v>0.29199999999999998</v>
          </cell>
        </row>
        <row r="48">
          <cell r="A48">
            <v>2182</v>
          </cell>
          <cell r="B48" t="str">
            <v>Desmonte de Cable No 6 a No 2 desnudo</v>
          </cell>
          <cell r="C48">
            <v>293</v>
          </cell>
          <cell r="D48">
            <v>410.2</v>
          </cell>
          <cell r="E48" t="str">
            <v>PROCELEM</v>
          </cell>
          <cell r="H48" t="str">
            <v>Otros Costos Patronales</v>
          </cell>
          <cell r="I48">
            <v>4.0500000000000001E-2</v>
          </cell>
        </row>
        <row r="49">
          <cell r="A49">
            <v>2186</v>
          </cell>
          <cell r="B49" t="str">
            <v xml:space="preserve">Desmonte de Cable trenzado de No 2 a No 2/0 </v>
          </cell>
          <cell r="C49">
            <v>650</v>
          </cell>
          <cell r="D49">
            <v>909.99999999999989</v>
          </cell>
          <cell r="E49" t="str">
            <v>PROCELEM</v>
          </cell>
          <cell r="H49" t="str">
            <v>Descanso Remunerado</v>
          </cell>
        </row>
        <row r="50">
          <cell r="A50">
            <v>2200</v>
          </cell>
          <cell r="B50" t="str">
            <v>Desmonte de Contadores</v>
          </cell>
          <cell r="C50">
            <v>7800</v>
          </cell>
          <cell r="D50">
            <v>10920</v>
          </cell>
          <cell r="E50" t="str">
            <v>PROCELEM</v>
          </cell>
          <cell r="H50" t="str">
            <v>TOTAL APORTES</v>
          </cell>
          <cell r="I50">
            <v>0.55279999999999996</v>
          </cell>
        </row>
        <row r="51">
          <cell r="A51">
            <v>2202</v>
          </cell>
          <cell r="B51" t="str">
            <v>Desmonte de Luminaria de 150 w</v>
          </cell>
          <cell r="C51">
            <v>12000</v>
          </cell>
          <cell r="D51">
            <v>16800</v>
          </cell>
          <cell r="E51" t="str">
            <v>PROCELEM</v>
          </cell>
          <cell r="F51" t="str">
            <v>GNC</v>
          </cell>
        </row>
        <row r="52">
          <cell r="A52">
            <v>2203</v>
          </cell>
          <cell r="B52" t="str">
            <v>Desmonte de Luminaria de 400 w</v>
          </cell>
          <cell r="C52">
            <v>15000</v>
          </cell>
          <cell r="D52">
            <v>21000</v>
          </cell>
          <cell r="E52" t="str">
            <v>PROCELEM</v>
          </cell>
        </row>
        <row r="53">
          <cell r="A53">
            <v>2201</v>
          </cell>
          <cell r="B53" t="str">
            <v>Desmonte de Luminaria de 70 w</v>
          </cell>
          <cell r="C53">
            <v>12000</v>
          </cell>
          <cell r="D53">
            <v>16800</v>
          </cell>
          <cell r="E53" t="str">
            <v>PROCELEM</v>
          </cell>
        </row>
        <row r="54">
          <cell r="A54">
            <v>2196</v>
          </cell>
          <cell r="B54" t="str">
            <v xml:space="preserve">Desmonte de Pararrayo en frio </v>
          </cell>
          <cell r="C54">
            <v>19500</v>
          </cell>
          <cell r="D54">
            <v>27300</v>
          </cell>
          <cell r="E54" t="str">
            <v>PROCELEM</v>
          </cell>
        </row>
        <row r="55">
          <cell r="A55">
            <v>2208</v>
          </cell>
          <cell r="B55" t="str">
            <v>Desmonte de poste en caliente</v>
          </cell>
          <cell r="C55">
            <v>200000</v>
          </cell>
          <cell r="D55">
            <v>280000</v>
          </cell>
          <cell r="E55" t="str">
            <v>PROCELEM</v>
          </cell>
        </row>
        <row r="56">
          <cell r="A56">
            <v>2197</v>
          </cell>
          <cell r="B56" t="str">
            <v xml:space="preserve">Desmonte en cortacircuito en frio </v>
          </cell>
          <cell r="C56">
            <v>19500</v>
          </cell>
          <cell r="D56">
            <v>27300</v>
          </cell>
          <cell r="E56" t="str">
            <v>PROCELEM</v>
          </cell>
        </row>
        <row r="57">
          <cell r="A57">
            <v>2204</v>
          </cell>
          <cell r="B57" t="str">
            <v>Desmonte pararrayo en caliente</v>
          </cell>
          <cell r="C57">
            <v>45000</v>
          </cell>
          <cell r="D57">
            <v>62999.999999999993</v>
          </cell>
          <cell r="E57" t="str">
            <v>PROCELEM</v>
          </cell>
        </row>
        <row r="58">
          <cell r="A58">
            <v>2206</v>
          </cell>
          <cell r="B58" t="str">
            <v>Desmonte puente aero en caliente</v>
          </cell>
          <cell r="C58">
            <v>52500</v>
          </cell>
          <cell r="D58">
            <v>73500</v>
          </cell>
          <cell r="E58" t="str">
            <v>PROCELEM</v>
          </cell>
        </row>
        <row r="59">
          <cell r="A59">
            <v>2194</v>
          </cell>
          <cell r="B59" t="str">
            <v>Desmonte templete aereo</v>
          </cell>
          <cell r="C59">
            <v>10000</v>
          </cell>
          <cell r="D59">
            <v>14000</v>
          </cell>
          <cell r="E59" t="str">
            <v>PROCELEM</v>
          </cell>
        </row>
        <row r="60">
          <cell r="A60">
            <v>2195</v>
          </cell>
          <cell r="B60" t="str">
            <v>Desmonte templete cajas para acometidas</v>
          </cell>
          <cell r="C60">
            <v>19500</v>
          </cell>
          <cell r="D60">
            <v>27300</v>
          </cell>
          <cell r="E60" t="str">
            <v>PROCELEM</v>
          </cell>
        </row>
        <row r="61">
          <cell r="A61">
            <v>2191</v>
          </cell>
          <cell r="B61" t="str">
            <v>Desmonte templete directo a tierra</v>
          </cell>
          <cell r="C61">
            <v>10000</v>
          </cell>
          <cell r="D61">
            <v>14000</v>
          </cell>
          <cell r="E61" t="str">
            <v>PROCELEM</v>
          </cell>
        </row>
        <row r="62">
          <cell r="A62">
            <v>2192</v>
          </cell>
          <cell r="B62" t="str">
            <v>Desmonte templete en cuerda de guitarra</v>
          </cell>
          <cell r="C62">
            <v>10000</v>
          </cell>
          <cell r="D62">
            <v>14000</v>
          </cell>
          <cell r="E62" t="str">
            <v>PROCELEM</v>
          </cell>
        </row>
        <row r="63">
          <cell r="A63">
            <v>2193</v>
          </cell>
          <cell r="B63" t="str">
            <v>Desmonte templete en stub</v>
          </cell>
          <cell r="C63">
            <v>10000</v>
          </cell>
          <cell r="D63">
            <v>14000</v>
          </cell>
          <cell r="E63" t="str">
            <v>PROCELEM</v>
          </cell>
        </row>
        <row r="64">
          <cell r="A64">
            <v>2210</v>
          </cell>
          <cell r="B64" t="str">
            <v xml:space="preserve">Electricista (1) </v>
          </cell>
          <cell r="C64" t="e">
            <v>#REF!</v>
          </cell>
          <cell r="D64" t="e">
            <v>#REF!</v>
          </cell>
          <cell r="E64" t="str">
            <v>JDIAZ</v>
          </cell>
        </row>
        <row r="65">
          <cell r="A65">
            <v>2126</v>
          </cell>
          <cell r="B65" t="str">
            <v>Enderezada de poste 11 mts</v>
          </cell>
          <cell r="C65">
            <v>20000</v>
          </cell>
          <cell r="D65">
            <v>28000</v>
          </cell>
          <cell r="E65" t="str">
            <v>PROCELEM</v>
          </cell>
        </row>
        <row r="66">
          <cell r="A66">
            <v>2125</v>
          </cell>
          <cell r="B66" t="str">
            <v>Enderezada de poste 12 mts</v>
          </cell>
          <cell r="C66">
            <v>25000</v>
          </cell>
          <cell r="D66">
            <v>35000</v>
          </cell>
          <cell r="E66" t="str">
            <v>PROCELEM</v>
          </cell>
        </row>
        <row r="67">
          <cell r="A67">
            <v>2128</v>
          </cell>
          <cell r="B67" t="str">
            <v>Enderezada de poste 8 mts</v>
          </cell>
          <cell r="C67">
            <v>15000</v>
          </cell>
          <cell r="D67">
            <v>21000</v>
          </cell>
          <cell r="E67" t="str">
            <v>PROCELEM</v>
          </cell>
        </row>
        <row r="68">
          <cell r="A68">
            <v>2127</v>
          </cell>
          <cell r="B68" t="str">
            <v>Enderezada de poste 9 mts</v>
          </cell>
          <cell r="C68">
            <v>15000</v>
          </cell>
          <cell r="D68">
            <v>21000</v>
          </cell>
          <cell r="E68" t="str">
            <v>PROCELEM</v>
          </cell>
        </row>
        <row r="69">
          <cell r="A69">
            <v>2081</v>
          </cell>
          <cell r="B69" t="str">
            <v>Enderezar poste</v>
          </cell>
          <cell r="C69">
            <v>5928</v>
          </cell>
          <cell r="D69">
            <v>8299.1999999999989</v>
          </cell>
          <cell r="E69" t="str">
            <v>ELECTRIC</v>
          </cell>
        </row>
        <row r="70">
          <cell r="A70">
            <v>2122</v>
          </cell>
          <cell r="B70" t="str">
            <v>Excavacion , hincada y aplomada de postes de 11 mts</v>
          </cell>
          <cell r="C70">
            <v>50000</v>
          </cell>
          <cell r="D70">
            <v>70000</v>
          </cell>
          <cell r="E70" t="str">
            <v>PROCELEM</v>
          </cell>
        </row>
        <row r="71">
          <cell r="A71">
            <v>2121</v>
          </cell>
          <cell r="B71" t="str">
            <v>Excavacion , hincada y aplomada de postes de 12 mts</v>
          </cell>
          <cell r="C71">
            <v>120000</v>
          </cell>
          <cell r="D71">
            <v>168000</v>
          </cell>
          <cell r="E71" t="str">
            <v>PROCELEM</v>
          </cell>
          <cell r="F71" t="str">
            <v>GNC</v>
          </cell>
        </row>
        <row r="72">
          <cell r="A72">
            <v>2124</v>
          </cell>
          <cell r="B72" t="str">
            <v>Excavacion , hincada y aplomada de postes de 8 mts</v>
          </cell>
          <cell r="C72">
            <v>30000</v>
          </cell>
          <cell r="D72">
            <v>42000</v>
          </cell>
          <cell r="E72" t="str">
            <v>PROCELEM</v>
          </cell>
        </row>
        <row r="73">
          <cell r="A73">
            <v>2123</v>
          </cell>
          <cell r="B73" t="str">
            <v>Excavacion , hincada y aplomada de postes de 9 mts</v>
          </cell>
          <cell r="C73">
            <v>30000</v>
          </cell>
          <cell r="D73">
            <v>42000</v>
          </cell>
          <cell r="E73" t="str">
            <v>PROCELEM</v>
          </cell>
        </row>
        <row r="74">
          <cell r="A74">
            <v>2041</v>
          </cell>
          <cell r="B74" t="str">
            <v>Excavacion de hueco para poste</v>
          </cell>
          <cell r="C74">
            <v>10000</v>
          </cell>
          <cell r="D74">
            <v>14000</v>
          </cell>
          <cell r="E74" t="str">
            <v>ELECTRIC</v>
          </cell>
        </row>
        <row r="75">
          <cell r="A75">
            <v>2171</v>
          </cell>
          <cell r="B75" t="str">
            <v>Hincada de poste en caliente</v>
          </cell>
          <cell r="C75">
            <v>300000</v>
          </cell>
          <cell r="D75">
            <v>420000</v>
          </cell>
          <cell r="E75" t="str">
            <v>PROCELEM</v>
          </cell>
        </row>
        <row r="76">
          <cell r="A76">
            <v>2061</v>
          </cell>
          <cell r="B76" t="str">
            <v>Inst. reflector tipo RRA sodio 250 W</v>
          </cell>
          <cell r="C76">
            <v>15000</v>
          </cell>
          <cell r="D76">
            <v>21000</v>
          </cell>
          <cell r="E76" t="str">
            <v>CONTRATIS</v>
          </cell>
        </row>
        <row r="77">
          <cell r="A77">
            <v>2066</v>
          </cell>
          <cell r="B77" t="str">
            <v>Instalacion de Equipo secuenciales</v>
          </cell>
          <cell r="C77">
            <v>120000</v>
          </cell>
          <cell r="D77">
            <v>168000</v>
          </cell>
          <cell r="E77" t="str">
            <v>CONTRATIS</v>
          </cell>
        </row>
        <row r="78">
          <cell r="A78">
            <v>2049</v>
          </cell>
          <cell r="B78" t="str">
            <v xml:space="preserve">Instalacion de Luminaria Fluoresc </v>
          </cell>
          <cell r="C78">
            <v>10000</v>
          </cell>
          <cell r="D78">
            <v>14000</v>
          </cell>
          <cell r="E78" t="str">
            <v>CONTRATIS</v>
          </cell>
        </row>
        <row r="79">
          <cell r="A79">
            <v>2047</v>
          </cell>
          <cell r="B79" t="str">
            <v xml:space="preserve">Instalacion de Luminaria 250 W </v>
          </cell>
          <cell r="C79">
            <v>10000</v>
          </cell>
          <cell r="D79">
            <v>14000</v>
          </cell>
          <cell r="E79" t="str">
            <v>CONTRATIS</v>
          </cell>
        </row>
        <row r="80">
          <cell r="A80">
            <v>2053</v>
          </cell>
          <cell r="B80" t="str">
            <v>Instalacion de Luminaria 400W</v>
          </cell>
          <cell r="C80">
            <v>10000</v>
          </cell>
          <cell r="D80">
            <v>14000</v>
          </cell>
          <cell r="E80" t="str">
            <v>CONTRATIS</v>
          </cell>
        </row>
        <row r="81">
          <cell r="A81">
            <v>2050</v>
          </cell>
          <cell r="B81" t="str">
            <v>Instalacion de Luminaria 70W</v>
          </cell>
          <cell r="C81">
            <v>10000</v>
          </cell>
          <cell r="D81">
            <v>14000</v>
          </cell>
          <cell r="E81" t="str">
            <v>CONTRATIS</v>
          </cell>
        </row>
        <row r="82">
          <cell r="A82">
            <v>2067</v>
          </cell>
          <cell r="B82" t="str">
            <v>Instalacion de perchas 3 puestos</v>
          </cell>
          <cell r="C82">
            <v>25000</v>
          </cell>
          <cell r="D82">
            <v>35000</v>
          </cell>
          <cell r="E82" t="str">
            <v>CONTRATIS</v>
          </cell>
        </row>
        <row r="83">
          <cell r="A83">
            <v>2057</v>
          </cell>
          <cell r="B83" t="str">
            <v>Instalacion de Retenida Sencilla</v>
          </cell>
          <cell r="C83">
            <v>22721</v>
          </cell>
          <cell r="D83">
            <v>31809.399999999998</v>
          </cell>
          <cell r="E83" t="str">
            <v>CONTRATIS</v>
          </cell>
        </row>
        <row r="84">
          <cell r="A84">
            <v>2082</v>
          </cell>
          <cell r="B84" t="str">
            <v>Juego de Bajante y conexión del trafo</v>
          </cell>
          <cell r="C84">
            <v>14468</v>
          </cell>
          <cell r="D84">
            <v>20255.199999999997</v>
          </cell>
          <cell r="E84" t="str">
            <v>ELECTRIC</v>
          </cell>
        </row>
        <row r="85">
          <cell r="A85">
            <v>2083</v>
          </cell>
          <cell r="B85" t="str">
            <v>Linea Primaria Cu # 6 # 4 # 2 1 hilo</v>
          </cell>
          <cell r="C85">
            <v>760</v>
          </cell>
          <cell r="D85">
            <v>1064</v>
          </cell>
          <cell r="E85" t="str">
            <v>ELECTRIC</v>
          </cell>
        </row>
        <row r="86">
          <cell r="A86">
            <v>2084</v>
          </cell>
          <cell r="B86" t="str">
            <v>Linea Primaria Cu # 6 # 4 # 2 2 hilo</v>
          </cell>
          <cell r="C86">
            <v>1330</v>
          </cell>
          <cell r="D86">
            <v>1861.9999999999998</v>
          </cell>
          <cell r="E86" t="str">
            <v>ELECTRIC</v>
          </cell>
        </row>
        <row r="87">
          <cell r="A87">
            <v>2085</v>
          </cell>
          <cell r="B87" t="str">
            <v>Linea Primaria Cu # 6 # 4 # 2 3 hilo</v>
          </cell>
          <cell r="C87">
            <v>1900</v>
          </cell>
          <cell r="D87">
            <v>2660</v>
          </cell>
          <cell r="E87" t="str">
            <v>ELECTRIC</v>
          </cell>
        </row>
        <row r="88">
          <cell r="A88">
            <v>2087</v>
          </cell>
          <cell r="B88" t="str">
            <v>Linea Secundari cable trifilar trenzado aislado</v>
          </cell>
          <cell r="C88">
            <v>1760</v>
          </cell>
          <cell r="D88">
            <v>2464</v>
          </cell>
          <cell r="E88" t="str">
            <v>ELECTRIC</v>
          </cell>
        </row>
        <row r="89">
          <cell r="A89">
            <v>2060</v>
          </cell>
          <cell r="B89" t="str">
            <v>Linea secundaria C u # 6 - # 4 - # 2</v>
          </cell>
          <cell r="C89">
            <v>760</v>
          </cell>
          <cell r="D89">
            <v>1064</v>
          </cell>
          <cell r="E89" t="str">
            <v>CONTRATIS</v>
          </cell>
        </row>
        <row r="90">
          <cell r="A90">
            <v>2086</v>
          </cell>
          <cell r="B90" t="str">
            <v>Linea Secundaria Cu # 2 desnudo</v>
          </cell>
          <cell r="C90">
            <v>600</v>
          </cell>
          <cell r="D90">
            <v>840</v>
          </cell>
          <cell r="E90" t="str">
            <v>ELECTRIC</v>
          </cell>
        </row>
        <row r="91">
          <cell r="A91">
            <v>2094</v>
          </cell>
          <cell r="B91" t="str">
            <v>Linea Secundaria Cu # 2,4 ,6 desnudo 3 hilos</v>
          </cell>
          <cell r="C91">
            <v>1500</v>
          </cell>
          <cell r="D91">
            <v>2100</v>
          </cell>
          <cell r="E91" t="str">
            <v>ELECTRIC</v>
          </cell>
        </row>
        <row r="92">
          <cell r="A92">
            <v>2163</v>
          </cell>
          <cell r="B92" t="str">
            <v>Luminaria de 150 w</v>
          </cell>
          <cell r="C92">
            <v>12000</v>
          </cell>
          <cell r="D92">
            <v>16800</v>
          </cell>
          <cell r="E92" t="str">
            <v>PROCELEM</v>
          </cell>
        </row>
        <row r="93">
          <cell r="A93">
            <v>2164</v>
          </cell>
          <cell r="B93" t="str">
            <v>Luminaria de 400 w</v>
          </cell>
          <cell r="C93">
            <v>15000</v>
          </cell>
          <cell r="D93">
            <v>21000</v>
          </cell>
          <cell r="E93" t="str">
            <v>PROCELEM</v>
          </cell>
        </row>
        <row r="94">
          <cell r="A94">
            <v>2162</v>
          </cell>
          <cell r="B94" t="str">
            <v>Luminaria de 70 w</v>
          </cell>
          <cell r="C94">
            <v>12000</v>
          </cell>
          <cell r="D94">
            <v>16800</v>
          </cell>
          <cell r="E94" t="str">
            <v>PROCELEM</v>
          </cell>
        </row>
        <row r="95">
          <cell r="A95">
            <v>2056</v>
          </cell>
          <cell r="B95" t="str">
            <v>Montaje de caja  fotocontrol</v>
          </cell>
          <cell r="C95">
            <v>35000</v>
          </cell>
          <cell r="D95">
            <v>49000</v>
          </cell>
          <cell r="E95" t="str">
            <v>CONTRATIS</v>
          </cell>
        </row>
        <row r="96">
          <cell r="A96">
            <v>2052</v>
          </cell>
          <cell r="B96" t="str">
            <v>Montaje luminaria ornamental DJK 150 W</v>
          </cell>
          <cell r="C96">
            <v>15000</v>
          </cell>
          <cell r="D96">
            <v>21000</v>
          </cell>
          <cell r="E96" t="str">
            <v>CONTRATIS</v>
          </cell>
        </row>
        <row r="97">
          <cell r="A97">
            <v>2064</v>
          </cell>
          <cell r="B97" t="str">
            <v>Ornamentacion adornos navideños</v>
          </cell>
          <cell r="C97">
            <v>100000</v>
          </cell>
          <cell r="D97">
            <v>140000</v>
          </cell>
          <cell r="E97" t="str">
            <v>CONTRATIS</v>
          </cell>
        </row>
        <row r="98">
          <cell r="A98">
            <v>2167</v>
          </cell>
          <cell r="B98" t="str">
            <v>Pararrayo en caliente</v>
          </cell>
          <cell r="C98">
            <v>60000</v>
          </cell>
          <cell r="D98">
            <v>84000</v>
          </cell>
          <cell r="E98" t="str">
            <v>PROCELEM</v>
          </cell>
        </row>
        <row r="99">
          <cell r="A99">
            <v>2088</v>
          </cell>
          <cell r="B99" t="str">
            <v>Pararrayos (2) juego</v>
          </cell>
          <cell r="C99">
            <v>38282</v>
          </cell>
          <cell r="D99">
            <v>53594.799999999996</v>
          </cell>
          <cell r="E99" t="str">
            <v>ELECTRIC</v>
          </cell>
        </row>
        <row r="100">
          <cell r="A100">
            <v>2157</v>
          </cell>
          <cell r="B100" t="str">
            <v>Pararrayos en frio</v>
          </cell>
          <cell r="C100">
            <v>30000</v>
          </cell>
          <cell r="D100">
            <v>42000</v>
          </cell>
          <cell r="E100" t="str">
            <v>PROCELEM</v>
          </cell>
        </row>
        <row r="101">
          <cell r="A101">
            <v>2063</v>
          </cell>
          <cell r="B101" t="str">
            <v>Pedestal de Concreto .60 x 0.60</v>
          </cell>
          <cell r="C101">
            <v>24000</v>
          </cell>
          <cell r="D101">
            <v>33600</v>
          </cell>
          <cell r="E101" t="str">
            <v>CONTRATIS</v>
          </cell>
        </row>
        <row r="102">
          <cell r="A102">
            <v>2046</v>
          </cell>
          <cell r="B102" t="str">
            <v>Percha 2 puestos de bronce</v>
          </cell>
          <cell r="C102">
            <v>6775</v>
          </cell>
          <cell r="D102">
            <v>9485</v>
          </cell>
          <cell r="E102" t="str">
            <v>ELECTRIC</v>
          </cell>
        </row>
        <row r="103">
          <cell r="A103">
            <v>2090</v>
          </cell>
          <cell r="B103" t="str">
            <v>Percha de 1 puesto</v>
          </cell>
          <cell r="C103">
            <v>2500</v>
          </cell>
          <cell r="D103">
            <v>3500</v>
          </cell>
          <cell r="E103" t="str">
            <v>ELECTRIC</v>
          </cell>
        </row>
        <row r="104">
          <cell r="A104">
            <v>2089</v>
          </cell>
          <cell r="B104" t="str">
            <v>Percha de 3 puestos</v>
          </cell>
          <cell r="C104">
            <v>11050</v>
          </cell>
          <cell r="D104">
            <v>15469.999999999998</v>
          </cell>
          <cell r="E104" t="str">
            <v>ELECTRIC</v>
          </cell>
        </row>
        <row r="105">
          <cell r="A105">
            <v>2091</v>
          </cell>
          <cell r="B105" t="str">
            <v>Poste corrido 1F</v>
          </cell>
          <cell r="C105">
            <v>13415</v>
          </cell>
          <cell r="D105">
            <v>18781</v>
          </cell>
          <cell r="E105" t="str">
            <v>ELECTRIC</v>
          </cell>
        </row>
        <row r="106">
          <cell r="A106">
            <v>2093</v>
          </cell>
          <cell r="B106" t="str">
            <v>Poste corrido 2F</v>
          </cell>
          <cell r="C106">
            <v>19482</v>
          </cell>
          <cell r="D106">
            <v>27274.799999999999</v>
          </cell>
          <cell r="E106" t="str">
            <v>ELECTRIC</v>
          </cell>
        </row>
        <row r="107">
          <cell r="A107">
            <v>2095</v>
          </cell>
          <cell r="B107" t="str">
            <v>Poste corrido 2F doble cruceta</v>
          </cell>
          <cell r="C107">
            <v>34000</v>
          </cell>
          <cell r="D107">
            <v>47600</v>
          </cell>
          <cell r="E107" t="str">
            <v>ELECTRIC</v>
          </cell>
        </row>
        <row r="108">
          <cell r="A108">
            <v>2097</v>
          </cell>
          <cell r="B108" t="str">
            <v>Poste Corrido 3 F</v>
          </cell>
          <cell r="C108">
            <v>25818</v>
          </cell>
          <cell r="D108">
            <v>36145.199999999997</v>
          </cell>
          <cell r="E108" t="str">
            <v>ELECTRIC</v>
          </cell>
        </row>
        <row r="109">
          <cell r="A109">
            <v>2098</v>
          </cell>
          <cell r="B109" t="str">
            <v>Poste Corrido 3 F doble cruceta</v>
          </cell>
          <cell r="C109">
            <v>37421</v>
          </cell>
          <cell r="D109">
            <v>52389.399999999994</v>
          </cell>
          <cell r="E109" t="str">
            <v>ELECTRIC</v>
          </cell>
        </row>
        <row r="110">
          <cell r="A110">
            <v>2092</v>
          </cell>
          <cell r="B110" t="str">
            <v>Poste terminal 1F</v>
          </cell>
          <cell r="C110">
            <v>13492</v>
          </cell>
          <cell r="D110">
            <v>18888.8</v>
          </cell>
          <cell r="E110" t="str">
            <v>ELECTRIC</v>
          </cell>
        </row>
        <row r="111">
          <cell r="A111">
            <v>2096</v>
          </cell>
          <cell r="B111" t="str">
            <v>Poste terminal 2 F</v>
          </cell>
          <cell r="C111">
            <v>34000</v>
          </cell>
          <cell r="D111">
            <v>47600</v>
          </cell>
          <cell r="E111" t="str">
            <v>ELECTRIC</v>
          </cell>
        </row>
        <row r="112">
          <cell r="A112">
            <v>2099</v>
          </cell>
          <cell r="B112" t="str">
            <v>Poste terminal 3F</v>
          </cell>
          <cell r="C112">
            <v>37421</v>
          </cell>
          <cell r="D112">
            <v>52389.399999999994</v>
          </cell>
          <cell r="E112" t="str">
            <v>ELECTRIC</v>
          </cell>
        </row>
        <row r="113">
          <cell r="A113">
            <v>2100</v>
          </cell>
          <cell r="B113" t="str">
            <v>Poste terminal corrido 3F</v>
          </cell>
          <cell r="C113">
            <v>44335</v>
          </cell>
          <cell r="D113">
            <v>62068.999999999993</v>
          </cell>
          <cell r="E113" t="str">
            <v>ELECTRIC</v>
          </cell>
        </row>
        <row r="114">
          <cell r="A114">
            <v>2143</v>
          </cell>
          <cell r="B114" t="str">
            <v>Premoldeados</v>
          </cell>
          <cell r="C114">
            <v>25000</v>
          </cell>
          <cell r="D114">
            <v>35000</v>
          </cell>
          <cell r="E114" t="str">
            <v>PROCELEM</v>
          </cell>
        </row>
        <row r="115">
          <cell r="A115">
            <v>2169</v>
          </cell>
          <cell r="B115" t="str">
            <v>Puente Aereo en Caliente</v>
          </cell>
          <cell r="C115">
            <v>70000</v>
          </cell>
          <cell r="D115">
            <v>98000</v>
          </cell>
          <cell r="E115" t="str">
            <v>PROCELEM</v>
          </cell>
        </row>
        <row r="116">
          <cell r="A116">
            <v>2159</v>
          </cell>
          <cell r="B116" t="str">
            <v>Puente aereo primario en frio</v>
          </cell>
          <cell r="C116">
            <v>10000</v>
          </cell>
          <cell r="D116">
            <v>14000</v>
          </cell>
          <cell r="E116" t="str">
            <v>PROCELEM</v>
          </cell>
        </row>
        <row r="117">
          <cell r="A117">
            <v>2155</v>
          </cell>
          <cell r="B117" t="str">
            <v>Puentes en cruces de secundaria</v>
          </cell>
          <cell r="C117">
            <v>5000</v>
          </cell>
          <cell r="D117">
            <v>7000</v>
          </cell>
          <cell r="E117" t="str">
            <v>PROCELEM</v>
          </cell>
        </row>
        <row r="118">
          <cell r="A118">
            <v>2101</v>
          </cell>
          <cell r="B118" t="str">
            <v>Puentes primarios Cruce Aereo (juego ) 1,2,3</v>
          </cell>
          <cell r="C118">
            <v>25716</v>
          </cell>
          <cell r="D118">
            <v>36002.399999999994</v>
          </cell>
          <cell r="E118" t="str">
            <v>ELECTRIC</v>
          </cell>
        </row>
        <row r="119">
          <cell r="A119">
            <v>2102</v>
          </cell>
          <cell r="B119" t="str">
            <v>Puentes secundarios aislado cruce aereo ( juego )</v>
          </cell>
          <cell r="C119">
            <v>25716</v>
          </cell>
          <cell r="D119">
            <v>36002.399999999994</v>
          </cell>
          <cell r="E119" t="str">
            <v>ELECTRIC</v>
          </cell>
        </row>
        <row r="120">
          <cell r="A120">
            <v>2156</v>
          </cell>
          <cell r="B120" t="str">
            <v>Puesta a tierra</v>
          </cell>
          <cell r="C120">
            <v>15000</v>
          </cell>
          <cell r="D120">
            <v>21000</v>
          </cell>
          <cell r="E120" t="str">
            <v>PROCELEM</v>
          </cell>
        </row>
        <row r="121">
          <cell r="A121">
            <v>2055</v>
          </cell>
          <cell r="B121" t="str">
            <v>Registro 30 x 30 x 40 cms</v>
          </cell>
          <cell r="C121">
            <v>25000</v>
          </cell>
          <cell r="D121">
            <v>35000</v>
          </cell>
          <cell r="E121" t="str">
            <v>ELECTRIC</v>
          </cell>
          <cell r="F121" t="str">
            <v>GNC</v>
          </cell>
        </row>
        <row r="122">
          <cell r="A122">
            <v>2103</v>
          </cell>
          <cell r="B122" t="str">
            <v>Retenida Aerea Poste a Poste</v>
          </cell>
          <cell r="C122">
            <v>18474</v>
          </cell>
          <cell r="D122">
            <v>25863.599999999999</v>
          </cell>
          <cell r="E122" t="str">
            <v>ELECTRIC</v>
          </cell>
        </row>
        <row r="123">
          <cell r="A123">
            <v>2107</v>
          </cell>
          <cell r="B123" t="str">
            <v>Retenida Cuerda de Guitarra doble directa a tierra</v>
          </cell>
          <cell r="C123">
            <v>40000</v>
          </cell>
          <cell r="D123">
            <v>56000</v>
          </cell>
          <cell r="E123" t="str">
            <v>ELECTRIC</v>
          </cell>
        </row>
        <row r="124">
          <cell r="A124">
            <v>2106</v>
          </cell>
          <cell r="B124" t="str">
            <v>Retenida Doble Directa a Tierra</v>
          </cell>
          <cell r="C124">
            <v>33000</v>
          </cell>
          <cell r="D124">
            <v>46200</v>
          </cell>
          <cell r="E124" t="str">
            <v>ELECTRIC</v>
          </cell>
        </row>
        <row r="125">
          <cell r="A125">
            <v>2105</v>
          </cell>
          <cell r="B125" t="str">
            <v>Retenida primaria Cuerda guitarra directa a tierra</v>
          </cell>
          <cell r="C125">
            <v>30000</v>
          </cell>
          <cell r="D125">
            <v>42000</v>
          </cell>
          <cell r="E125" t="str">
            <v>ELECTRIC</v>
          </cell>
        </row>
        <row r="126">
          <cell r="A126">
            <v>2104</v>
          </cell>
          <cell r="B126" t="str">
            <v>Retenida Primaria Directa a tierra</v>
          </cell>
          <cell r="C126">
            <v>40000</v>
          </cell>
          <cell r="D126">
            <v>56000</v>
          </cell>
          <cell r="E126" t="str">
            <v>ELECTRIC</v>
          </cell>
        </row>
        <row r="127">
          <cell r="A127">
            <v>2108</v>
          </cell>
          <cell r="B127" t="str">
            <v>Retenida secundaria directa a tierra</v>
          </cell>
          <cell r="C127">
            <v>22721</v>
          </cell>
          <cell r="D127">
            <v>31809.399999999998</v>
          </cell>
          <cell r="E127" t="str">
            <v>ELECTRIC</v>
          </cell>
        </row>
        <row r="128">
          <cell r="A128">
            <v>2109</v>
          </cell>
          <cell r="B128" t="str">
            <v>Retenida secundaria guitarra directa a tierra</v>
          </cell>
          <cell r="C128">
            <v>30000</v>
          </cell>
          <cell r="D128">
            <v>42000</v>
          </cell>
          <cell r="E128" t="str">
            <v>ELECTRIC</v>
          </cell>
        </row>
        <row r="129">
          <cell r="A129">
            <v>2110</v>
          </cell>
          <cell r="B129" t="str">
            <v>Retenida Stub</v>
          </cell>
          <cell r="C129">
            <v>87273</v>
          </cell>
          <cell r="D129">
            <v>122182.2</v>
          </cell>
          <cell r="E129" t="str">
            <v>ELECTRIC</v>
          </cell>
        </row>
        <row r="130">
          <cell r="A130">
            <v>2178</v>
          </cell>
          <cell r="B130" t="str">
            <v>Retiro de Estructura primaria corrida</v>
          </cell>
          <cell r="C130">
            <v>22750</v>
          </cell>
          <cell r="D130">
            <v>31849.999999999996</v>
          </cell>
          <cell r="E130" t="str">
            <v>PROCELEM</v>
          </cell>
        </row>
        <row r="131">
          <cell r="A131">
            <v>2181</v>
          </cell>
          <cell r="B131" t="str">
            <v>Retiro de Estructura primaria doble en angulo</v>
          </cell>
          <cell r="C131">
            <v>39000</v>
          </cell>
          <cell r="D131">
            <v>54600</v>
          </cell>
          <cell r="E131" t="str">
            <v>PROCELEM</v>
          </cell>
        </row>
        <row r="132">
          <cell r="A132">
            <v>2179</v>
          </cell>
          <cell r="B132" t="str">
            <v>Retiro de Estructura primaria terminal</v>
          </cell>
          <cell r="C132">
            <v>35750</v>
          </cell>
          <cell r="D132">
            <v>50050</v>
          </cell>
          <cell r="E132" t="str">
            <v>PROCELEM</v>
          </cell>
        </row>
        <row r="133">
          <cell r="A133">
            <v>2180</v>
          </cell>
          <cell r="B133" t="str">
            <v>Retiro de Estructura primaria terminal corrida</v>
          </cell>
          <cell r="C133">
            <v>39000</v>
          </cell>
          <cell r="D133">
            <v>54600</v>
          </cell>
          <cell r="E133" t="str">
            <v>PROCELEM</v>
          </cell>
        </row>
        <row r="134">
          <cell r="A134">
            <v>2173</v>
          </cell>
          <cell r="B134" t="str">
            <v>Retiro de Poste de concreto 11 mts</v>
          </cell>
          <cell r="C134">
            <v>32500</v>
          </cell>
          <cell r="D134">
            <v>45500</v>
          </cell>
          <cell r="E134" t="str">
            <v>PROCELEM</v>
          </cell>
        </row>
        <row r="135">
          <cell r="A135">
            <v>2172</v>
          </cell>
          <cell r="B135" t="str">
            <v>Retiro de Poste de concreto 12 mts</v>
          </cell>
          <cell r="C135">
            <v>37750</v>
          </cell>
          <cell r="D135">
            <v>52850</v>
          </cell>
          <cell r="E135" t="str">
            <v>PROCELEM</v>
          </cell>
          <cell r="F135" t="str">
            <v>GNC</v>
          </cell>
        </row>
        <row r="136">
          <cell r="A136">
            <v>2175</v>
          </cell>
          <cell r="B136" t="str">
            <v>Retiro de Poste de concreto 8 mts</v>
          </cell>
          <cell r="C136">
            <v>21000</v>
          </cell>
          <cell r="D136">
            <v>29399.999999999996</v>
          </cell>
          <cell r="E136" t="str">
            <v>PROCELEM</v>
          </cell>
        </row>
        <row r="137">
          <cell r="A137">
            <v>2174</v>
          </cell>
          <cell r="B137" t="str">
            <v>Retiro de Poste de concreto 9 mts</v>
          </cell>
          <cell r="C137">
            <v>21000</v>
          </cell>
          <cell r="D137">
            <v>29399.999999999996</v>
          </cell>
          <cell r="E137" t="str">
            <v>PROCELEM</v>
          </cell>
        </row>
        <row r="138">
          <cell r="A138">
            <v>2177</v>
          </cell>
          <cell r="B138" t="str">
            <v>Retiro de Transformador de 30 KVA hasta 75 KVA trifasico</v>
          </cell>
          <cell r="C138">
            <v>97500</v>
          </cell>
          <cell r="D138">
            <v>136500</v>
          </cell>
          <cell r="E138" t="str">
            <v>PROCELEM</v>
          </cell>
        </row>
        <row r="139">
          <cell r="A139">
            <v>2176</v>
          </cell>
          <cell r="B139" t="str">
            <v xml:space="preserve">Retiro de Transformador de 37.5 KVA hasta 75 KVA monofasico </v>
          </cell>
          <cell r="C139">
            <v>78000</v>
          </cell>
          <cell r="D139">
            <v>109200</v>
          </cell>
          <cell r="E139" t="str">
            <v>PROCELEM</v>
          </cell>
        </row>
        <row r="140">
          <cell r="A140">
            <v>2190</v>
          </cell>
          <cell r="B140" t="str">
            <v>Retiro de Vestida de estructura secundaria corrida y terminal de cinco puestos</v>
          </cell>
          <cell r="C140">
            <v>3900</v>
          </cell>
          <cell r="D140">
            <v>5460</v>
          </cell>
          <cell r="E140" t="str">
            <v>PROCELEM</v>
          </cell>
        </row>
        <row r="141">
          <cell r="A141">
            <v>2189</v>
          </cell>
          <cell r="B141" t="str">
            <v>Retiro de Vestida de estructura secundaria corrida y terminal de cuatro puestos</v>
          </cell>
          <cell r="C141">
            <v>3000</v>
          </cell>
          <cell r="D141">
            <v>4200</v>
          </cell>
          <cell r="E141" t="str">
            <v>PROCELEM</v>
          </cell>
        </row>
        <row r="142">
          <cell r="A142">
            <v>2187</v>
          </cell>
          <cell r="B142" t="str">
            <v>Retiro de Vestida de estructura secundaria corrida y terminal de dos puestos</v>
          </cell>
          <cell r="C142">
            <v>2000</v>
          </cell>
          <cell r="D142">
            <v>2800</v>
          </cell>
          <cell r="E142" t="str">
            <v>PROCELEM</v>
          </cell>
        </row>
        <row r="143">
          <cell r="A143">
            <v>2188</v>
          </cell>
          <cell r="B143" t="str">
            <v>Retiro de Vestida de estructura secundaria corrida y terminal de tres puestos</v>
          </cell>
          <cell r="C143">
            <v>2500</v>
          </cell>
          <cell r="D143">
            <v>3500</v>
          </cell>
          <cell r="E143" t="str">
            <v>PROCELEM</v>
          </cell>
        </row>
        <row r="144">
          <cell r="A144">
            <v>2036</v>
          </cell>
          <cell r="B144" t="str">
            <v>reubicaciom</v>
          </cell>
          <cell r="C144">
            <v>25000</v>
          </cell>
          <cell r="D144">
            <v>35000</v>
          </cell>
          <cell r="E144" t="str">
            <v>ELECTRIC</v>
          </cell>
        </row>
        <row r="145">
          <cell r="A145">
            <v>2153</v>
          </cell>
          <cell r="B145" t="str">
            <v>Templete aereo</v>
          </cell>
          <cell r="C145">
            <v>35000</v>
          </cell>
          <cell r="D145">
            <v>49000</v>
          </cell>
          <cell r="E145" t="str">
            <v>PROCELEM</v>
          </cell>
        </row>
        <row r="146">
          <cell r="A146">
            <v>2150</v>
          </cell>
          <cell r="B146" t="str">
            <v>Templete directo a tierra</v>
          </cell>
          <cell r="C146">
            <v>30000</v>
          </cell>
          <cell r="D146">
            <v>42000</v>
          </cell>
          <cell r="E146" t="str">
            <v>PROCELEM</v>
          </cell>
        </row>
        <row r="147">
          <cell r="A147">
            <v>2151</v>
          </cell>
          <cell r="B147" t="str">
            <v>Templete en cuerda de guitarra</v>
          </cell>
          <cell r="C147">
            <v>60000</v>
          </cell>
          <cell r="D147">
            <v>84000</v>
          </cell>
          <cell r="E147" t="str">
            <v>PROCELEM</v>
          </cell>
        </row>
        <row r="148">
          <cell r="A148">
            <v>2152</v>
          </cell>
          <cell r="B148" t="str">
            <v>Templete en stub</v>
          </cell>
          <cell r="C148">
            <v>95000</v>
          </cell>
          <cell r="D148">
            <v>133000</v>
          </cell>
          <cell r="E148" t="str">
            <v>PROCELEM</v>
          </cell>
        </row>
        <row r="149">
          <cell r="A149">
            <v>2138</v>
          </cell>
          <cell r="B149" t="str">
            <v>Tendido de cable No 1/0  Desnudo</v>
          </cell>
          <cell r="C149">
            <v>600</v>
          </cell>
          <cell r="D149">
            <v>840</v>
          </cell>
          <cell r="E149" t="str">
            <v>PROCELEM</v>
          </cell>
        </row>
        <row r="150">
          <cell r="A150">
            <v>2139</v>
          </cell>
          <cell r="B150" t="str">
            <v>Tendido de cable No 2/0  Desnudo</v>
          </cell>
          <cell r="C150">
            <v>800</v>
          </cell>
          <cell r="D150">
            <v>1120</v>
          </cell>
          <cell r="E150" t="str">
            <v>PROCELEM</v>
          </cell>
        </row>
        <row r="151">
          <cell r="A151">
            <v>2140</v>
          </cell>
          <cell r="B151" t="str">
            <v>Tendido de cable No 4/0  Desnudo</v>
          </cell>
          <cell r="C151">
            <v>1000</v>
          </cell>
          <cell r="D151">
            <v>1400</v>
          </cell>
          <cell r="E151" t="str">
            <v>PROCELEM</v>
          </cell>
        </row>
        <row r="152">
          <cell r="A152">
            <v>2137</v>
          </cell>
          <cell r="B152" t="str">
            <v>Tendido de cable No 6 aNo 2 desnudo</v>
          </cell>
          <cell r="C152">
            <v>450</v>
          </cell>
          <cell r="D152">
            <v>630</v>
          </cell>
          <cell r="E152" t="str">
            <v>PROCELEM</v>
          </cell>
        </row>
        <row r="153">
          <cell r="A153">
            <v>2048</v>
          </cell>
          <cell r="B153" t="str">
            <v xml:space="preserve">Tendido y Tensionado de Cable </v>
          </cell>
          <cell r="C153">
            <v>760</v>
          </cell>
          <cell r="D153">
            <v>1064</v>
          </cell>
          <cell r="E153" t="str">
            <v>ELECTRIC</v>
          </cell>
        </row>
        <row r="154">
          <cell r="A154">
            <v>2111</v>
          </cell>
          <cell r="B154" t="str">
            <v>Transformador de 15 a 25 kva 13200 V</v>
          </cell>
          <cell r="C154">
            <v>88378</v>
          </cell>
          <cell r="D154">
            <v>123729.2</v>
          </cell>
          <cell r="E154" t="str">
            <v>ELECTRIC</v>
          </cell>
        </row>
        <row r="155">
          <cell r="A155">
            <v>2132</v>
          </cell>
          <cell r="B155" t="str">
            <v>Transformador de 30 kva hasta 75 kva trifasico</v>
          </cell>
          <cell r="C155">
            <v>150000</v>
          </cell>
          <cell r="D155">
            <v>210000</v>
          </cell>
          <cell r="E155" t="str">
            <v>PROCELEM</v>
          </cell>
        </row>
        <row r="156">
          <cell r="A156">
            <v>2112</v>
          </cell>
          <cell r="B156" t="str">
            <v>Transformador de 37.5 a 50 Kva 13200</v>
          </cell>
          <cell r="C156">
            <v>117040</v>
          </cell>
          <cell r="D156">
            <v>163856</v>
          </cell>
          <cell r="E156" t="str">
            <v>ELECTRIC</v>
          </cell>
        </row>
        <row r="157">
          <cell r="A157">
            <v>2131</v>
          </cell>
          <cell r="B157" t="str">
            <v>Transformador de 37.5 kva hasta 75 kva monofasico</v>
          </cell>
          <cell r="C157">
            <v>120000</v>
          </cell>
          <cell r="D157">
            <v>168000</v>
          </cell>
          <cell r="E157" t="str">
            <v>PROCELEM</v>
          </cell>
        </row>
        <row r="158">
          <cell r="A158">
            <v>2113</v>
          </cell>
          <cell r="B158" t="str">
            <v>Instalacion Transformador de 500 kva 13200</v>
          </cell>
          <cell r="C158">
            <v>300000</v>
          </cell>
          <cell r="D158">
            <v>420000</v>
          </cell>
          <cell r="E158" t="str">
            <v>ELECTRIC</v>
          </cell>
        </row>
        <row r="159">
          <cell r="A159">
            <v>2115</v>
          </cell>
          <cell r="B159" t="str">
            <v>Instalacion de seccionador</v>
          </cell>
          <cell r="C159">
            <v>200000</v>
          </cell>
          <cell r="D159">
            <v>280000</v>
          </cell>
          <cell r="E159" t="str">
            <v>ILL</v>
          </cell>
        </row>
        <row r="160">
          <cell r="A160">
            <v>2118</v>
          </cell>
          <cell r="B160" t="str">
            <v>Instalacion de celda Transformador</v>
          </cell>
          <cell r="C160">
            <v>120000</v>
          </cell>
          <cell r="D160">
            <v>168000</v>
          </cell>
          <cell r="E160" t="str">
            <v>ILL</v>
          </cell>
        </row>
        <row r="161">
          <cell r="A161">
            <v>2116</v>
          </cell>
          <cell r="B161" t="str">
            <v>Soldadura exotermica</v>
          </cell>
          <cell r="C161">
            <v>30000</v>
          </cell>
          <cell r="D161">
            <v>42000</v>
          </cell>
          <cell r="E161" t="str">
            <v>ILL</v>
          </cell>
        </row>
        <row r="162">
          <cell r="A162">
            <v>2117</v>
          </cell>
          <cell r="B162" t="str">
            <v>Montaje de Transferencia automatica de 100 - 225A</v>
          </cell>
          <cell r="C162">
            <v>180000</v>
          </cell>
          <cell r="D162">
            <v>251999.99999999997</v>
          </cell>
          <cell r="E162" t="str">
            <v>ILL</v>
          </cell>
        </row>
        <row r="163">
          <cell r="A163">
            <v>2114</v>
          </cell>
          <cell r="B163" t="str">
            <v>Montaje de Transferencia automatica de 225 - 500A</v>
          </cell>
          <cell r="C163">
            <v>250000</v>
          </cell>
          <cell r="D163">
            <v>350000</v>
          </cell>
          <cell r="E163" t="str">
            <v>ILL</v>
          </cell>
        </row>
        <row r="164">
          <cell r="A164">
            <v>2120</v>
          </cell>
          <cell r="B164" t="str">
            <v>Montaje de Celda Equipo de Medida Electricaribe</v>
          </cell>
          <cell r="C164">
            <v>150000</v>
          </cell>
          <cell r="D164">
            <v>210000</v>
          </cell>
          <cell r="E164" t="str">
            <v>ILL</v>
          </cell>
        </row>
        <row r="165">
          <cell r="A165">
            <v>2119</v>
          </cell>
          <cell r="B165" t="str">
            <v>Inst interruptor t. Ind 100 - 500</v>
          </cell>
          <cell r="C165">
            <v>25000</v>
          </cell>
          <cell r="D165">
            <v>35000</v>
          </cell>
          <cell r="E165" t="str">
            <v>ILL</v>
          </cell>
        </row>
        <row r="166">
          <cell r="A166">
            <v>2129</v>
          </cell>
          <cell r="B166" t="str">
            <v>Montaje de Transformador 300 KVA</v>
          </cell>
          <cell r="C166">
            <v>450000</v>
          </cell>
          <cell r="D166">
            <v>630000</v>
          </cell>
          <cell r="E166" t="str">
            <v>ILL</v>
          </cell>
        </row>
        <row r="167">
          <cell r="A167">
            <v>2144</v>
          </cell>
          <cell r="B167" t="str">
            <v>Tubo galvanizado de 3 pulgadas</v>
          </cell>
          <cell r="C167">
            <v>10000</v>
          </cell>
          <cell r="D167">
            <v>14000</v>
          </cell>
          <cell r="E167" t="str">
            <v>PROCELEM</v>
          </cell>
        </row>
        <row r="168">
          <cell r="A168">
            <v>2133</v>
          </cell>
          <cell r="B168" t="str">
            <v>Vestida de Estructura primaria corrida</v>
          </cell>
          <cell r="C168">
            <v>35000</v>
          </cell>
          <cell r="D168">
            <v>49000</v>
          </cell>
          <cell r="E168" t="str">
            <v>PROCELEM</v>
          </cell>
        </row>
        <row r="169">
          <cell r="A169">
            <v>2136</v>
          </cell>
          <cell r="B169" t="str">
            <v>Vestida de Estructura primaria Doble en angulo</v>
          </cell>
          <cell r="C169">
            <v>60000</v>
          </cell>
          <cell r="D169">
            <v>84000</v>
          </cell>
          <cell r="E169" t="str">
            <v>PROCELEM</v>
          </cell>
        </row>
        <row r="170">
          <cell r="A170">
            <v>2134</v>
          </cell>
          <cell r="B170" t="str">
            <v>Vestida de Estructura primaria terminal</v>
          </cell>
          <cell r="C170">
            <v>55000</v>
          </cell>
          <cell r="D170">
            <v>77000</v>
          </cell>
          <cell r="E170" t="str">
            <v>PROCELEM</v>
          </cell>
        </row>
        <row r="171">
          <cell r="A171">
            <v>2135</v>
          </cell>
          <cell r="B171" t="str">
            <v>Vestida de Estructura primaria terminal corrida</v>
          </cell>
          <cell r="C171">
            <v>60000</v>
          </cell>
          <cell r="D171">
            <v>84000</v>
          </cell>
          <cell r="E171" t="str">
            <v>PROCELEM</v>
          </cell>
        </row>
        <row r="172">
          <cell r="A172">
            <v>2149</v>
          </cell>
          <cell r="B172" t="str">
            <v>Vestida de estructura secundaria corrida y terminal de cinco puestos</v>
          </cell>
          <cell r="C172">
            <v>7500</v>
          </cell>
          <cell r="D172">
            <v>10500</v>
          </cell>
          <cell r="E172" t="str">
            <v>PROCELEM</v>
          </cell>
        </row>
        <row r="173">
          <cell r="A173">
            <v>2148</v>
          </cell>
          <cell r="B173" t="str">
            <v>Vestida de estructura secundaria corrida y terminal de cuatro puestos</v>
          </cell>
          <cell r="C173">
            <v>6000</v>
          </cell>
          <cell r="D173">
            <v>8400</v>
          </cell>
          <cell r="E173" t="str">
            <v>PROCELEM</v>
          </cell>
        </row>
        <row r="174">
          <cell r="A174">
            <v>2146</v>
          </cell>
          <cell r="B174" t="str">
            <v>Vestida de estructura secundaria corrida y terminal de dos puestos</v>
          </cell>
          <cell r="C174">
            <v>4500</v>
          </cell>
          <cell r="D174">
            <v>6300</v>
          </cell>
          <cell r="E174" t="str">
            <v>PROCELEM</v>
          </cell>
        </row>
        <row r="175">
          <cell r="A175">
            <v>2147</v>
          </cell>
          <cell r="B175" t="str">
            <v>Vestida de estructura secundaria corrida y terminal de tres puestos</v>
          </cell>
          <cell r="C175">
            <v>5000</v>
          </cell>
          <cell r="D175">
            <v>7000</v>
          </cell>
          <cell r="E175" t="str">
            <v>PROCELEM</v>
          </cell>
        </row>
        <row r="176">
          <cell r="A176">
            <v>2145</v>
          </cell>
          <cell r="B176" t="str">
            <v>Vestida de estructura secundaria corrida y terminal de un puesto</v>
          </cell>
          <cell r="C176">
            <v>3500</v>
          </cell>
          <cell r="D176">
            <v>4900</v>
          </cell>
          <cell r="E176" t="str">
            <v>PROCELEM</v>
          </cell>
        </row>
        <row r="177">
          <cell r="A177">
            <v>2042</v>
          </cell>
          <cell r="B177" t="str">
            <v>Cuadrilla 1E + 2A</v>
          </cell>
          <cell r="C177">
            <v>45000</v>
          </cell>
          <cell r="D177">
            <v>62999.999999999993</v>
          </cell>
          <cell r="E177" t="str">
            <v>CONTRATISTA</v>
          </cell>
        </row>
        <row r="178">
          <cell r="A178">
            <v>0</v>
          </cell>
        </row>
        <row r="179">
          <cell r="A179">
            <v>2211</v>
          </cell>
          <cell r="B179" t="str">
            <v>Cuadrilla 1A</v>
          </cell>
          <cell r="C179">
            <v>10000</v>
          </cell>
          <cell r="D179">
            <v>14000</v>
          </cell>
          <cell r="E179" t="str">
            <v>CONTRATISTA</v>
          </cell>
        </row>
        <row r="180">
          <cell r="A180">
            <v>2212</v>
          </cell>
          <cell r="B180" t="str">
            <v>Cuadrilla 1O + 2A</v>
          </cell>
          <cell r="C180">
            <v>80000</v>
          </cell>
          <cell r="D180">
            <v>112000</v>
          </cell>
          <cell r="E180" t="str">
            <v>CONTRATISTA</v>
          </cell>
        </row>
        <row r="181">
          <cell r="A181">
            <v>2213</v>
          </cell>
          <cell r="B181" t="str">
            <v>Instalacion de Luminaria Wall Pack</v>
          </cell>
          <cell r="C181">
            <v>15000</v>
          </cell>
          <cell r="D181">
            <v>21000</v>
          </cell>
        </row>
        <row r="182">
          <cell r="A182">
            <v>2214</v>
          </cell>
          <cell r="B182" t="str">
            <v>Salida de Alumbrado en Canopys</v>
          </cell>
          <cell r="C182">
            <v>95000</v>
          </cell>
          <cell r="D182">
            <v>133000</v>
          </cell>
        </row>
        <row r="183">
          <cell r="A183">
            <v>2215</v>
          </cell>
          <cell r="B183" t="str">
            <v xml:space="preserve">Tendido Vertical de Alimentacion Canopys </v>
          </cell>
          <cell r="C183">
            <v>54000</v>
          </cell>
          <cell r="D183">
            <v>75600</v>
          </cell>
        </row>
        <row r="184">
          <cell r="A184">
            <v>2216</v>
          </cell>
          <cell r="B184" t="str">
            <v>rotura de Base en Cocreto de Canopys</v>
          </cell>
          <cell r="C184">
            <v>30000</v>
          </cell>
          <cell r="D184">
            <v>42000</v>
          </cell>
        </row>
        <row r="185">
          <cell r="A185">
            <v>2217</v>
          </cell>
          <cell r="B185" t="str">
            <v>Instalacion de lampara a Prueba de Explosion</v>
          </cell>
          <cell r="C185">
            <v>15000</v>
          </cell>
          <cell r="D185">
            <v>21000</v>
          </cell>
        </row>
        <row r="186">
          <cell r="A186">
            <v>2218</v>
          </cell>
          <cell r="B186" t="str">
            <v>Instalacion de lampara de Alumbrado LTP 400 W - MH</v>
          </cell>
          <cell r="C186">
            <v>15000</v>
          </cell>
          <cell r="D186">
            <v>21000</v>
          </cell>
        </row>
        <row r="187">
          <cell r="A187">
            <v>2219</v>
          </cell>
          <cell r="B187" t="str">
            <v>Construccion de Pedestal proteccion de poste</v>
          </cell>
          <cell r="C187">
            <v>15000</v>
          </cell>
          <cell r="D187">
            <v>21000</v>
          </cell>
        </row>
        <row r="188">
          <cell r="A188">
            <v>2220</v>
          </cell>
          <cell r="B188" t="str">
            <v>Desmontaje de lampara., tuberia y alambrado  en Canopys</v>
          </cell>
          <cell r="C188">
            <v>20000</v>
          </cell>
          <cell r="D188">
            <v>28000</v>
          </cell>
        </row>
        <row r="189">
          <cell r="A189">
            <v>2221</v>
          </cell>
          <cell r="B189" t="str">
            <v>Cuadrilla 1E + 3A</v>
          </cell>
          <cell r="C189">
            <v>180000</v>
          </cell>
          <cell r="D189">
            <v>251999.99999999997</v>
          </cell>
        </row>
        <row r="190">
          <cell r="A190">
            <v>2222</v>
          </cell>
          <cell r="B190" t="str">
            <v>Tecnico electricista</v>
          </cell>
          <cell r="D190">
            <v>0</v>
          </cell>
        </row>
        <row r="191">
          <cell r="A191">
            <v>2223</v>
          </cell>
          <cell r="B191" t="str">
            <v>Tubero I</v>
          </cell>
          <cell r="D191">
            <v>0</v>
          </cell>
        </row>
        <row r="192">
          <cell r="A192">
            <v>2224</v>
          </cell>
          <cell r="B192" t="str">
            <v>Cuadrilla 1O + 1A</v>
          </cell>
          <cell r="C192">
            <v>70000</v>
          </cell>
          <cell r="D192">
            <v>98000</v>
          </cell>
        </row>
        <row r="193">
          <cell r="A193">
            <v>2225</v>
          </cell>
          <cell r="B193" t="str">
            <v>Cuadrilla 1E + 2A</v>
          </cell>
          <cell r="C193">
            <v>160000</v>
          </cell>
          <cell r="D193">
            <v>224000</v>
          </cell>
        </row>
        <row r="194">
          <cell r="A194">
            <v>2226</v>
          </cell>
          <cell r="B194" t="str">
            <v xml:space="preserve">Cuadrilla 1O </v>
          </cell>
          <cell r="C194">
            <v>60000</v>
          </cell>
          <cell r="D194">
            <v>84000</v>
          </cell>
        </row>
        <row r="195">
          <cell r="A195">
            <v>2227</v>
          </cell>
          <cell r="B195" t="str">
            <v xml:space="preserve">Cuadrilla 1E </v>
          </cell>
          <cell r="C195">
            <v>130000</v>
          </cell>
          <cell r="D195">
            <v>182000</v>
          </cell>
        </row>
        <row r="196">
          <cell r="A196">
            <v>2228</v>
          </cell>
          <cell r="B196" t="str">
            <v>Cuadrilla 1E + 1A</v>
          </cell>
          <cell r="C196">
            <v>80000</v>
          </cell>
          <cell r="D196">
            <v>112000</v>
          </cell>
        </row>
        <row r="197">
          <cell r="A197">
            <v>2229</v>
          </cell>
          <cell r="B197" t="str">
            <v>Cuadrilla 1O + 4A</v>
          </cell>
          <cell r="C197">
            <v>100000</v>
          </cell>
          <cell r="D197">
            <v>140000</v>
          </cell>
        </row>
        <row r="198">
          <cell r="A198">
            <v>2230</v>
          </cell>
          <cell r="B198" t="str">
            <v>Cuadrilla 1T + 2 C</v>
          </cell>
          <cell r="C198">
            <v>130000</v>
          </cell>
          <cell r="D198">
            <v>182000</v>
          </cell>
        </row>
        <row r="199">
          <cell r="A199">
            <v>2231</v>
          </cell>
          <cell r="B199" t="str">
            <v>Legalizacion de Tramites electricaribe</v>
          </cell>
          <cell r="C199">
            <v>300000</v>
          </cell>
          <cell r="D199">
            <v>420000</v>
          </cell>
        </row>
        <row r="200">
          <cell r="A200">
            <v>2232</v>
          </cell>
          <cell r="B200" t="str">
            <v>Diseño Electrico</v>
          </cell>
          <cell r="C200">
            <v>200000</v>
          </cell>
          <cell r="D200">
            <v>280000</v>
          </cell>
        </row>
        <row r="201">
          <cell r="A201">
            <v>2233</v>
          </cell>
          <cell r="B201" t="str">
            <v>Tecnico electricista</v>
          </cell>
          <cell r="C201">
            <v>60000</v>
          </cell>
          <cell r="D201">
            <v>84000</v>
          </cell>
        </row>
        <row r="202">
          <cell r="A202">
            <v>2234</v>
          </cell>
          <cell r="B202" t="str">
            <v>Ponchado RJ45</v>
          </cell>
          <cell r="C202">
            <v>1100</v>
          </cell>
          <cell r="D202">
            <v>1540</v>
          </cell>
        </row>
        <row r="203">
          <cell r="A203">
            <v>2235</v>
          </cell>
          <cell r="B203" t="str">
            <v>Instalación de terminal premoldeado</v>
          </cell>
          <cell r="C203">
            <v>40000</v>
          </cell>
          <cell r="D203">
            <v>56000</v>
          </cell>
        </row>
        <row r="204">
          <cell r="A204">
            <v>2236</v>
          </cell>
          <cell r="B204" t="str">
            <v xml:space="preserve">Salida para lampara </v>
          </cell>
          <cell r="C204">
            <v>12100</v>
          </cell>
          <cell r="D204">
            <v>16940</v>
          </cell>
        </row>
        <row r="205">
          <cell r="A205">
            <v>2237</v>
          </cell>
          <cell r="B205" t="str">
            <v xml:space="preserve">Salida para bala </v>
          </cell>
          <cell r="C205">
            <v>12100</v>
          </cell>
          <cell r="D205">
            <v>16940</v>
          </cell>
        </row>
        <row r="206">
          <cell r="A206">
            <v>2238</v>
          </cell>
          <cell r="B206" t="str">
            <v>Salida lampara roseta tipo aplique</v>
          </cell>
          <cell r="C206">
            <v>12100</v>
          </cell>
          <cell r="D206">
            <v>16940</v>
          </cell>
        </row>
        <row r="207">
          <cell r="A207">
            <v>2239</v>
          </cell>
          <cell r="B207" t="str">
            <v>salida iluminacion tipo anti-explosion</v>
          </cell>
          <cell r="C207">
            <v>12100</v>
          </cell>
          <cell r="D207">
            <v>16940</v>
          </cell>
        </row>
        <row r="208">
          <cell r="A208">
            <v>2240</v>
          </cell>
          <cell r="B208" t="str">
            <v xml:space="preserve">salida para reflector  metal halide </v>
          </cell>
          <cell r="C208">
            <v>12100</v>
          </cell>
          <cell r="D208">
            <v>16940</v>
          </cell>
        </row>
        <row r="209">
          <cell r="A209">
            <v>2241</v>
          </cell>
          <cell r="B209" t="str">
            <v xml:space="preserve">Salida  para toma doble monofasica </v>
          </cell>
          <cell r="C209">
            <v>15000</v>
          </cell>
          <cell r="D209">
            <v>21000</v>
          </cell>
        </row>
        <row r="210">
          <cell r="A210">
            <v>2242</v>
          </cell>
          <cell r="B210" t="str">
            <v xml:space="preserve">Salida para  toma bifasica  </v>
          </cell>
          <cell r="C210">
            <v>15000</v>
          </cell>
          <cell r="D210">
            <v>21000</v>
          </cell>
        </row>
        <row r="211">
          <cell r="A211">
            <v>2243</v>
          </cell>
          <cell r="B211" t="str">
            <v>Salida para toma trifasica</v>
          </cell>
          <cell r="C211">
            <v>15000</v>
          </cell>
          <cell r="D211">
            <v>21000</v>
          </cell>
        </row>
        <row r="212">
          <cell r="A212">
            <v>2244</v>
          </cell>
          <cell r="B212" t="str">
            <v>Salida para secador</v>
          </cell>
          <cell r="D212">
            <v>0</v>
          </cell>
        </row>
        <row r="213">
          <cell r="A213">
            <v>2245</v>
          </cell>
          <cell r="B213" t="str">
            <v>Salida para toma bifasica con polo a tierra</v>
          </cell>
          <cell r="D213">
            <v>0</v>
          </cell>
        </row>
        <row r="214">
          <cell r="A214">
            <v>2246</v>
          </cell>
          <cell r="B214" t="str">
            <v>Salida para luz tipo penumbra</v>
          </cell>
          <cell r="D214">
            <v>0</v>
          </cell>
        </row>
        <row r="215">
          <cell r="A215">
            <v>2247</v>
          </cell>
          <cell r="B215" t="str">
            <v>Tendido de tuberia de 1/2"</v>
          </cell>
          <cell r="C215">
            <v>300</v>
          </cell>
          <cell r="D215">
            <v>420</v>
          </cell>
        </row>
        <row r="216">
          <cell r="A216">
            <v>2248</v>
          </cell>
          <cell r="B216" t="str">
            <v>Tendido de tuberia de 3/4"</v>
          </cell>
          <cell r="C216">
            <v>300</v>
          </cell>
          <cell r="D216">
            <v>420</v>
          </cell>
        </row>
        <row r="217">
          <cell r="A217">
            <v>2249</v>
          </cell>
          <cell r="B217" t="str">
            <v>Tendido de tuberia de 1"</v>
          </cell>
          <cell r="C217">
            <v>400</v>
          </cell>
          <cell r="D217">
            <v>560</v>
          </cell>
        </row>
        <row r="218">
          <cell r="A218">
            <v>2250</v>
          </cell>
          <cell r="B218" t="str">
            <v>Tendido de tuberia  de 1 y 1/2"</v>
          </cell>
          <cell r="C218">
            <v>500</v>
          </cell>
          <cell r="D218">
            <v>700</v>
          </cell>
        </row>
        <row r="219">
          <cell r="A219">
            <v>2251</v>
          </cell>
          <cell r="B219" t="str">
            <v>Tendido de tuberia  de 1 1/4"</v>
          </cell>
          <cell r="C219">
            <v>500</v>
          </cell>
          <cell r="D219">
            <v>700</v>
          </cell>
        </row>
        <row r="220">
          <cell r="A220">
            <v>2252</v>
          </cell>
          <cell r="B220" t="str">
            <v>Tendido de tuberia de 2"</v>
          </cell>
          <cell r="C220">
            <v>800</v>
          </cell>
          <cell r="D220">
            <v>1120</v>
          </cell>
        </row>
        <row r="221">
          <cell r="A221">
            <v>2253</v>
          </cell>
          <cell r="B221" t="str">
            <v>Tendido de tuberia de 3"</v>
          </cell>
          <cell r="C221">
            <v>2500</v>
          </cell>
          <cell r="D221">
            <v>3500</v>
          </cell>
        </row>
        <row r="222">
          <cell r="A222">
            <v>2254</v>
          </cell>
          <cell r="B222" t="str">
            <v>Tendido de tuberia de 4"</v>
          </cell>
          <cell r="C222">
            <v>2623.5</v>
          </cell>
          <cell r="D222">
            <v>3672.8999999999996</v>
          </cell>
        </row>
        <row r="223">
          <cell r="A223">
            <v>2255</v>
          </cell>
          <cell r="B223" t="str">
            <v>Tendido de cable 4 x 8 + 1 x 8T</v>
          </cell>
          <cell r="C223">
            <v>2900</v>
          </cell>
          <cell r="D223">
            <v>4059.9999999999995</v>
          </cell>
        </row>
        <row r="224">
          <cell r="A224">
            <v>2256</v>
          </cell>
          <cell r="B224" t="str">
            <v>Tendido de cable 3 x 8 + 1 x 10</v>
          </cell>
          <cell r="C224">
            <v>2900</v>
          </cell>
          <cell r="D224">
            <v>4059.9999999999995</v>
          </cell>
        </row>
        <row r="225">
          <cell r="A225">
            <v>2257</v>
          </cell>
          <cell r="B225" t="str">
            <v>Tendido de cable 3x 6 + 1x8</v>
          </cell>
          <cell r="C225">
            <v>3100</v>
          </cell>
          <cell r="D225">
            <v>4340</v>
          </cell>
        </row>
        <row r="226">
          <cell r="A226">
            <v>2258</v>
          </cell>
          <cell r="B226" t="str">
            <v>Tendido de cable 3 x 4 + 1x6</v>
          </cell>
          <cell r="C226">
            <v>3800</v>
          </cell>
          <cell r="D226">
            <v>5320</v>
          </cell>
        </row>
        <row r="227">
          <cell r="A227">
            <v>2259</v>
          </cell>
          <cell r="B227" t="str">
            <v>Tendido de cable  3x 2 + 1x4</v>
          </cell>
          <cell r="C227">
            <v>5000</v>
          </cell>
          <cell r="D227">
            <v>7000</v>
          </cell>
        </row>
        <row r="228">
          <cell r="A228">
            <v>2260</v>
          </cell>
          <cell r="B228" t="str">
            <v>Tendido de cable 3x1/0 + 1x4</v>
          </cell>
          <cell r="C228">
            <v>9500</v>
          </cell>
          <cell r="D228">
            <v>13300</v>
          </cell>
        </row>
        <row r="229">
          <cell r="A229">
            <v>2261</v>
          </cell>
          <cell r="B229" t="str">
            <v>Tendido de cable 4x2</v>
          </cell>
          <cell r="C229">
            <v>6500</v>
          </cell>
          <cell r="D229">
            <v>9100</v>
          </cell>
        </row>
        <row r="230">
          <cell r="A230">
            <v>2262</v>
          </cell>
          <cell r="B230" t="str">
            <v>Tendido de cable 4x1/0</v>
          </cell>
          <cell r="C230">
            <v>13500</v>
          </cell>
          <cell r="D230">
            <v>18900</v>
          </cell>
        </row>
        <row r="231">
          <cell r="A231">
            <v>2263</v>
          </cell>
          <cell r="B231" t="str">
            <v>Tendido de cable 4x 2/0</v>
          </cell>
          <cell r="C231">
            <v>15000</v>
          </cell>
          <cell r="D231">
            <v>21000</v>
          </cell>
        </row>
        <row r="232">
          <cell r="A232">
            <v>2264</v>
          </cell>
          <cell r="B232" t="str">
            <v>Tendido de cable 3x4/0 + 1 x 4/0</v>
          </cell>
          <cell r="C232">
            <v>16200</v>
          </cell>
          <cell r="D232">
            <v>22680</v>
          </cell>
        </row>
        <row r="233">
          <cell r="A233">
            <v>2265</v>
          </cell>
          <cell r="B233" t="str">
            <v>Tendido de cable 3x2 + 1x4</v>
          </cell>
          <cell r="C233">
            <v>7300</v>
          </cell>
          <cell r="D233">
            <v>10220</v>
          </cell>
        </row>
        <row r="234">
          <cell r="A234">
            <v>2266</v>
          </cell>
          <cell r="B234" t="str">
            <v>Instalacion de caja</v>
          </cell>
          <cell r="C234">
            <v>1500</v>
          </cell>
          <cell r="D234">
            <v>2100</v>
          </cell>
        </row>
        <row r="235">
          <cell r="A235">
            <v>2267</v>
          </cell>
          <cell r="B235" t="str">
            <v>Instalacion de caja ref: 2400</v>
          </cell>
          <cell r="C235">
            <v>450</v>
          </cell>
          <cell r="D235">
            <v>630</v>
          </cell>
        </row>
        <row r="236">
          <cell r="A236">
            <v>2268</v>
          </cell>
          <cell r="B236" t="str">
            <v>Instalacion de caja ref: 5800</v>
          </cell>
          <cell r="C236">
            <v>450</v>
          </cell>
          <cell r="D236">
            <v>630</v>
          </cell>
        </row>
        <row r="237">
          <cell r="A237">
            <v>2269</v>
          </cell>
          <cell r="B237" t="str">
            <v>Instalacion control de alumbrado</v>
          </cell>
          <cell r="C237">
            <v>5500</v>
          </cell>
          <cell r="D237">
            <v>7699.9999999999991</v>
          </cell>
        </row>
        <row r="238">
          <cell r="A238">
            <v>2270</v>
          </cell>
          <cell r="B238" t="str">
            <v>Tendido de tuberia de 6"</v>
          </cell>
          <cell r="C238">
            <v>3200</v>
          </cell>
          <cell r="D238">
            <v>4480</v>
          </cell>
        </row>
        <row r="239">
          <cell r="A239">
            <v>2271</v>
          </cell>
          <cell r="B239" t="str">
            <v>Tendido de cable 1/0 mas No 2</v>
          </cell>
          <cell r="C239">
            <v>11000</v>
          </cell>
          <cell r="D239">
            <v>15399.999999999998</v>
          </cell>
          <cell r="F239">
            <v>1210000</v>
          </cell>
        </row>
        <row r="240">
          <cell r="A240">
            <v>2272</v>
          </cell>
          <cell r="B240" t="str">
            <v>Tendido de cable 400 mcm</v>
          </cell>
          <cell r="C240">
            <v>25000</v>
          </cell>
          <cell r="D240">
            <v>35000</v>
          </cell>
        </row>
        <row r="241">
          <cell r="A241">
            <v>2273</v>
          </cell>
          <cell r="B241" t="str">
            <v xml:space="preserve">Tendido de cable 500 mcm </v>
          </cell>
          <cell r="C241">
            <v>49500</v>
          </cell>
          <cell r="D241">
            <v>69300</v>
          </cell>
        </row>
        <row r="242">
          <cell r="A242">
            <v>2274</v>
          </cell>
          <cell r="B242" t="str">
            <v xml:space="preserve">Tendido de cable 500 mcm </v>
          </cell>
          <cell r="C242">
            <v>67500</v>
          </cell>
          <cell r="D242">
            <v>94500</v>
          </cell>
        </row>
        <row r="243">
          <cell r="A243">
            <v>2275</v>
          </cell>
          <cell r="B243" t="str">
            <v xml:space="preserve">Tendido de cable 500 mcm </v>
          </cell>
          <cell r="C243">
            <v>81000</v>
          </cell>
          <cell r="D243">
            <v>113400</v>
          </cell>
        </row>
        <row r="244">
          <cell r="A244">
            <v>2276</v>
          </cell>
          <cell r="B244" t="str">
            <v>tendido de cable 14 500 mcm y 4 de 400 mcm</v>
          </cell>
          <cell r="C244">
            <v>84000</v>
          </cell>
          <cell r="D244">
            <v>117599.99999999999</v>
          </cell>
        </row>
        <row r="245">
          <cell r="A245">
            <v>2277</v>
          </cell>
          <cell r="B245" t="str">
            <v xml:space="preserve">Instalaion de tablero </v>
          </cell>
          <cell r="C245">
            <v>120000</v>
          </cell>
          <cell r="D245">
            <v>168000</v>
          </cell>
        </row>
        <row r="246">
          <cell r="A246">
            <v>2278</v>
          </cell>
          <cell r="B246" t="str">
            <v>instalacion de tablero cto 12-42</v>
          </cell>
          <cell r="C246">
            <v>45000</v>
          </cell>
          <cell r="D246">
            <v>62999.999999999993</v>
          </cell>
        </row>
        <row r="247">
          <cell r="A247">
            <v>2279</v>
          </cell>
          <cell r="B247" t="str">
            <v>Instalacion de pararrayo tipo Franklin</v>
          </cell>
          <cell r="C247">
            <v>45000</v>
          </cell>
          <cell r="D247">
            <v>62999.999999999993</v>
          </cell>
        </row>
        <row r="248">
          <cell r="A248">
            <v>2280</v>
          </cell>
          <cell r="B248" t="str">
            <v>Tendido de cable No 2 desnudo</v>
          </cell>
          <cell r="C248">
            <v>550</v>
          </cell>
          <cell r="D248">
            <v>770</v>
          </cell>
        </row>
        <row r="249">
          <cell r="A249">
            <v>2281</v>
          </cell>
          <cell r="B249" t="str">
            <v xml:space="preserve">Excavacion, relleno y resane </v>
          </cell>
          <cell r="C249">
            <v>105000</v>
          </cell>
          <cell r="D249">
            <v>147000</v>
          </cell>
          <cell r="G249">
            <v>660</v>
          </cell>
        </row>
        <row r="250">
          <cell r="A250">
            <v>2282</v>
          </cell>
          <cell r="B250" t="str">
            <v>Tendido de cable XLPE 3x2/0</v>
          </cell>
          <cell r="C250">
            <v>15000</v>
          </cell>
          <cell r="D250">
            <v>21000</v>
          </cell>
          <cell r="G250">
            <v>10700</v>
          </cell>
        </row>
        <row r="251">
          <cell r="A251">
            <v>2283</v>
          </cell>
          <cell r="B251" t="str">
            <v>Instalacion de poste de 3mt para luminaira</v>
          </cell>
          <cell r="C251">
            <v>25000</v>
          </cell>
          <cell r="D251">
            <v>35000</v>
          </cell>
          <cell r="G251">
            <v>16.212121212121211</v>
          </cell>
        </row>
        <row r="252">
          <cell r="A252">
            <v>2284</v>
          </cell>
          <cell r="B252" t="str">
            <v>Instalacion de caja para strip</v>
          </cell>
          <cell r="C252">
            <v>25000</v>
          </cell>
          <cell r="D252">
            <v>35000</v>
          </cell>
        </row>
        <row r="253">
          <cell r="A253">
            <v>2285</v>
          </cell>
          <cell r="B253" t="str">
            <v>Salida de telefono</v>
          </cell>
          <cell r="C253">
            <v>12000</v>
          </cell>
          <cell r="D253">
            <v>16800</v>
          </cell>
        </row>
        <row r="254">
          <cell r="A254">
            <v>2286</v>
          </cell>
          <cell r="B254" t="str">
            <v>Salida de pulsador de emergencia</v>
          </cell>
          <cell r="C254">
            <v>12000</v>
          </cell>
          <cell r="D254">
            <v>16800</v>
          </cell>
        </row>
        <row r="255">
          <cell r="A255">
            <v>2287</v>
          </cell>
          <cell r="B255" t="str">
            <v>Instalacion de panel de control</v>
          </cell>
          <cell r="C255">
            <v>120000</v>
          </cell>
          <cell r="D255">
            <v>168000</v>
          </cell>
        </row>
        <row r="256">
          <cell r="A256">
            <v>2288</v>
          </cell>
          <cell r="B256" t="str">
            <v>Salida de sonido</v>
          </cell>
          <cell r="C256">
            <v>12000</v>
          </cell>
          <cell r="D256">
            <v>16800</v>
          </cell>
        </row>
        <row r="257">
          <cell r="A257">
            <v>2289</v>
          </cell>
          <cell r="B257" t="str">
            <v>Salida FM</v>
          </cell>
          <cell r="C257">
            <v>12000</v>
          </cell>
          <cell r="D257">
            <v>16800</v>
          </cell>
        </row>
        <row r="258">
          <cell r="A258">
            <v>2290</v>
          </cell>
          <cell r="B258" t="str">
            <v>Salida de TV</v>
          </cell>
          <cell r="C258">
            <v>12000</v>
          </cell>
          <cell r="D258">
            <v>16800</v>
          </cell>
        </row>
        <row r="259">
          <cell r="A259">
            <v>2291</v>
          </cell>
          <cell r="B259" t="str">
            <v>Instalacion de amplificador</v>
          </cell>
          <cell r="C259">
            <v>155000</v>
          </cell>
          <cell r="D259">
            <v>217000</v>
          </cell>
        </row>
        <row r="260">
          <cell r="A260">
            <v>2292</v>
          </cell>
          <cell r="B260" t="str">
            <v>Instalacion de antena</v>
          </cell>
          <cell r="C260">
            <v>25000</v>
          </cell>
          <cell r="D260">
            <v>35000</v>
          </cell>
        </row>
        <row r="261">
          <cell r="A261">
            <v>2293</v>
          </cell>
          <cell r="B261" t="str">
            <v>Salida lector de tarjetas</v>
          </cell>
          <cell r="C261">
            <v>12000</v>
          </cell>
          <cell r="D261">
            <v>16800</v>
          </cell>
        </row>
        <row r="262">
          <cell r="A262">
            <v>2294</v>
          </cell>
          <cell r="B262" t="str">
            <v xml:space="preserve">Salida reflector </v>
          </cell>
          <cell r="C262">
            <v>18000</v>
          </cell>
          <cell r="D262">
            <v>25200</v>
          </cell>
        </row>
        <row r="263">
          <cell r="A263">
            <v>2295</v>
          </cell>
          <cell r="B263" t="str">
            <v>salida tuberia emt</v>
          </cell>
          <cell r="C263">
            <v>14000</v>
          </cell>
          <cell r="D263">
            <v>19600</v>
          </cell>
        </row>
        <row r="264">
          <cell r="A264">
            <v>2296</v>
          </cell>
          <cell r="B264" t="str">
            <v>Tendido de bandeja</v>
          </cell>
          <cell r="C264">
            <v>10000</v>
          </cell>
          <cell r="D264">
            <v>14000</v>
          </cell>
        </row>
        <row r="265">
          <cell r="A265">
            <v>2297</v>
          </cell>
          <cell r="B265" t="str">
            <v>Instalacion de grapa y  amovible</v>
          </cell>
          <cell r="C265">
            <v>150000</v>
          </cell>
          <cell r="D265">
            <v>210000</v>
          </cell>
        </row>
        <row r="266">
          <cell r="A266">
            <v>2298</v>
          </cell>
          <cell r="B266" t="str">
            <v>Tendido cable telefonico</v>
          </cell>
          <cell r="C266">
            <v>200</v>
          </cell>
          <cell r="D266">
            <v>280</v>
          </cell>
        </row>
        <row r="267">
          <cell r="A267">
            <v>2299</v>
          </cell>
          <cell r="B267" t="str">
            <v>Instalacion de mastil</v>
          </cell>
          <cell r="C267">
            <v>25000</v>
          </cell>
          <cell r="D267">
            <v>35000</v>
          </cell>
        </row>
        <row r="268">
          <cell r="A268">
            <v>2300</v>
          </cell>
          <cell r="B268" t="str">
            <v>tendido de cable rg59</v>
          </cell>
          <cell r="C268">
            <v>200</v>
          </cell>
          <cell r="D268">
            <v>280</v>
          </cell>
        </row>
        <row r="269">
          <cell r="A269">
            <v>2301</v>
          </cell>
          <cell r="B269" t="str">
            <v>PUNTO VOZ Y DATOS</v>
          </cell>
          <cell r="C269">
            <v>6000</v>
          </cell>
          <cell r="D269">
            <v>8400</v>
          </cell>
        </row>
        <row r="270">
          <cell r="A270">
            <v>2302</v>
          </cell>
          <cell r="B270" t="str">
            <v>CERTIFICACION DE PUNTO</v>
          </cell>
          <cell r="C270">
            <v>6000</v>
          </cell>
          <cell r="D270">
            <v>8400</v>
          </cell>
        </row>
        <row r="271">
          <cell r="A271">
            <v>2303</v>
          </cell>
          <cell r="B271" t="str">
            <v>TENDIDO CABLE UTP</v>
          </cell>
          <cell r="C271">
            <v>350</v>
          </cell>
          <cell r="D271">
            <v>489.99999999999994</v>
          </cell>
        </row>
        <row r="272">
          <cell r="A272">
            <v>2304</v>
          </cell>
          <cell r="B272" t="str">
            <v>TENDIDO CABLE 25 PARES</v>
          </cell>
          <cell r="C272">
            <v>650</v>
          </cell>
          <cell r="D272">
            <v>909.99999999999989</v>
          </cell>
        </row>
        <row r="273">
          <cell r="A273">
            <v>2305</v>
          </cell>
          <cell r="B273" t="str">
            <v>SALIDAS DE LUMINARIA ALMACEN TIPO 1</v>
          </cell>
          <cell r="C273">
            <v>15000</v>
          </cell>
          <cell r="D273">
            <v>21000</v>
          </cell>
        </row>
        <row r="274">
          <cell r="A274">
            <v>2306</v>
          </cell>
          <cell r="B274" t="str">
            <v>SALIDAS DE LUMINARIA EN SALAS Y LOBBY</v>
          </cell>
          <cell r="C274">
            <v>30745</v>
          </cell>
          <cell r="D274">
            <v>43043</v>
          </cell>
        </row>
        <row r="275">
          <cell r="A275">
            <v>2307</v>
          </cell>
          <cell r="B275" t="str">
            <v>SALIDA DE TOMACORRIENTE EN ALMACEN</v>
          </cell>
          <cell r="C275">
            <v>11000</v>
          </cell>
          <cell r="D275">
            <v>15399.999999999998</v>
          </cell>
        </row>
        <row r="276">
          <cell r="A276">
            <v>2308</v>
          </cell>
          <cell r="B276" t="str">
            <v>SALIDA DE TOMACORRIENTE EN PTA BAJA</v>
          </cell>
          <cell r="C276">
            <v>28380</v>
          </cell>
          <cell r="D276">
            <v>39732</v>
          </cell>
        </row>
        <row r="277">
          <cell r="A277">
            <v>2309</v>
          </cell>
          <cell r="B277" t="str">
            <v>INSTALACION DE CAJA DE PASO 4X4</v>
          </cell>
          <cell r="C277">
            <v>3500</v>
          </cell>
          <cell r="D277">
            <v>4900</v>
          </cell>
        </row>
        <row r="278">
          <cell r="A278">
            <v>2310</v>
          </cell>
          <cell r="B278" t="str">
            <v>SALIDA DE TOMACORRIENTE</v>
          </cell>
          <cell r="C278">
            <v>28380</v>
          </cell>
          <cell r="D278">
            <v>39732</v>
          </cell>
        </row>
        <row r="279">
          <cell r="A279">
            <v>2311</v>
          </cell>
          <cell r="B279" t="str">
            <v>INSTALACION DE TABLERO DE 36 CTOS</v>
          </cell>
          <cell r="C279">
            <v>85140</v>
          </cell>
          <cell r="D279">
            <v>119195.99999999999</v>
          </cell>
        </row>
        <row r="280">
          <cell r="A280">
            <v>2312</v>
          </cell>
          <cell r="B280" t="str">
            <v>INSTALACION DE TABLERO DE 42 CTOS</v>
          </cell>
          <cell r="C280">
            <v>94600</v>
          </cell>
          <cell r="D280">
            <v>132440</v>
          </cell>
        </row>
        <row r="281">
          <cell r="A281">
            <v>2313</v>
          </cell>
          <cell r="B281" t="str">
            <v>INSTALACION DE TABLERO DE 30 CTOS</v>
          </cell>
          <cell r="C281">
            <v>70950</v>
          </cell>
          <cell r="D281">
            <v>99330</v>
          </cell>
        </row>
        <row r="282">
          <cell r="A282">
            <v>2314</v>
          </cell>
          <cell r="B282" t="str">
            <v>INSTALACION DE TBALERO DE 18 CTOS</v>
          </cell>
          <cell r="C282">
            <v>80000</v>
          </cell>
          <cell r="D282">
            <v>112000</v>
          </cell>
        </row>
        <row r="283">
          <cell r="A283">
            <v>2315</v>
          </cell>
          <cell r="B283" t="str">
            <v>INSTALACION DE TABLERO DE DISTRIBUCION</v>
          </cell>
          <cell r="C283">
            <v>283800</v>
          </cell>
          <cell r="D283">
            <v>397320</v>
          </cell>
        </row>
        <row r="284">
          <cell r="A284">
            <v>2316</v>
          </cell>
          <cell r="B284" t="str">
            <v xml:space="preserve">INSTALACION DE PANEL DE CTROL DE ALUMBRADO </v>
          </cell>
          <cell r="C284">
            <v>650000</v>
          </cell>
          <cell r="D284">
            <v>910000</v>
          </cell>
        </row>
        <row r="285">
          <cell r="A285">
            <v>2317</v>
          </cell>
          <cell r="B285" t="str">
            <v>ACOMETIDA TRIFASICA 250 MCM</v>
          </cell>
          <cell r="C285">
            <v>16555</v>
          </cell>
          <cell r="D285">
            <v>23177</v>
          </cell>
        </row>
        <row r="286">
          <cell r="A286">
            <v>2318</v>
          </cell>
          <cell r="B286" t="str">
            <v>ACOMETIDA TRIFASICA CABLE No 6</v>
          </cell>
          <cell r="C286">
            <v>9460</v>
          </cell>
          <cell r="D286">
            <v>13244</v>
          </cell>
        </row>
        <row r="287">
          <cell r="A287">
            <v>2319</v>
          </cell>
          <cell r="B287" t="str">
            <v>ACOMETIDA TRIF. CABLE  No 1/0</v>
          </cell>
          <cell r="C287">
            <v>11825</v>
          </cell>
          <cell r="D287">
            <v>16555</v>
          </cell>
        </row>
        <row r="288">
          <cell r="A288">
            <v>2320</v>
          </cell>
          <cell r="B288" t="str">
            <v>ACOMETIDA TRIF. CABLE  No 8</v>
          </cell>
          <cell r="C288">
            <v>9460</v>
          </cell>
          <cell r="D288">
            <v>13244</v>
          </cell>
        </row>
        <row r="289">
          <cell r="A289">
            <v>2321</v>
          </cell>
          <cell r="B289" t="str">
            <v>ACOMETIDA TRIF. CABLE No 2</v>
          </cell>
          <cell r="C289">
            <v>11825</v>
          </cell>
          <cell r="D289">
            <v>16555</v>
          </cell>
        </row>
        <row r="290">
          <cell r="A290">
            <v>2322</v>
          </cell>
          <cell r="B290" t="str">
            <v>INSTALACION DE BANDEJA PORTACABLES</v>
          </cell>
          <cell r="C290">
            <v>23650</v>
          </cell>
          <cell r="D290">
            <v>33110</v>
          </cell>
        </row>
        <row r="291">
          <cell r="A291">
            <v>2323</v>
          </cell>
          <cell r="B291" t="str">
            <v>CONSTRUCCION DE MALLA A TIERRA</v>
          </cell>
          <cell r="C291">
            <v>450000</v>
          </cell>
          <cell r="D291">
            <v>630000</v>
          </cell>
        </row>
        <row r="292">
          <cell r="A292">
            <v>2324</v>
          </cell>
          <cell r="B292" t="str">
            <v>MEDICION DE MALLA A TIERRA</v>
          </cell>
          <cell r="C292">
            <v>220000</v>
          </cell>
          <cell r="D292">
            <v>308000</v>
          </cell>
        </row>
        <row r="293">
          <cell r="A293">
            <v>2325</v>
          </cell>
          <cell r="B293" t="str">
            <v xml:space="preserve">TENDIDO CABLE DE COBRE No 2 </v>
          </cell>
          <cell r="C293">
            <v>2365</v>
          </cell>
          <cell r="D293">
            <v>3311</v>
          </cell>
        </row>
        <row r="294">
          <cell r="A294">
            <v>2326</v>
          </cell>
          <cell r="B294" t="str">
            <v>INSTALACION DE TRANSFORMADOR DE 45 KVA</v>
          </cell>
          <cell r="C294">
            <v>283800</v>
          </cell>
          <cell r="D294">
            <v>397320</v>
          </cell>
        </row>
        <row r="295">
          <cell r="A295">
            <v>2327</v>
          </cell>
          <cell r="B295" t="str">
            <v>INSTLACION DE BANCO DE CONDENSADORES</v>
          </cell>
          <cell r="C295">
            <v>263500</v>
          </cell>
          <cell r="D295">
            <v>368900</v>
          </cell>
        </row>
        <row r="296">
          <cell r="A296">
            <v>2328</v>
          </cell>
          <cell r="B296" t="str">
            <v>ACOMETIDA ELECTRICA No 12</v>
          </cell>
          <cell r="C296">
            <v>5912.5</v>
          </cell>
          <cell r="D296">
            <v>8277.5</v>
          </cell>
        </row>
        <row r="297">
          <cell r="A297">
            <v>2329</v>
          </cell>
          <cell r="B297" t="str">
            <v>ACOMETIDA ELECTRICA No 10</v>
          </cell>
          <cell r="C297">
            <v>7095</v>
          </cell>
          <cell r="D297">
            <v>9933</v>
          </cell>
        </row>
        <row r="298">
          <cell r="A298">
            <v>2330</v>
          </cell>
          <cell r="B298" t="str">
            <v>INSTALACION DE LUMINARIA EN PASILLO Y BAÑOS</v>
          </cell>
          <cell r="C298">
            <v>14190</v>
          </cell>
          <cell r="D298">
            <v>19866</v>
          </cell>
        </row>
        <row r="299">
          <cell r="A299">
            <v>2331</v>
          </cell>
          <cell r="B299" t="str">
            <v>INSTALACION DE LUMINARIA EN SALA Y LOBY</v>
          </cell>
          <cell r="C299">
            <v>14190</v>
          </cell>
          <cell r="D299">
            <v>19866</v>
          </cell>
        </row>
        <row r="300">
          <cell r="A300">
            <v>2332</v>
          </cell>
          <cell r="B300" t="str">
            <v>INSTALACION DE LUMINARIA PLANTA BAJA</v>
          </cell>
          <cell r="C300">
            <v>14190</v>
          </cell>
          <cell r="D300">
            <v>19866</v>
          </cell>
        </row>
        <row r="301">
          <cell r="A301">
            <v>2333</v>
          </cell>
          <cell r="B301" t="str">
            <v>INSTALACION DE LUMINARIA DE EMERGENCIA</v>
          </cell>
          <cell r="C301">
            <v>14190</v>
          </cell>
          <cell r="D301">
            <v>19866</v>
          </cell>
        </row>
        <row r="302">
          <cell r="A302">
            <v>2334</v>
          </cell>
          <cell r="B302" t="str">
            <v>INSTALACION DE TOMA REGULADO</v>
          </cell>
          <cell r="C302">
            <v>30000</v>
          </cell>
          <cell r="D302">
            <v>42000</v>
          </cell>
        </row>
        <row r="303">
          <cell r="A303">
            <v>2335</v>
          </cell>
          <cell r="B303" t="str">
            <v>INSTALACION DE GUAYA 1/8"</v>
          </cell>
          <cell r="C303">
            <v>400</v>
          </cell>
          <cell r="D303">
            <v>560</v>
          </cell>
        </row>
        <row r="304">
          <cell r="A304">
            <v>2336</v>
          </cell>
          <cell r="B304" t="str">
            <v>INSTALACION DE GUAYA 3/16"</v>
          </cell>
          <cell r="C304">
            <v>400</v>
          </cell>
          <cell r="D304">
            <v>560</v>
          </cell>
        </row>
        <row r="305">
          <cell r="A305">
            <v>2337</v>
          </cell>
          <cell r="B305" t="str">
            <v>INSTALACION ACCESORIOS GUAYAS</v>
          </cell>
          <cell r="C305">
            <v>120000</v>
          </cell>
          <cell r="D305">
            <v>168000</v>
          </cell>
        </row>
        <row r="306">
          <cell r="A306">
            <v>2338</v>
          </cell>
          <cell r="B306" t="str">
            <v>INSTALACION LUMINARIA FLUOR. TIPO 1 Y 2</v>
          </cell>
          <cell r="C306">
            <v>6000</v>
          </cell>
          <cell r="D306">
            <v>8400</v>
          </cell>
        </row>
        <row r="307">
          <cell r="A307">
            <v>2339</v>
          </cell>
          <cell r="B307" t="str">
            <v>MONTAJE LUMINARIA 110 V</v>
          </cell>
          <cell r="C307">
            <v>14190</v>
          </cell>
          <cell r="D307">
            <v>19866</v>
          </cell>
        </row>
        <row r="308">
          <cell r="A308">
            <v>2340</v>
          </cell>
          <cell r="B308" t="str">
            <v>SALIDA ALUMBRADO 110 V</v>
          </cell>
          <cell r="C308">
            <v>20000</v>
          </cell>
          <cell r="D308">
            <v>28000</v>
          </cell>
        </row>
        <row r="309">
          <cell r="A309">
            <v>2341</v>
          </cell>
          <cell r="B309" t="str">
            <v>SALIDA  220 V - 2F AVISO</v>
          </cell>
          <cell r="C309">
            <v>15000</v>
          </cell>
          <cell r="D309">
            <v>21000</v>
          </cell>
        </row>
        <row r="310">
          <cell r="A310">
            <v>2342</v>
          </cell>
          <cell r="B310" t="str">
            <v>MONTAJE REFLECTORES AVISO</v>
          </cell>
          <cell r="C310">
            <v>25000</v>
          </cell>
          <cell r="D310">
            <v>35000</v>
          </cell>
        </row>
        <row r="311">
          <cell r="A311">
            <v>2343</v>
          </cell>
          <cell r="B311" t="str">
            <v>ACOMETIDA TRIF. CABLE  No 2/0</v>
          </cell>
          <cell r="C311">
            <v>11825</v>
          </cell>
          <cell r="D311">
            <v>16555</v>
          </cell>
        </row>
        <row r="312">
          <cell r="A312">
            <v>2344</v>
          </cell>
          <cell r="B312" t="str">
            <v>ACOMETIDA TRIF. CABLE  No 4/0</v>
          </cell>
          <cell r="C312">
            <v>12000</v>
          </cell>
          <cell r="D312">
            <v>16800</v>
          </cell>
        </row>
        <row r="313">
          <cell r="A313">
            <v>2345</v>
          </cell>
          <cell r="B313" t="str">
            <v>ELABORACION DE PLANOS</v>
          </cell>
          <cell r="C313">
            <v>600000</v>
          </cell>
          <cell r="D313">
            <v>840000</v>
          </cell>
        </row>
        <row r="314">
          <cell r="A314">
            <v>2346</v>
          </cell>
          <cell r="D314">
            <v>0</v>
          </cell>
        </row>
        <row r="315">
          <cell r="A315">
            <v>2347</v>
          </cell>
          <cell r="D315">
            <v>0</v>
          </cell>
        </row>
        <row r="316">
          <cell r="A316">
            <v>2348</v>
          </cell>
          <cell r="D316">
            <v>0</v>
          </cell>
        </row>
        <row r="317">
          <cell r="A317">
            <v>2349</v>
          </cell>
          <cell r="D317">
            <v>0</v>
          </cell>
        </row>
        <row r="318">
          <cell r="A318">
            <v>2350</v>
          </cell>
          <cell r="D318">
            <v>0</v>
          </cell>
        </row>
        <row r="319">
          <cell r="A319">
            <v>2351</v>
          </cell>
          <cell r="D319">
            <v>0</v>
          </cell>
        </row>
        <row r="320">
          <cell r="A320">
            <v>2352</v>
          </cell>
          <cell r="D320">
            <v>0</v>
          </cell>
        </row>
        <row r="321">
          <cell r="A321">
            <v>2353</v>
          </cell>
          <cell r="D321">
            <v>0</v>
          </cell>
        </row>
        <row r="322">
          <cell r="A322">
            <v>2354</v>
          </cell>
          <cell r="D322">
            <v>0</v>
          </cell>
        </row>
        <row r="323">
          <cell r="A323">
            <v>2355</v>
          </cell>
          <cell r="D323">
            <v>0</v>
          </cell>
        </row>
        <row r="324">
          <cell r="A324">
            <v>2356</v>
          </cell>
          <cell r="D324">
            <v>0</v>
          </cell>
        </row>
        <row r="325">
          <cell r="A325">
            <v>2357</v>
          </cell>
          <cell r="D325">
            <v>0</v>
          </cell>
        </row>
        <row r="326">
          <cell r="A326">
            <v>2358</v>
          </cell>
          <cell r="D326">
            <v>0</v>
          </cell>
        </row>
        <row r="327">
          <cell r="A327">
            <v>2359</v>
          </cell>
          <cell r="D327">
            <v>0</v>
          </cell>
        </row>
        <row r="328">
          <cell r="A328">
            <v>2360</v>
          </cell>
          <cell r="D328">
            <v>0</v>
          </cell>
        </row>
        <row r="329">
          <cell r="A329">
            <v>2361</v>
          </cell>
          <cell r="D329">
            <v>0</v>
          </cell>
        </row>
        <row r="330">
          <cell r="A330">
            <v>2362</v>
          </cell>
          <cell r="D330">
            <v>0</v>
          </cell>
        </row>
        <row r="331">
          <cell r="A331">
            <v>2363</v>
          </cell>
          <cell r="D331">
            <v>0</v>
          </cell>
        </row>
        <row r="332">
          <cell r="A332">
            <v>2364</v>
          </cell>
          <cell r="D332">
            <v>0</v>
          </cell>
        </row>
        <row r="333">
          <cell r="A333">
            <v>2365</v>
          </cell>
          <cell r="D333">
            <v>0</v>
          </cell>
        </row>
        <row r="334">
          <cell r="A334">
            <v>2366</v>
          </cell>
          <cell r="D334">
            <v>0</v>
          </cell>
        </row>
        <row r="335">
          <cell r="A335">
            <v>2367</v>
          </cell>
          <cell r="D335">
            <v>0</v>
          </cell>
        </row>
        <row r="336">
          <cell r="A336">
            <v>2368</v>
          </cell>
          <cell r="D336">
            <v>0</v>
          </cell>
        </row>
        <row r="337">
          <cell r="A337">
            <v>2369</v>
          </cell>
          <cell r="D337">
            <v>0</v>
          </cell>
        </row>
        <row r="338">
          <cell r="A338">
            <v>2370</v>
          </cell>
          <cell r="D338">
            <v>0</v>
          </cell>
        </row>
        <row r="339">
          <cell r="A339">
            <v>2371</v>
          </cell>
          <cell r="D339">
            <v>0</v>
          </cell>
        </row>
        <row r="340">
          <cell r="A340">
            <v>2372</v>
          </cell>
          <cell r="D340">
            <v>0</v>
          </cell>
        </row>
        <row r="341">
          <cell r="A341">
            <v>2373</v>
          </cell>
          <cell r="D341">
            <v>0</v>
          </cell>
        </row>
        <row r="342">
          <cell r="A342">
            <v>2374</v>
          </cell>
          <cell r="D342">
            <v>0</v>
          </cell>
        </row>
        <row r="343">
          <cell r="A343">
            <v>2375</v>
          </cell>
          <cell r="D343">
            <v>0</v>
          </cell>
        </row>
        <row r="344">
          <cell r="A344">
            <v>2376</v>
          </cell>
          <cell r="D344">
            <v>0</v>
          </cell>
        </row>
        <row r="345">
          <cell r="A345">
            <v>2377</v>
          </cell>
          <cell r="D345">
            <v>0</v>
          </cell>
        </row>
        <row r="346">
          <cell r="A346">
            <v>2378</v>
          </cell>
          <cell r="D346">
            <v>0</v>
          </cell>
        </row>
        <row r="347">
          <cell r="A347">
            <v>2379</v>
          </cell>
          <cell r="D347">
            <v>0</v>
          </cell>
        </row>
        <row r="348">
          <cell r="A348">
            <v>2380</v>
          </cell>
          <cell r="D348">
            <v>0</v>
          </cell>
        </row>
        <row r="349">
          <cell r="A349">
            <v>2381</v>
          </cell>
          <cell r="D349">
            <v>0</v>
          </cell>
        </row>
        <row r="350">
          <cell r="A350">
            <v>2382</v>
          </cell>
          <cell r="D350">
            <v>0</v>
          </cell>
        </row>
        <row r="351">
          <cell r="A351">
            <v>2383</v>
          </cell>
          <cell r="D351">
            <v>0</v>
          </cell>
        </row>
        <row r="352">
          <cell r="A352">
            <v>2384</v>
          </cell>
          <cell r="D352">
            <v>0</v>
          </cell>
        </row>
        <row r="353">
          <cell r="A353">
            <v>2385</v>
          </cell>
          <cell r="D353">
            <v>0</v>
          </cell>
        </row>
        <row r="354">
          <cell r="A354">
            <v>2386</v>
          </cell>
          <cell r="D354">
            <v>0</v>
          </cell>
        </row>
        <row r="355">
          <cell r="A355">
            <v>2387</v>
          </cell>
          <cell r="D355">
            <v>0</v>
          </cell>
        </row>
        <row r="356">
          <cell r="A356">
            <v>2388</v>
          </cell>
          <cell r="D356">
            <v>0</v>
          </cell>
        </row>
        <row r="357">
          <cell r="A357">
            <v>2389</v>
          </cell>
          <cell r="D357">
            <v>0</v>
          </cell>
        </row>
        <row r="358">
          <cell r="A358">
            <v>2390</v>
          </cell>
          <cell r="D358">
            <v>0</v>
          </cell>
        </row>
        <row r="359">
          <cell r="A359">
            <v>2391</v>
          </cell>
          <cell r="D359">
            <v>0</v>
          </cell>
        </row>
        <row r="360">
          <cell r="A360">
            <v>2392</v>
          </cell>
          <cell r="D360">
            <v>0</v>
          </cell>
        </row>
        <row r="361">
          <cell r="A361">
            <v>2393</v>
          </cell>
          <cell r="D361">
            <v>0</v>
          </cell>
        </row>
        <row r="362">
          <cell r="A362">
            <v>2394</v>
          </cell>
          <cell r="D362">
            <v>0</v>
          </cell>
        </row>
        <row r="363">
          <cell r="A363">
            <v>2395</v>
          </cell>
          <cell r="D363">
            <v>0</v>
          </cell>
        </row>
        <row r="364">
          <cell r="A364">
            <v>2396</v>
          </cell>
          <cell r="D364">
            <v>0</v>
          </cell>
        </row>
        <row r="365">
          <cell r="A365">
            <v>2397</v>
          </cell>
          <cell r="D365">
            <v>0</v>
          </cell>
        </row>
        <row r="366">
          <cell r="A366">
            <v>2398</v>
          </cell>
          <cell r="D366">
            <v>0</v>
          </cell>
        </row>
        <row r="367">
          <cell r="A367">
            <v>2399</v>
          </cell>
          <cell r="D367">
            <v>0</v>
          </cell>
        </row>
        <row r="368">
          <cell r="A368">
            <v>2400</v>
          </cell>
          <cell r="D368">
            <v>0</v>
          </cell>
        </row>
        <row r="369">
          <cell r="A369">
            <v>2401</v>
          </cell>
          <cell r="D369">
            <v>0</v>
          </cell>
        </row>
        <row r="370">
          <cell r="A370">
            <v>2402</v>
          </cell>
          <cell r="D370">
            <v>0</v>
          </cell>
        </row>
        <row r="371">
          <cell r="A371">
            <v>2403</v>
          </cell>
          <cell r="D371">
            <v>0</v>
          </cell>
        </row>
        <row r="372">
          <cell r="A372">
            <v>2404</v>
          </cell>
          <cell r="D372">
            <v>0</v>
          </cell>
        </row>
        <row r="373">
          <cell r="A373">
            <v>2405</v>
          </cell>
          <cell r="D373">
            <v>0</v>
          </cell>
        </row>
        <row r="374">
          <cell r="A374">
            <v>2406</v>
          </cell>
          <cell r="D374">
            <v>0</v>
          </cell>
        </row>
        <row r="375">
          <cell r="A375">
            <v>2407</v>
          </cell>
          <cell r="D375">
            <v>0</v>
          </cell>
        </row>
        <row r="376">
          <cell r="A376">
            <v>2408</v>
          </cell>
          <cell r="D376">
            <v>0</v>
          </cell>
        </row>
        <row r="377">
          <cell r="A377">
            <v>2409</v>
          </cell>
          <cell r="D377">
            <v>0</v>
          </cell>
        </row>
        <row r="378">
          <cell r="A378">
            <v>2410</v>
          </cell>
          <cell r="D378">
            <v>0</v>
          </cell>
        </row>
        <row r="379">
          <cell r="A379">
            <v>2411</v>
          </cell>
          <cell r="D379">
            <v>0</v>
          </cell>
        </row>
        <row r="380">
          <cell r="A380">
            <v>2412</v>
          </cell>
          <cell r="D380">
            <v>0</v>
          </cell>
        </row>
        <row r="381">
          <cell r="A381">
            <v>2413</v>
          </cell>
          <cell r="D381">
            <v>0</v>
          </cell>
        </row>
        <row r="382">
          <cell r="A382">
            <v>2414</v>
          </cell>
          <cell r="D382">
            <v>0</v>
          </cell>
        </row>
        <row r="383">
          <cell r="A383">
            <v>2415</v>
          </cell>
          <cell r="D383">
            <v>0</v>
          </cell>
        </row>
        <row r="384">
          <cell r="A384">
            <v>2416</v>
          </cell>
          <cell r="D384">
            <v>0</v>
          </cell>
        </row>
        <row r="385">
          <cell r="A385">
            <v>2417</v>
          </cell>
          <cell r="D385">
            <v>0</v>
          </cell>
        </row>
        <row r="386">
          <cell r="A386">
            <v>2418</v>
          </cell>
          <cell r="D386">
            <v>0</v>
          </cell>
        </row>
        <row r="387">
          <cell r="A387">
            <v>2419</v>
          </cell>
          <cell r="D387">
            <v>0</v>
          </cell>
        </row>
        <row r="388">
          <cell r="A388">
            <v>2420</v>
          </cell>
          <cell r="D388">
            <v>0</v>
          </cell>
        </row>
        <row r="389">
          <cell r="A389">
            <v>2421</v>
          </cell>
          <cell r="D389">
            <v>0</v>
          </cell>
        </row>
        <row r="390">
          <cell r="A390">
            <v>2422</v>
          </cell>
          <cell r="D390">
            <v>0</v>
          </cell>
        </row>
        <row r="391">
          <cell r="A391">
            <v>2423</v>
          </cell>
          <cell r="D391">
            <v>0</v>
          </cell>
        </row>
        <row r="392">
          <cell r="A392">
            <v>2424</v>
          </cell>
          <cell r="D392">
            <v>0</v>
          </cell>
        </row>
        <row r="393">
          <cell r="A393">
            <v>2425</v>
          </cell>
          <cell r="D393">
            <v>0</v>
          </cell>
        </row>
        <row r="394">
          <cell r="A394">
            <v>2426</v>
          </cell>
          <cell r="D394">
            <v>0</v>
          </cell>
        </row>
        <row r="395">
          <cell r="A395">
            <v>2427</v>
          </cell>
          <cell r="D395">
            <v>0</v>
          </cell>
        </row>
        <row r="396">
          <cell r="A396">
            <v>2428</v>
          </cell>
          <cell r="D396">
            <v>0</v>
          </cell>
        </row>
        <row r="397">
          <cell r="A397">
            <v>2429</v>
          </cell>
          <cell r="D397">
            <v>0</v>
          </cell>
        </row>
        <row r="398">
          <cell r="A398">
            <v>2430</v>
          </cell>
          <cell r="D398">
            <v>0</v>
          </cell>
        </row>
        <row r="399">
          <cell r="A399">
            <v>2431</v>
          </cell>
          <cell r="D399">
            <v>0</v>
          </cell>
        </row>
        <row r="400">
          <cell r="A400">
            <v>2432</v>
          </cell>
          <cell r="D400">
            <v>0</v>
          </cell>
        </row>
        <row r="401">
          <cell r="A401">
            <v>2433</v>
          </cell>
          <cell r="D401">
            <v>0</v>
          </cell>
        </row>
        <row r="402">
          <cell r="A402">
            <v>2434</v>
          </cell>
          <cell r="D402">
            <v>0</v>
          </cell>
        </row>
        <row r="403">
          <cell r="A403">
            <v>2435</v>
          </cell>
          <cell r="D403">
            <v>0</v>
          </cell>
        </row>
        <row r="404">
          <cell r="A404">
            <v>2436</v>
          </cell>
          <cell r="D404">
            <v>0</v>
          </cell>
        </row>
        <row r="405">
          <cell r="A405">
            <v>2437</v>
          </cell>
          <cell r="D405">
            <v>0</v>
          </cell>
        </row>
        <row r="406">
          <cell r="A406">
            <v>2438</v>
          </cell>
          <cell r="D406">
            <v>0</v>
          </cell>
        </row>
        <row r="407">
          <cell r="A407">
            <v>2439</v>
          </cell>
          <cell r="D407">
            <v>0</v>
          </cell>
        </row>
        <row r="408">
          <cell r="A408">
            <v>2440</v>
          </cell>
          <cell r="D408">
            <v>0</v>
          </cell>
        </row>
        <row r="409">
          <cell r="A409">
            <v>2441</v>
          </cell>
          <cell r="D409">
            <v>0</v>
          </cell>
        </row>
        <row r="410">
          <cell r="A410">
            <v>2442</v>
          </cell>
          <cell r="D410">
            <v>0</v>
          </cell>
        </row>
        <row r="411">
          <cell r="A411">
            <v>2443</v>
          </cell>
          <cell r="D411">
            <v>0</v>
          </cell>
        </row>
        <row r="412">
          <cell r="A412">
            <v>2444</v>
          </cell>
          <cell r="D412">
            <v>0</v>
          </cell>
        </row>
        <row r="413">
          <cell r="A413">
            <v>2445</v>
          </cell>
          <cell r="D413">
            <v>0</v>
          </cell>
        </row>
        <row r="414">
          <cell r="A414">
            <v>2446</v>
          </cell>
          <cell r="D414">
            <v>0</v>
          </cell>
        </row>
        <row r="415">
          <cell r="A415">
            <v>2447</v>
          </cell>
          <cell r="D415">
            <v>0</v>
          </cell>
        </row>
        <row r="416">
          <cell r="A416">
            <v>9015</v>
          </cell>
          <cell r="B416" t="str">
            <v>Construccion de mallla a tierra</v>
          </cell>
          <cell r="C416">
            <v>95000</v>
          </cell>
          <cell r="D416">
            <v>133000</v>
          </cell>
        </row>
        <row r="417">
          <cell r="D417">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1">
          <cell r="D1">
            <v>129678785.92595209</v>
          </cell>
          <cell r="F1">
            <v>9.9999999999999994E-12</v>
          </cell>
        </row>
        <row r="2">
          <cell r="A2" t="str">
            <v>CODIGO</v>
          </cell>
          <cell r="B2" t="str">
            <v>DESCRIPCION</v>
          </cell>
          <cell r="C2" t="str">
            <v>UNIDAD</v>
          </cell>
          <cell r="D2" t="str">
            <v>V/SIN IVA</v>
          </cell>
          <cell r="I2" t="str">
            <v>V/PARCIAL</v>
          </cell>
        </row>
        <row r="3">
          <cell r="A3">
            <v>1539</v>
          </cell>
          <cell r="B3" t="str">
            <v>ACCESORIOS</v>
          </cell>
          <cell r="C3" t="str">
            <v>GLO</v>
          </cell>
          <cell r="D3">
            <v>12999.99999987</v>
          </cell>
          <cell r="F3">
            <v>15079.999999999998</v>
          </cell>
          <cell r="H3">
            <v>29</v>
          </cell>
          <cell r="I3">
            <v>437319.99999999994</v>
          </cell>
          <cell r="J3" t="str">
            <v xml:space="preserve"> T </v>
          </cell>
          <cell r="K3" t="str">
            <v>ACC</v>
          </cell>
          <cell r="L3">
            <v>16587.999999834123</v>
          </cell>
          <cell r="M3">
            <v>1507.9999998341245</v>
          </cell>
        </row>
        <row r="4">
          <cell r="A4">
            <v>9123</v>
          </cell>
          <cell r="B4" t="str">
            <v xml:space="preserve">ACCESORIOS </v>
          </cell>
          <cell r="C4" t="str">
            <v>GLB</v>
          </cell>
          <cell r="D4">
            <v>100000</v>
          </cell>
          <cell r="F4">
            <v>116000.00000115998</v>
          </cell>
          <cell r="I4">
            <v>0</v>
          </cell>
        </row>
        <row r="5">
          <cell r="A5">
            <v>1041</v>
          </cell>
          <cell r="B5" t="str">
            <v>ARANDELA DE PRESION DE 5/8"</v>
          </cell>
          <cell r="C5" t="str">
            <v>UND</v>
          </cell>
          <cell r="D5">
            <v>1039.9999999895999</v>
          </cell>
          <cell r="F5">
            <v>1206.3999999999999</v>
          </cell>
          <cell r="I5">
            <v>0</v>
          </cell>
          <cell r="K5" t="str">
            <v>HERRAJES</v>
          </cell>
        </row>
        <row r="6">
          <cell r="A6">
            <v>1330</v>
          </cell>
          <cell r="B6" t="str">
            <v>TUERCA HEXAGONAL DE 5/8"</v>
          </cell>
          <cell r="C6" t="str">
            <v>UND</v>
          </cell>
          <cell r="D6">
            <v>1039.9999999895999</v>
          </cell>
          <cell r="F6">
            <v>1206.3999999999999</v>
          </cell>
          <cell r="I6">
            <v>0</v>
          </cell>
          <cell r="K6" t="str">
            <v>HERRAJES</v>
          </cell>
        </row>
        <row r="7">
          <cell r="A7">
            <v>1393</v>
          </cell>
          <cell r="B7" t="str">
            <v>ARANDELA REDONDA PLANA DE 5/8"</v>
          </cell>
          <cell r="C7" t="str">
            <v>UND</v>
          </cell>
          <cell r="D7">
            <v>1039.9999999895999</v>
          </cell>
          <cell r="F7">
            <v>1206.3999999999999</v>
          </cell>
          <cell r="I7">
            <v>0</v>
          </cell>
          <cell r="K7" t="str">
            <v>HERRAJES</v>
          </cell>
        </row>
        <row r="8">
          <cell r="A8">
            <v>1336</v>
          </cell>
          <cell r="B8" t="str">
            <v>ESPARRAGO DE 5/8"X12"</v>
          </cell>
          <cell r="C8" t="str">
            <v>UND</v>
          </cell>
          <cell r="D8">
            <v>25999.999999740001</v>
          </cell>
          <cell r="F8">
            <v>30159.999999999996</v>
          </cell>
          <cell r="I8">
            <v>0</v>
          </cell>
          <cell r="K8" t="str">
            <v>HERRAJES</v>
          </cell>
        </row>
        <row r="9">
          <cell r="A9">
            <v>1369</v>
          </cell>
          <cell r="B9" t="str">
            <v>ACCESORIOS DE MONTAJE LUMINARIA CANOPIES</v>
          </cell>
          <cell r="C9" t="str">
            <v>GLB</v>
          </cell>
          <cell r="D9">
            <v>20000</v>
          </cell>
          <cell r="F9">
            <v>23200.000000232001</v>
          </cell>
          <cell r="I9">
            <v>0</v>
          </cell>
        </row>
        <row r="10">
          <cell r="A10">
            <v>1362</v>
          </cell>
          <cell r="B10" t="str">
            <v>ARANDELA CUADRADA 5/8"</v>
          </cell>
          <cell r="C10" t="str">
            <v>UND</v>
          </cell>
          <cell r="D10">
            <v>714.99999999285001</v>
          </cell>
          <cell r="F10">
            <v>829.4</v>
          </cell>
          <cell r="I10">
            <v>0</v>
          </cell>
          <cell r="K10" t="str">
            <v>HERRAJES</v>
          </cell>
        </row>
        <row r="11">
          <cell r="A11">
            <v>1420</v>
          </cell>
          <cell r="B11" t="str">
            <v>ACERO DE REFUERZO</v>
          </cell>
          <cell r="C11">
            <v>4141.2000000414118</v>
          </cell>
          <cell r="D11">
            <v>936</v>
          </cell>
          <cell r="F11">
            <v>1085.7600000108575</v>
          </cell>
          <cell r="I11">
            <v>0</v>
          </cell>
        </row>
        <row r="12">
          <cell r="A12">
            <v>1457</v>
          </cell>
          <cell r="B12" t="str">
            <v>ACOLPLE FLEXIBLE APE. DE 3/4"x12"</v>
          </cell>
          <cell r="C12" t="str">
            <v>UND</v>
          </cell>
          <cell r="D12">
            <v>81400</v>
          </cell>
          <cell r="F12">
            <v>94424.000000944245</v>
          </cell>
          <cell r="I12">
            <v>0</v>
          </cell>
          <cell r="K12" t="str">
            <v>APE</v>
          </cell>
        </row>
        <row r="13">
          <cell r="A13">
            <v>1570</v>
          </cell>
          <cell r="B13" t="str">
            <v>ACOPLE FLEXIBLE APE 3"x30</v>
          </cell>
          <cell r="C13" t="str">
            <v>UND</v>
          </cell>
          <cell r="D13">
            <v>385300</v>
          </cell>
          <cell r="F13">
            <v>446948.00000446948</v>
          </cell>
          <cell r="I13">
            <v>0</v>
          </cell>
          <cell r="K13" t="str">
            <v>APE</v>
          </cell>
        </row>
        <row r="14">
          <cell r="A14">
            <v>1162</v>
          </cell>
          <cell r="B14" t="str">
            <v>ACOPLE FLEXIBLE APE DE 1 1/2"</v>
          </cell>
          <cell r="C14" t="str">
            <v>UND</v>
          </cell>
          <cell r="D14">
            <v>155000</v>
          </cell>
          <cell r="F14">
            <v>179800.00000179801</v>
          </cell>
          <cell r="I14">
            <v>0</v>
          </cell>
        </row>
        <row r="15">
          <cell r="A15">
            <v>1159</v>
          </cell>
          <cell r="B15" t="str">
            <v>ACOPLE FLEXIBLE APE DE 1 1/4"</v>
          </cell>
          <cell r="C15" t="str">
            <v>UND</v>
          </cell>
          <cell r="D15">
            <v>131200</v>
          </cell>
          <cell r="F15">
            <v>152192.0000015219</v>
          </cell>
          <cell r="I15">
            <v>0</v>
          </cell>
        </row>
        <row r="16">
          <cell r="A16">
            <v>1158</v>
          </cell>
          <cell r="B16" t="str">
            <v>ACOPLE FLEXIBLE APE DE 1"X16"</v>
          </cell>
          <cell r="C16" t="str">
            <v>UND</v>
          </cell>
          <cell r="D16">
            <v>111100</v>
          </cell>
          <cell r="F16">
            <v>128876.00000128875</v>
          </cell>
          <cell r="I16">
            <v>0</v>
          </cell>
          <cell r="K16" t="str">
            <v>APE</v>
          </cell>
        </row>
        <row r="17">
          <cell r="A17">
            <v>1156</v>
          </cell>
          <cell r="B17" t="str">
            <v>ACOPLE FLEXIBLE APE DE 1/2"x 30</v>
          </cell>
          <cell r="C17" t="str">
            <v>UND</v>
          </cell>
          <cell r="D17">
            <v>109200</v>
          </cell>
          <cell r="F17">
            <v>126672.00000126672</v>
          </cell>
          <cell r="I17">
            <v>0</v>
          </cell>
          <cell r="K17" t="str">
            <v>APE</v>
          </cell>
        </row>
        <row r="18">
          <cell r="A18">
            <v>1121</v>
          </cell>
          <cell r="B18" t="str">
            <v>ACOPLE FLEXIBLE APE DE 2 1/2"</v>
          </cell>
          <cell r="C18" t="str">
            <v>UND</v>
          </cell>
          <cell r="D18">
            <v>329000</v>
          </cell>
          <cell r="F18">
            <v>381640.00000381639</v>
          </cell>
          <cell r="I18">
            <v>0</v>
          </cell>
          <cell r="K18" t="str">
            <v>APE</v>
          </cell>
        </row>
        <row r="19">
          <cell r="A19">
            <v>1163</v>
          </cell>
          <cell r="B19" t="str">
            <v>ACOPLE FLEXIBLE APE DE 2"X16</v>
          </cell>
          <cell r="C19" t="str">
            <v>UND</v>
          </cell>
          <cell r="D19">
            <v>248000</v>
          </cell>
          <cell r="F19">
            <v>287680.0000028768</v>
          </cell>
          <cell r="I19">
            <v>0</v>
          </cell>
          <cell r="K19" t="str">
            <v>APE</v>
          </cell>
        </row>
        <row r="20">
          <cell r="A20">
            <v>1157</v>
          </cell>
          <cell r="B20" t="str">
            <v>ACOPLE FLEXIBLE APE DE 3/4" x 30"</v>
          </cell>
          <cell r="C20" t="str">
            <v>UND</v>
          </cell>
          <cell r="D20">
            <v>90000</v>
          </cell>
          <cell r="F20">
            <v>104400.000001044</v>
          </cell>
          <cell r="I20">
            <v>0</v>
          </cell>
          <cell r="K20" t="str">
            <v>APE</v>
          </cell>
        </row>
        <row r="21">
          <cell r="A21">
            <v>1335</v>
          </cell>
          <cell r="B21" t="str">
            <v>ACOPLES PARA L.T. DE 1"</v>
          </cell>
          <cell r="C21" t="str">
            <v>UND</v>
          </cell>
          <cell r="D21">
            <v>4700</v>
          </cell>
          <cell r="F21">
            <v>5452.0000000545197</v>
          </cell>
          <cell r="I21">
            <v>0</v>
          </cell>
        </row>
        <row r="22">
          <cell r="A22">
            <v>1127</v>
          </cell>
          <cell r="B22" t="str">
            <v>ACOPLES PARA L.T. DE 3/4"</v>
          </cell>
          <cell r="C22" t="str">
            <v>UND</v>
          </cell>
          <cell r="D22">
            <v>3700</v>
          </cell>
          <cell r="F22">
            <v>4292.00000004292</v>
          </cell>
          <cell r="I22">
            <v>0</v>
          </cell>
        </row>
        <row r="23">
          <cell r="A23">
            <v>1103</v>
          </cell>
          <cell r="B23" t="str">
            <v>ACRILICO PARA PROTECCION DE BARRAJE</v>
          </cell>
          <cell r="C23" t="str">
            <v>UND</v>
          </cell>
          <cell r="D23">
            <v>35000</v>
          </cell>
          <cell r="F23">
            <v>40600.000000405998</v>
          </cell>
          <cell r="I23">
            <v>0</v>
          </cell>
          <cell r="K23" t="str">
            <v>CELDA</v>
          </cell>
        </row>
        <row r="24">
          <cell r="A24">
            <v>1016</v>
          </cell>
          <cell r="B24" t="str">
            <v>AD.TERMINAL COND.    1"    PVC</v>
          </cell>
          <cell r="C24" t="str">
            <v>UN</v>
          </cell>
          <cell r="D24">
            <v>277.19999999722802</v>
          </cell>
          <cell r="F24">
            <v>321.55200000000002</v>
          </cell>
          <cell r="I24">
            <v>0</v>
          </cell>
          <cell r="K24" t="str">
            <v>PVC</v>
          </cell>
          <cell r="L24">
            <v>353.70719999646292</v>
          </cell>
          <cell r="M24">
            <v>32.155199996462898</v>
          </cell>
        </row>
        <row r="25">
          <cell r="A25">
            <v>1425</v>
          </cell>
          <cell r="B25" t="str">
            <v>AD.TERMINAL COND.    2"  PVC</v>
          </cell>
          <cell r="C25" t="str">
            <v>UND</v>
          </cell>
          <cell r="D25">
            <v>3291.5999999670844</v>
          </cell>
          <cell r="F25">
            <v>3818.2560000000003</v>
          </cell>
          <cell r="I25">
            <v>0</v>
          </cell>
          <cell r="K25" t="str">
            <v>PVC</v>
          </cell>
        </row>
        <row r="26">
          <cell r="A26">
            <v>1128</v>
          </cell>
          <cell r="B26" t="str">
            <v>AD.TERMINAL COND.  1 1/4"  PVC</v>
          </cell>
          <cell r="C26" t="str">
            <v>UN</v>
          </cell>
          <cell r="D26">
            <v>864.36</v>
          </cell>
          <cell r="F26">
            <v>1002.6576000100265</v>
          </cell>
          <cell r="I26">
            <v>0</v>
          </cell>
          <cell r="K26" t="str">
            <v>PVC</v>
          </cell>
        </row>
        <row r="27">
          <cell r="A27">
            <v>1019</v>
          </cell>
          <cell r="B27" t="str">
            <v>AD.TERMINAL COND.  1/2"  PVC</v>
          </cell>
          <cell r="C27" t="str">
            <v>UN</v>
          </cell>
          <cell r="D27">
            <v>111.75999999888242</v>
          </cell>
          <cell r="F27">
            <v>129.64160000000001</v>
          </cell>
          <cell r="I27">
            <v>0</v>
          </cell>
          <cell r="K27" t="str">
            <v>PVC</v>
          </cell>
          <cell r="L27">
            <v>142.60575999857397</v>
          </cell>
          <cell r="M27">
            <v>12.964159998573962</v>
          </cell>
        </row>
        <row r="28">
          <cell r="A28">
            <v>1020</v>
          </cell>
          <cell r="B28" t="str">
            <v>AD.TERMINAL COND.  3/4"  PVC</v>
          </cell>
          <cell r="C28" t="str">
            <v>UN</v>
          </cell>
          <cell r="D28">
            <v>149.15999999850843</v>
          </cell>
          <cell r="F28">
            <v>173.02560000000003</v>
          </cell>
          <cell r="I28">
            <v>0</v>
          </cell>
          <cell r="K28" t="str">
            <v>PVC</v>
          </cell>
          <cell r="L28">
            <v>190.32815999809677</v>
          </cell>
          <cell r="M28">
            <v>17.30255999809674</v>
          </cell>
        </row>
        <row r="29">
          <cell r="A29">
            <v>6500</v>
          </cell>
          <cell r="B29" t="str">
            <v>ADAPT.TERMINAL EMT 3</v>
          </cell>
          <cell r="C29" t="str">
            <v>UND</v>
          </cell>
          <cell r="D29">
            <v>11531.7</v>
          </cell>
          <cell r="F29">
            <v>13376.772000133768</v>
          </cell>
          <cell r="I29">
            <v>0</v>
          </cell>
          <cell r="K29" t="str">
            <v>EMT</v>
          </cell>
          <cell r="L29">
            <v>14714.449200000003</v>
          </cell>
          <cell r="M29">
            <v>1337.6771998662352</v>
          </cell>
        </row>
        <row r="30">
          <cell r="A30">
            <v>6800</v>
          </cell>
          <cell r="B30" t="str">
            <v>ADAPT.TERMINAL EMT 4</v>
          </cell>
          <cell r="C30" t="str">
            <v>UND</v>
          </cell>
          <cell r="D30">
            <v>16320</v>
          </cell>
          <cell r="F30">
            <v>18931.20000018931</v>
          </cell>
          <cell r="I30">
            <v>0</v>
          </cell>
        </row>
        <row r="31">
          <cell r="A31">
            <v>1345</v>
          </cell>
          <cell r="B31" t="str">
            <v>ADAPT.TERMINAL EMT GALV. 1"</v>
          </cell>
          <cell r="C31" t="str">
            <v>UND</v>
          </cell>
          <cell r="D31">
            <v>1152</v>
          </cell>
          <cell r="F31">
            <v>1336.3200000133631</v>
          </cell>
          <cell r="I31">
            <v>0</v>
          </cell>
          <cell r="K31" t="str">
            <v>EMT</v>
          </cell>
          <cell r="L31">
            <v>1469.952</v>
          </cell>
          <cell r="M31">
            <v>133.63199998663686</v>
          </cell>
        </row>
        <row r="32">
          <cell r="A32">
            <v>1576</v>
          </cell>
          <cell r="B32" t="str">
            <v>ADAPT.TERMINAL EMT GALV. 1/2</v>
          </cell>
          <cell r="C32" t="str">
            <v>UND</v>
          </cell>
          <cell r="D32">
            <v>477</v>
          </cell>
          <cell r="F32">
            <v>553.32000000553319</v>
          </cell>
          <cell r="I32">
            <v>0</v>
          </cell>
          <cell r="K32" t="str">
            <v>EMT</v>
          </cell>
          <cell r="L32">
            <v>608.65200000000004</v>
          </cell>
          <cell r="M32">
            <v>55.331999994466855</v>
          </cell>
        </row>
        <row r="33">
          <cell r="A33">
            <v>1329</v>
          </cell>
          <cell r="B33" t="str">
            <v>ADAPT.TERMINAL EMT GALV. 1-1/2"</v>
          </cell>
          <cell r="C33" t="str">
            <v>UND</v>
          </cell>
          <cell r="D33">
            <v>2854.8</v>
          </cell>
          <cell r="F33">
            <v>3311.5680000331158</v>
          </cell>
          <cell r="I33">
            <v>0</v>
          </cell>
          <cell r="K33" t="str">
            <v>EMT</v>
          </cell>
          <cell r="L33">
            <v>3642.7248000000004</v>
          </cell>
          <cell r="M33">
            <v>331.15679996688459</v>
          </cell>
        </row>
        <row r="34">
          <cell r="A34">
            <v>1380</v>
          </cell>
          <cell r="B34" t="str">
            <v>ADAPT.TERMINAL EMT GALV. 1-1/4"</v>
          </cell>
          <cell r="C34" t="str">
            <v>UND</v>
          </cell>
          <cell r="D34">
            <v>3061</v>
          </cell>
          <cell r="F34">
            <v>3550.7600000355073</v>
          </cell>
          <cell r="I34">
            <v>0</v>
          </cell>
          <cell r="K34" t="str">
            <v>EMT</v>
          </cell>
        </row>
        <row r="35">
          <cell r="A35">
            <v>1025</v>
          </cell>
          <cell r="B35" t="str">
            <v>ADAPT.TERMINAL EMT GALV. 2"</v>
          </cell>
          <cell r="C35" t="str">
            <v>UND</v>
          </cell>
          <cell r="D35">
            <v>4081.5</v>
          </cell>
          <cell r="F35">
            <v>4734.5400000473446</v>
          </cell>
          <cell r="I35">
            <v>0</v>
          </cell>
          <cell r="K35" t="str">
            <v>EMT</v>
          </cell>
          <cell r="L35">
            <v>5207.9940000000006</v>
          </cell>
          <cell r="M35">
            <v>473.45399995265598</v>
          </cell>
        </row>
        <row r="36">
          <cell r="A36">
            <v>1338</v>
          </cell>
          <cell r="B36" t="str">
            <v>ADAPT.TERMINAL EMT GALV. 3/4</v>
          </cell>
          <cell r="C36" t="str">
            <v>UND</v>
          </cell>
          <cell r="D36">
            <v>747</v>
          </cell>
          <cell r="F36">
            <v>866.52000000866519</v>
          </cell>
          <cell r="I36">
            <v>0</v>
          </cell>
          <cell r="K36" t="str">
            <v>EMT</v>
          </cell>
          <cell r="L36">
            <v>953.17200000000003</v>
          </cell>
          <cell r="M36">
            <v>86.651999991334833</v>
          </cell>
        </row>
        <row r="37">
          <cell r="A37">
            <v>1366</v>
          </cell>
          <cell r="B37" t="str">
            <v>ADAPTADOR TERM,INALDE 3" PVC</v>
          </cell>
          <cell r="C37" t="str">
            <v>UND</v>
          </cell>
          <cell r="D37">
            <v>7302.3599999269773</v>
          </cell>
          <cell r="F37">
            <v>8470.7376000000004</v>
          </cell>
          <cell r="I37">
            <v>0</v>
          </cell>
          <cell r="K37" t="str">
            <v>PVC</v>
          </cell>
          <cell r="L37">
            <v>9317.8113599068238</v>
          </cell>
          <cell r="M37">
            <v>847.0737599068234</v>
          </cell>
        </row>
        <row r="38">
          <cell r="A38">
            <v>1482</v>
          </cell>
          <cell r="B38" t="str">
            <v>AISLADOR POSTYPE CON BASE</v>
          </cell>
          <cell r="C38" t="str">
            <v>UN</v>
          </cell>
          <cell r="D38">
            <v>68965.517241379319</v>
          </cell>
          <cell r="F38">
            <v>80000.000000800006</v>
          </cell>
          <cell r="I38">
            <v>0</v>
          </cell>
        </row>
        <row r="39">
          <cell r="A39">
            <v>1232</v>
          </cell>
          <cell r="B39" t="str">
            <v>AISLADORES DE CARRETE</v>
          </cell>
          <cell r="C39" t="str">
            <v>UN</v>
          </cell>
          <cell r="D39">
            <v>9099.9999999089996</v>
          </cell>
          <cell r="F39">
            <v>10556</v>
          </cell>
          <cell r="I39">
            <v>0</v>
          </cell>
          <cell r="K39" t="str">
            <v>AISLADORES</v>
          </cell>
        </row>
        <row r="40">
          <cell r="A40">
            <v>1026</v>
          </cell>
          <cell r="B40" t="str">
            <v>AISLADORES DE SUSPENSION  POLIMERICO</v>
          </cell>
          <cell r="C40" t="str">
            <v>UND</v>
          </cell>
          <cell r="D40">
            <v>45499.999999544998</v>
          </cell>
          <cell r="F40">
            <v>52780</v>
          </cell>
          <cell r="I40">
            <v>0</v>
          </cell>
          <cell r="K40" t="str">
            <v>AISLADORES</v>
          </cell>
        </row>
        <row r="41">
          <cell r="A41">
            <v>1516</v>
          </cell>
          <cell r="B41" t="str">
            <v>AISLADORES LINE POST</v>
          </cell>
          <cell r="C41" t="str">
            <v>GLB</v>
          </cell>
          <cell r="D41">
            <v>116999.99999883</v>
          </cell>
          <cell r="F41">
            <v>135720</v>
          </cell>
          <cell r="I41">
            <v>0</v>
          </cell>
          <cell r="K41" t="str">
            <v>AISLADORES</v>
          </cell>
        </row>
        <row r="42">
          <cell r="A42">
            <v>1409</v>
          </cell>
          <cell r="B42" t="str">
            <v>ALAMBRE 2X16 POLARIZADO</v>
          </cell>
          <cell r="C42" t="str">
            <v>ML</v>
          </cell>
          <cell r="D42">
            <v>1550</v>
          </cell>
          <cell r="F42">
            <v>1798.00000001798</v>
          </cell>
          <cell r="I42">
            <v>0</v>
          </cell>
        </row>
        <row r="43">
          <cell r="A43">
            <v>1030</v>
          </cell>
          <cell r="B43" t="str">
            <v>ALAMBRE COBRE THHN   8 AWG</v>
          </cell>
          <cell r="C43" t="str">
            <v>ML</v>
          </cell>
          <cell r="D43">
            <v>2105</v>
          </cell>
          <cell r="F43">
            <v>2441.8000000244174</v>
          </cell>
          <cell r="I43">
            <v>0</v>
          </cell>
        </row>
        <row r="44">
          <cell r="A44">
            <v>1031</v>
          </cell>
          <cell r="B44" t="str">
            <v>ALAMBRE COBRE THHN  10 AWG</v>
          </cell>
          <cell r="C44" t="str">
            <v>ML</v>
          </cell>
          <cell r="D44">
            <v>1733.7598266240173</v>
          </cell>
          <cell r="F44">
            <v>2011.1613989039715</v>
          </cell>
          <cell r="I44">
            <v>0</v>
          </cell>
          <cell r="K44" t="str">
            <v>ALAMBRE</v>
          </cell>
          <cell r="L44">
            <v>1484.4287999999997</v>
          </cell>
          <cell r="M44">
            <v>1350.8320000000001</v>
          </cell>
        </row>
        <row r="45">
          <cell r="A45">
            <v>1032</v>
          </cell>
          <cell r="B45" t="str">
            <v>ALAMBRE COBRE THHN  12 AWG</v>
          </cell>
          <cell r="C45" t="str">
            <v>ML</v>
          </cell>
          <cell r="D45">
            <v>759.21999999240768</v>
          </cell>
          <cell r="F45">
            <v>880.69519999999989</v>
          </cell>
          <cell r="I45">
            <v>0</v>
          </cell>
          <cell r="K45" t="str">
            <v>ALAMBRE</v>
          </cell>
          <cell r="N45">
            <v>690</v>
          </cell>
          <cell r="O45">
            <v>1972</v>
          </cell>
          <cell r="P45">
            <v>0.34989858012170383</v>
          </cell>
        </row>
        <row r="46">
          <cell r="A46">
            <v>1033</v>
          </cell>
          <cell r="B46" t="str">
            <v>ALAMBRE COBRE THHN  14 AWG</v>
          </cell>
          <cell r="C46" t="str">
            <v>ML</v>
          </cell>
          <cell r="D46">
            <v>521.67499999478309</v>
          </cell>
          <cell r="F46">
            <v>605.1429999999998</v>
          </cell>
          <cell r="I46">
            <v>0</v>
          </cell>
          <cell r="K46" t="str">
            <v>ALAMBRE</v>
          </cell>
          <cell r="M46">
            <v>2.2000000000000002</v>
          </cell>
        </row>
        <row r="47">
          <cell r="A47">
            <v>9120</v>
          </cell>
          <cell r="B47" t="str">
            <v>AMARRAS NYLON</v>
          </cell>
          <cell r="C47" t="str">
            <v>und</v>
          </cell>
          <cell r="D47">
            <v>168.99999999830999</v>
          </cell>
          <cell r="F47">
            <v>196.04</v>
          </cell>
          <cell r="I47">
            <v>0</v>
          </cell>
          <cell r="K47" t="str">
            <v>ACC</v>
          </cell>
          <cell r="L47">
            <v>215.64399999784354</v>
          </cell>
          <cell r="M47">
            <v>19.603999997843545</v>
          </cell>
          <cell r="N47">
            <v>800.4</v>
          </cell>
        </row>
        <row r="48">
          <cell r="A48">
            <v>1427</v>
          </cell>
          <cell r="B48" t="str">
            <v>AMARRAS PRIMARIAS</v>
          </cell>
          <cell r="C48" t="str">
            <v>UND</v>
          </cell>
          <cell r="D48">
            <v>19499.999999805001</v>
          </cell>
          <cell r="F48">
            <v>22620</v>
          </cell>
          <cell r="I48">
            <v>0</v>
          </cell>
          <cell r="K48" t="str">
            <v>HERRAJES</v>
          </cell>
          <cell r="O48">
            <v>657.342536</v>
          </cell>
        </row>
        <row r="49">
          <cell r="A49">
            <v>1081</v>
          </cell>
          <cell r="B49" t="str">
            <v>ALTERNADOR DE BOMBAS PARA TRES BOMBAS</v>
          </cell>
          <cell r="C49" t="str">
            <v>UND</v>
          </cell>
          <cell r="D49">
            <v>1600000</v>
          </cell>
          <cell r="F49">
            <v>1856000.0000185596</v>
          </cell>
          <cell r="H49">
            <v>1</v>
          </cell>
          <cell r="I49">
            <v>1856000.0000185596</v>
          </cell>
          <cell r="J49" t="str">
            <v xml:space="preserve"> T </v>
          </cell>
        </row>
        <row r="50">
          <cell r="A50">
            <v>1505</v>
          </cell>
          <cell r="B50" t="str">
            <v>ANALIZADOR DE REDES</v>
          </cell>
          <cell r="C50" t="str">
            <v>UN</v>
          </cell>
          <cell r="D50">
            <v>1440000</v>
          </cell>
          <cell r="F50">
            <v>1670400.000016704</v>
          </cell>
          <cell r="H50">
            <v>1</v>
          </cell>
          <cell r="I50">
            <v>1670400.000016704</v>
          </cell>
          <cell r="J50" t="str">
            <v xml:space="preserve"> T </v>
          </cell>
          <cell r="K50" t="str">
            <v>LAUMAYER</v>
          </cell>
        </row>
        <row r="51">
          <cell r="A51">
            <v>1598</v>
          </cell>
          <cell r="B51" t="str">
            <v>ANALIZADOR DE REDES PM100</v>
          </cell>
          <cell r="C51" t="str">
            <v>UND</v>
          </cell>
          <cell r="D51">
            <v>700</v>
          </cell>
          <cell r="F51">
            <v>812.00000000811997</v>
          </cell>
          <cell r="I51">
            <v>0</v>
          </cell>
        </row>
        <row r="52">
          <cell r="A52">
            <v>1381</v>
          </cell>
          <cell r="B52" t="str">
            <v>ANTENA DE 15  ELEMENTOS</v>
          </cell>
          <cell r="C52" t="str">
            <v>UND</v>
          </cell>
          <cell r="D52">
            <v>45000</v>
          </cell>
          <cell r="F52">
            <v>52200.000000521999</v>
          </cell>
          <cell r="I52">
            <v>0</v>
          </cell>
        </row>
        <row r="53">
          <cell r="A53">
            <v>1424</v>
          </cell>
          <cell r="B53" t="str">
            <v>APLIQUE DE PARED 2X32W</v>
          </cell>
          <cell r="C53" t="str">
            <v>UND</v>
          </cell>
          <cell r="D53">
            <v>110000</v>
          </cell>
          <cell r="F53">
            <v>127600.00000127598</v>
          </cell>
          <cell r="I53">
            <v>0</v>
          </cell>
        </row>
        <row r="54">
          <cell r="A54">
            <v>1502</v>
          </cell>
          <cell r="B54" t="str">
            <v xml:space="preserve">OJO DE BUEY  FLUOR. DE 1X18W </v>
          </cell>
          <cell r="C54" t="str">
            <v>UND</v>
          </cell>
          <cell r="D54">
            <v>48047.999999519525</v>
          </cell>
          <cell r="F54">
            <v>55735.680000000008</v>
          </cell>
          <cell r="I54">
            <v>0</v>
          </cell>
          <cell r="K54" t="str">
            <v>LUMINARIA</v>
          </cell>
        </row>
        <row r="55">
          <cell r="A55">
            <v>1552</v>
          </cell>
          <cell r="B55" t="str">
            <v>ARRANCADOR DIRECTO 2,6-3,7A</v>
          </cell>
          <cell r="C55" t="str">
            <v>UN</v>
          </cell>
          <cell r="D55">
            <v>177449.99999822551</v>
          </cell>
          <cell r="F55">
            <v>205842</v>
          </cell>
          <cell r="I55">
            <v>0</v>
          </cell>
          <cell r="K55" t="str">
            <v>SCHNEIDER</v>
          </cell>
        </row>
        <row r="56">
          <cell r="A56">
            <v>1210</v>
          </cell>
          <cell r="B56" t="str">
            <v>ARRANCADOR ESTRELLA TRIANGULO DE 60HP</v>
          </cell>
          <cell r="C56" t="str">
            <v>UN</v>
          </cell>
          <cell r="D56">
            <v>2866499.9999713348</v>
          </cell>
          <cell r="F56">
            <v>3325140</v>
          </cell>
          <cell r="H56">
            <v>3</v>
          </cell>
          <cell r="I56">
            <v>9975420</v>
          </cell>
          <cell r="J56" t="str">
            <v xml:space="preserve"> T </v>
          </cell>
        </row>
        <row r="57">
          <cell r="A57">
            <v>1132</v>
          </cell>
          <cell r="B57" t="str">
            <v xml:space="preserve">BALISA LUMINOSA </v>
          </cell>
          <cell r="C57" t="str">
            <v>UN</v>
          </cell>
          <cell r="D57">
            <v>33799.999999662003</v>
          </cell>
          <cell r="F57">
            <v>39208</v>
          </cell>
          <cell r="I57">
            <v>0</v>
          </cell>
          <cell r="K57" t="str">
            <v>VARIOS</v>
          </cell>
        </row>
        <row r="58">
          <cell r="A58">
            <v>1605</v>
          </cell>
          <cell r="B58" t="str">
            <v>BANCO DE CONDENSADORES DE 160 KVAR a 220V</v>
          </cell>
          <cell r="C58" t="str">
            <v>UND</v>
          </cell>
          <cell r="D58">
            <v>9200000</v>
          </cell>
          <cell r="F58">
            <v>10672000.000106718</v>
          </cell>
          <cell r="I58">
            <v>0</v>
          </cell>
        </row>
        <row r="59">
          <cell r="A59">
            <v>1070</v>
          </cell>
          <cell r="B59" t="str">
            <v>BANCO DE CONDENSADORES DE 40 KVAR</v>
          </cell>
          <cell r="C59" t="str">
            <v>UND</v>
          </cell>
          <cell r="D59">
            <v>0</v>
          </cell>
          <cell r="F59">
            <v>0</v>
          </cell>
          <cell r="I59">
            <v>0</v>
          </cell>
        </row>
        <row r="60">
          <cell r="A60">
            <v>1604</v>
          </cell>
          <cell r="B60" t="str">
            <v>BANDAS DOBLES 10 " GALV</v>
          </cell>
          <cell r="C60" t="str">
            <v>UND</v>
          </cell>
          <cell r="D60">
            <v>12999.99999987</v>
          </cell>
          <cell r="F60">
            <v>15079.999999999998</v>
          </cell>
          <cell r="I60">
            <v>0</v>
          </cell>
          <cell r="K60" t="str">
            <v>HERRAJES</v>
          </cell>
        </row>
        <row r="61">
          <cell r="A61">
            <v>1343</v>
          </cell>
          <cell r="B61" t="str">
            <v>BANDAS DOBLES 7 1/2" GALV</v>
          </cell>
          <cell r="C61" t="str">
            <v>UND</v>
          </cell>
          <cell r="D61">
            <v>10399.999999895999</v>
          </cell>
          <cell r="F61">
            <v>12064</v>
          </cell>
          <cell r="I61">
            <v>0</v>
          </cell>
          <cell r="K61" t="str">
            <v>HERRAJES</v>
          </cell>
        </row>
        <row r="62">
          <cell r="A62">
            <v>9001</v>
          </cell>
          <cell r="B62" t="str">
            <v>BANDEJA PORTACABLES DE 40X8 SEMIPESADA</v>
          </cell>
          <cell r="C62" t="str">
            <v>ML</v>
          </cell>
          <cell r="D62">
            <v>39625</v>
          </cell>
          <cell r="F62">
            <v>45965.000000459644</v>
          </cell>
          <cell r="I62">
            <v>0</v>
          </cell>
          <cell r="K62" t="str">
            <v>BANDEJA</v>
          </cell>
          <cell r="L62">
            <v>50561.5</v>
          </cell>
          <cell r="M62">
            <v>4596.4999995403559</v>
          </cell>
        </row>
        <row r="63">
          <cell r="A63">
            <v>1437</v>
          </cell>
          <cell r="B63" t="str">
            <v>BANDEJA PORTACABLES DE 50x8CMS CERRADA CON TAPA</v>
          </cell>
          <cell r="C63" t="str">
            <v>ML</v>
          </cell>
          <cell r="D63">
            <v>36206.896551724138</v>
          </cell>
          <cell r="F63">
            <v>42000.00000041999</v>
          </cell>
          <cell r="I63">
            <v>0</v>
          </cell>
        </row>
        <row r="64">
          <cell r="A64">
            <v>9000</v>
          </cell>
          <cell r="B64" t="str">
            <v>BANDEJA PORTACABLES DE 60X8</v>
          </cell>
          <cell r="C64" t="str">
            <v>ML</v>
          </cell>
          <cell r="D64">
            <v>140300</v>
          </cell>
          <cell r="F64">
            <v>162748.00000162749</v>
          </cell>
          <cell r="I64">
            <v>0</v>
          </cell>
        </row>
        <row r="65">
          <cell r="A65">
            <v>1247</v>
          </cell>
          <cell r="B65" t="str">
            <v>BANDEJA PORTACABLES SEMIPESADA DE 20 CMS</v>
          </cell>
          <cell r="C65" t="str">
            <v>ML</v>
          </cell>
          <cell r="D65">
            <v>21600</v>
          </cell>
          <cell r="F65">
            <v>25056.000000250559</v>
          </cell>
          <cell r="I65">
            <v>0</v>
          </cell>
        </row>
        <row r="66">
          <cell r="A66">
            <v>1246</v>
          </cell>
          <cell r="B66" t="str">
            <v>BANDEJA PORTACABLES SEMIPESADA DE 30 CMS</v>
          </cell>
          <cell r="C66" t="str">
            <v>ML</v>
          </cell>
          <cell r="D66">
            <v>34666.666666666672</v>
          </cell>
          <cell r="F66">
            <v>40213.333333735471</v>
          </cell>
          <cell r="I66">
            <v>0</v>
          </cell>
        </row>
        <row r="67">
          <cell r="A67">
            <v>1245</v>
          </cell>
          <cell r="B67" t="str">
            <v>BANDEJA PORTACABLES SEMIPESADA DE 40 CMS</v>
          </cell>
          <cell r="C67" t="str">
            <v>ML</v>
          </cell>
          <cell r="D67">
            <v>39625</v>
          </cell>
          <cell r="F67">
            <v>45965.000000459644</v>
          </cell>
          <cell r="I67">
            <v>0</v>
          </cell>
        </row>
        <row r="68">
          <cell r="A68">
            <v>1405</v>
          </cell>
          <cell r="B68" t="str">
            <v>BANDEJA PORTACABLES SEMIPESADA DE 50 CMS</v>
          </cell>
          <cell r="C68" t="str">
            <v>ML</v>
          </cell>
          <cell r="D68">
            <v>30948.799999999999</v>
          </cell>
          <cell r="F68">
            <v>35900.608000359003</v>
          </cell>
          <cell r="I68">
            <v>0</v>
          </cell>
        </row>
        <row r="69">
          <cell r="A69">
            <v>9002</v>
          </cell>
          <cell r="B69" t="str">
            <v>BANDEJA PROTACABLER DE 20X8</v>
          </cell>
          <cell r="C69" t="str">
            <v>ML</v>
          </cell>
          <cell r="D69">
            <v>30600</v>
          </cell>
          <cell r="F69">
            <v>35496.000000354958</v>
          </cell>
          <cell r="I69">
            <v>0</v>
          </cell>
        </row>
        <row r="70">
          <cell r="A70">
            <v>1101</v>
          </cell>
          <cell r="B70" t="str">
            <v>BARRAJE DE COBRE DE 100 AMPS NEUTRO Y TIERRA</v>
          </cell>
          <cell r="C70" t="str">
            <v>UND</v>
          </cell>
          <cell r="D70">
            <v>55000</v>
          </cell>
          <cell r="F70">
            <v>63800.000000637992</v>
          </cell>
          <cell r="I70">
            <v>0</v>
          </cell>
          <cell r="K70" t="str">
            <v>CELDA</v>
          </cell>
        </row>
        <row r="71">
          <cell r="A71">
            <v>1494</v>
          </cell>
          <cell r="B71" t="str">
            <v>BARRAJE DE COBRE DE 800 AMPS</v>
          </cell>
          <cell r="C71" t="str">
            <v>GLB</v>
          </cell>
          <cell r="D71">
            <v>140000</v>
          </cell>
          <cell r="F71">
            <v>162400.00000162399</v>
          </cell>
          <cell r="I71">
            <v>0</v>
          </cell>
        </row>
        <row r="72">
          <cell r="A72">
            <v>1419</v>
          </cell>
          <cell r="B72" t="str">
            <v>BARRAJE DE Cu DE 3F DE 300 A</v>
          </cell>
          <cell r="C72" t="str">
            <v>ML</v>
          </cell>
          <cell r="D72">
            <v>38999.999999610001</v>
          </cell>
          <cell r="F72">
            <v>45240</v>
          </cell>
          <cell r="I72">
            <v>0</v>
          </cell>
          <cell r="K72" t="str">
            <v>SUBES</v>
          </cell>
        </row>
        <row r="73">
          <cell r="A73">
            <v>1092</v>
          </cell>
          <cell r="B73" t="str">
            <v>BARRAJE EQUIPOTENCIAL</v>
          </cell>
          <cell r="C73" t="str">
            <v>UND</v>
          </cell>
          <cell r="D73">
            <v>38000</v>
          </cell>
          <cell r="F73">
            <v>44080.000000440799</v>
          </cell>
          <cell r="I73">
            <v>0</v>
          </cell>
        </row>
        <row r="74">
          <cell r="A74">
            <v>1094</v>
          </cell>
          <cell r="B74" t="str">
            <v>BARRAJE EQUIPOTENCIAL</v>
          </cell>
          <cell r="C74" t="str">
            <v>UND</v>
          </cell>
          <cell r="D74">
            <v>150000</v>
          </cell>
          <cell r="F74">
            <v>174000.00000174</v>
          </cell>
          <cell r="I74">
            <v>0</v>
          </cell>
        </row>
        <row r="75">
          <cell r="A75">
            <v>1454</v>
          </cell>
          <cell r="B75" t="str">
            <v>BARRAJE INTERCONEXION DE CELDAS PROTECCION SECCIONADOR</v>
          </cell>
          <cell r="C75" t="str">
            <v>UND</v>
          </cell>
          <cell r="D75">
            <v>678000</v>
          </cell>
          <cell r="F75">
            <v>786480.00000786479</v>
          </cell>
          <cell r="I75">
            <v>0</v>
          </cell>
        </row>
        <row r="76">
          <cell r="A76">
            <v>1600</v>
          </cell>
          <cell r="B76" t="str">
            <v>BARRAJES DE COBRE 1250 AMP</v>
          </cell>
          <cell r="C76" t="str">
            <v>ML</v>
          </cell>
          <cell r="D76">
            <v>71000</v>
          </cell>
          <cell r="F76">
            <v>82360.000000823595</v>
          </cell>
          <cell r="I76">
            <v>0</v>
          </cell>
        </row>
        <row r="77">
          <cell r="A77">
            <v>1601</v>
          </cell>
          <cell r="B77" t="str">
            <v>BARRAJES DE COBRE 2000 AMP</v>
          </cell>
          <cell r="C77" t="str">
            <v>ML</v>
          </cell>
          <cell r="D77">
            <v>132000</v>
          </cell>
          <cell r="F77">
            <v>153120.00000153118</v>
          </cell>
          <cell r="I77">
            <v>0</v>
          </cell>
        </row>
        <row r="78">
          <cell r="A78">
            <v>1599</v>
          </cell>
          <cell r="B78" t="str">
            <v>BARRAJES DE COBRE 600 AMP</v>
          </cell>
          <cell r="C78" t="str">
            <v>ML</v>
          </cell>
          <cell r="D78">
            <v>65000</v>
          </cell>
          <cell r="F78">
            <v>75400.000000753993</v>
          </cell>
          <cell r="I78">
            <v>0</v>
          </cell>
          <cell r="K78" t="str">
            <v>SUBES</v>
          </cell>
          <cell r="L78">
            <v>82940</v>
          </cell>
          <cell r="M78">
            <v>7539.9999992460071</v>
          </cell>
        </row>
        <row r="79">
          <cell r="A79">
            <v>9113</v>
          </cell>
          <cell r="B79" t="str">
            <v>BASE 8 PINES TLK 1468</v>
          </cell>
          <cell r="C79" t="str">
            <v>UN</v>
          </cell>
          <cell r="D79">
            <v>1280</v>
          </cell>
          <cell r="F79">
            <v>1484.8000000148479</v>
          </cell>
          <cell r="I79">
            <v>0</v>
          </cell>
          <cell r="K79" t="str">
            <v>LAUMAYER</v>
          </cell>
        </row>
        <row r="80">
          <cell r="A80">
            <v>1358</v>
          </cell>
          <cell r="B80" t="str">
            <v>BASE EN CONCRETO PARA POSTE LUMNIARIA</v>
          </cell>
          <cell r="C80" t="str">
            <v>UN</v>
          </cell>
          <cell r="D80">
            <v>64999.999999350002</v>
          </cell>
          <cell r="F80">
            <v>75400</v>
          </cell>
          <cell r="I80">
            <v>0</v>
          </cell>
          <cell r="K80" t="str">
            <v>CIVIL</v>
          </cell>
        </row>
        <row r="81">
          <cell r="A81">
            <v>9121</v>
          </cell>
          <cell r="B81" t="str">
            <v>BASES PARA AMARRAS</v>
          </cell>
          <cell r="C81" t="str">
            <v>GLB</v>
          </cell>
          <cell r="D81">
            <v>12000</v>
          </cell>
          <cell r="F81">
            <v>13920.0000001392</v>
          </cell>
          <cell r="I81">
            <v>0</v>
          </cell>
        </row>
        <row r="82">
          <cell r="A82">
            <v>1091</v>
          </cell>
          <cell r="B82" t="str">
            <v xml:space="preserve">BOBINA DE CHOQUE </v>
          </cell>
          <cell r="C82" t="str">
            <v>UND</v>
          </cell>
          <cell r="D82">
            <v>280000</v>
          </cell>
          <cell r="F82">
            <v>324800.00000324799</v>
          </cell>
          <cell r="I82">
            <v>0</v>
          </cell>
        </row>
        <row r="83">
          <cell r="A83">
            <v>1035</v>
          </cell>
          <cell r="B83" t="str">
            <v>BORNERA DE PRUEBA CONTADOR ELECT.</v>
          </cell>
          <cell r="C83" t="str">
            <v>UN</v>
          </cell>
          <cell r="D83">
            <v>210000</v>
          </cell>
          <cell r="F83">
            <v>243600.00000243596</v>
          </cell>
          <cell r="I83">
            <v>0</v>
          </cell>
          <cell r="K83" t="str">
            <v>SUBES</v>
          </cell>
          <cell r="L83">
            <v>267960</v>
          </cell>
          <cell r="M83">
            <v>24359.999997564038</v>
          </cell>
        </row>
        <row r="84">
          <cell r="A84">
            <v>1057</v>
          </cell>
          <cell r="B84" t="str">
            <v>BOYA DE NIVEL</v>
          </cell>
          <cell r="C84" t="str">
            <v>UN</v>
          </cell>
          <cell r="D84">
            <v>120000</v>
          </cell>
          <cell r="F84">
            <v>139200.00000139198</v>
          </cell>
          <cell r="I84">
            <v>0</v>
          </cell>
        </row>
        <row r="85">
          <cell r="A85">
            <v>1188</v>
          </cell>
          <cell r="B85" t="str">
            <v>BREAKER 3 X 600 A - 42KA -EASY PACK CVS - LV563306</v>
          </cell>
          <cell r="C85" t="str">
            <v>UND</v>
          </cell>
          <cell r="D85">
            <v>1689999.9999831</v>
          </cell>
          <cell r="F85">
            <v>1960399.9999999998</v>
          </cell>
          <cell r="I85">
            <v>0</v>
          </cell>
          <cell r="K85" t="str">
            <v>SCHNEIDER</v>
          </cell>
          <cell r="L85">
            <v>2156439.9999784357</v>
          </cell>
          <cell r="M85">
            <v>196039.99997843592</v>
          </cell>
        </row>
        <row r="86">
          <cell r="A86">
            <v>2400</v>
          </cell>
          <cell r="B86" t="str">
            <v>BREAKER Compact NSX100F</v>
          </cell>
          <cell r="C86" t="str">
            <v>UND</v>
          </cell>
          <cell r="D86">
            <v>478399.99999521597</v>
          </cell>
          <cell r="F86">
            <v>554944</v>
          </cell>
          <cell r="I86">
            <v>0</v>
          </cell>
          <cell r="K86" t="str">
            <v>SCHNEIDER</v>
          </cell>
        </row>
        <row r="87">
          <cell r="A87">
            <v>2700</v>
          </cell>
          <cell r="B87" t="str">
            <v>BREAKER 3X1100 NT1200 H1 FIJO</v>
          </cell>
          <cell r="C87" t="str">
            <v>UND</v>
          </cell>
          <cell r="D87">
            <v>6118000</v>
          </cell>
          <cell r="F87">
            <v>7096880.0000709686</v>
          </cell>
          <cell r="I87">
            <v>0</v>
          </cell>
          <cell r="K87" t="str">
            <v>SCHNEIDER</v>
          </cell>
        </row>
        <row r="88">
          <cell r="A88">
            <v>2800</v>
          </cell>
          <cell r="B88" t="str">
            <v>BREAKER 3X1300 NT1600 H1 FIJO</v>
          </cell>
          <cell r="C88" t="str">
            <v>UND</v>
          </cell>
          <cell r="D88">
            <v>12904500</v>
          </cell>
          <cell r="F88">
            <v>14969220.000149691</v>
          </cell>
          <cell r="I88">
            <v>0</v>
          </cell>
          <cell r="K88" t="str">
            <v>SCHNEIDER</v>
          </cell>
        </row>
        <row r="89">
          <cell r="A89">
            <v>2600</v>
          </cell>
          <cell r="B89" t="str">
            <v>BREAKER 3X1400 NT1600 H1 FIJO</v>
          </cell>
          <cell r="C89" t="str">
            <v>UND</v>
          </cell>
          <cell r="D89">
            <v>7866000</v>
          </cell>
          <cell r="F89">
            <v>9124560.0000912454</v>
          </cell>
          <cell r="I89">
            <v>0</v>
          </cell>
          <cell r="K89" t="str">
            <v>SCHNEIDER</v>
          </cell>
        </row>
        <row r="90">
          <cell r="A90">
            <v>2900</v>
          </cell>
          <cell r="B90" t="str">
            <v>BREAKER 3X10 Compact NSX 100/160/250F (85 kA 220/240V 35 kA 440V)</v>
          </cell>
          <cell r="C90" t="str">
            <v>UND</v>
          </cell>
          <cell r="D90">
            <v>439399.99999560602</v>
          </cell>
          <cell r="F90">
            <v>509703.99999999994</v>
          </cell>
          <cell r="H90">
            <v>4</v>
          </cell>
          <cell r="I90">
            <v>2038815.9999999998</v>
          </cell>
          <cell r="J90" t="str">
            <v xml:space="preserve"> T </v>
          </cell>
          <cell r="K90" t="str">
            <v>SCHNEIDER</v>
          </cell>
        </row>
        <row r="91">
          <cell r="A91">
            <v>1615</v>
          </cell>
          <cell r="B91" t="str">
            <v>BREAKER 3X120 Compact NSX160F</v>
          </cell>
          <cell r="C91" t="str">
            <v>UND</v>
          </cell>
          <cell r="D91">
            <v>727999.99999271997</v>
          </cell>
          <cell r="F91">
            <v>844480</v>
          </cell>
          <cell r="I91">
            <v>0</v>
          </cell>
          <cell r="K91" t="str">
            <v>SCHNEIDER</v>
          </cell>
        </row>
        <row r="92">
          <cell r="A92">
            <v>2500</v>
          </cell>
          <cell r="B92" t="str">
            <v>BREAKER 3X1500 NT1600 H1 FIJO</v>
          </cell>
          <cell r="C92" t="str">
            <v>UND</v>
          </cell>
          <cell r="D92">
            <v>7866000</v>
          </cell>
          <cell r="F92">
            <v>9124560.0000912454</v>
          </cell>
          <cell r="I92">
            <v>0</v>
          </cell>
          <cell r="K92" t="str">
            <v>SCHNEIDER</v>
          </cell>
        </row>
        <row r="93">
          <cell r="A93">
            <v>1522</v>
          </cell>
          <cell r="B93" t="str">
            <v>BREAKER 3X20 NS100N</v>
          </cell>
          <cell r="C93" t="str">
            <v>UND</v>
          </cell>
          <cell r="D93">
            <v>408199.99999591801</v>
          </cell>
          <cell r="F93">
            <v>473511.99999999994</v>
          </cell>
          <cell r="I93">
            <v>0</v>
          </cell>
          <cell r="K93" t="str">
            <v>SCHNEIDER</v>
          </cell>
        </row>
        <row r="94">
          <cell r="A94">
            <v>1411</v>
          </cell>
          <cell r="B94" t="str">
            <v>BREAKER 3X250 EZC250N</v>
          </cell>
          <cell r="C94" t="str">
            <v>UND</v>
          </cell>
          <cell r="D94">
            <v>515709.99999484292</v>
          </cell>
          <cell r="F94">
            <v>598223.6</v>
          </cell>
          <cell r="I94">
            <v>0</v>
          </cell>
          <cell r="K94" t="str">
            <v>SCHNEIDER</v>
          </cell>
        </row>
        <row r="95">
          <cell r="A95">
            <v>1100</v>
          </cell>
          <cell r="B95" t="str">
            <v>BREAKER 3X50 EZC 100 B</v>
          </cell>
          <cell r="C95" t="str">
            <v>UND</v>
          </cell>
          <cell r="D95">
            <v>130649.9999986935</v>
          </cell>
          <cell r="F95">
            <v>151554</v>
          </cell>
          <cell r="I95">
            <v>0</v>
          </cell>
          <cell r="K95" t="str">
            <v>SCHNEIDER</v>
          </cell>
        </row>
        <row r="96">
          <cell r="A96">
            <v>1102</v>
          </cell>
          <cell r="B96" t="str">
            <v>BREAKER 3X80 EZC 100 N</v>
          </cell>
          <cell r="C96" t="str">
            <v>UND</v>
          </cell>
          <cell r="D96">
            <v>191749.99999808249</v>
          </cell>
          <cell r="F96">
            <v>222429.99999999997</v>
          </cell>
          <cell r="I96">
            <v>0</v>
          </cell>
          <cell r="K96" t="str">
            <v>SCHNEIDER</v>
          </cell>
        </row>
        <row r="97">
          <cell r="A97">
            <v>2200</v>
          </cell>
          <cell r="B97" t="str">
            <v>BREAKER 3X800 NS800H</v>
          </cell>
          <cell r="C97" t="str">
            <v>UND</v>
          </cell>
          <cell r="D97">
            <v>7614749.9999238523</v>
          </cell>
          <cell r="F97">
            <v>8833110</v>
          </cell>
          <cell r="I97">
            <v>0</v>
          </cell>
          <cell r="K97" t="str">
            <v>SCHNEIDER</v>
          </cell>
        </row>
        <row r="98">
          <cell r="A98">
            <v>2100</v>
          </cell>
          <cell r="B98" t="str">
            <v xml:space="preserve">BREAKER 3X16 EZC </v>
          </cell>
          <cell r="C98" t="str">
            <v>UND</v>
          </cell>
          <cell r="D98">
            <v>131039.9999986896</v>
          </cell>
          <cell r="F98">
            <v>152006.39999999999</v>
          </cell>
          <cell r="I98">
            <v>0</v>
          </cell>
          <cell r="K98" t="str">
            <v>SCHNEIDER</v>
          </cell>
          <cell r="M98">
            <v>516.10239471511147</v>
          </cell>
        </row>
        <row r="99">
          <cell r="A99">
            <v>1398</v>
          </cell>
          <cell r="B99" t="str">
            <v>BREAKER DE 3X100 AMP EZC100N</v>
          </cell>
          <cell r="C99" t="str">
            <v>UN</v>
          </cell>
          <cell r="D99">
            <v>163149.9999983685</v>
          </cell>
          <cell r="F99">
            <v>189254</v>
          </cell>
          <cell r="I99">
            <v>0</v>
          </cell>
          <cell r="K99" t="str">
            <v>SCHNEIDER</v>
          </cell>
          <cell r="L99">
            <v>208179.39999791823</v>
          </cell>
          <cell r="M99">
            <v>18925.399997918226</v>
          </cell>
        </row>
        <row r="100">
          <cell r="A100">
            <v>1352</v>
          </cell>
          <cell r="B100" t="str">
            <v>BREAKER DE 3X125 AMP EZC250N</v>
          </cell>
          <cell r="C100" t="str">
            <v>UN</v>
          </cell>
          <cell r="D100">
            <v>410929.99999589071</v>
          </cell>
          <cell r="F100">
            <v>476678.8</v>
          </cell>
          <cell r="I100">
            <v>0</v>
          </cell>
          <cell r="K100" t="str">
            <v>SCHNEIDER</v>
          </cell>
        </row>
        <row r="101">
          <cell r="A101">
            <v>1354</v>
          </cell>
          <cell r="B101" t="str">
            <v>BREAKER DE 3X150 AMP EZC 250N</v>
          </cell>
          <cell r="C101" t="str">
            <v>UN</v>
          </cell>
          <cell r="D101">
            <v>405599.99999594397</v>
          </cell>
          <cell r="F101">
            <v>470495.99999999994</v>
          </cell>
          <cell r="I101">
            <v>0</v>
          </cell>
          <cell r="K101" t="str">
            <v>SCHNEIDER</v>
          </cell>
          <cell r="L101">
            <v>517545.5999948245</v>
          </cell>
          <cell r="M101">
            <v>47049.599994824559</v>
          </cell>
          <cell r="N101">
            <v>4234463.9995342102</v>
          </cell>
        </row>
        <row r="102">
          <cell r="A102">
            <v>1056</v>
          </cell>
          <cell r="B102" t="str">
            <v>BREAKER DE 3X175 AMP EZC250N</v>
          </cell>
          <cell r="C102" t="str">
            <v>UN</v>
          </cell>
          <cell r="D102">
            <v>443949.9999955605</v>
          </cell>
          <cell r="F102">
            <v>514981.99999999994</v>
          </cell>
          <cell r="I102">
            <v>0</v>
          </cell>
          <cell r="K102" t="str">
            <v>SCHNEIDER</v>
          </cell>
          <cell r="L102">
            <v>566480.19999433518</v>
          </cell>
          <cell r="M102">
            <v>51498.199994335242</v>
          </cell>
        </row>
        <row r="103">
          <cell r="A103">
            <v>1356</v>
          </cell>
          <cell r="B103" t="str">
            <v>BREAKER DE 3X200 AMP EZC250N</v>
          </cell>
          <cell r="C103" t="str">
            <v>UN</v>
          </cell>
          <cell r="D103">
            <v>411449.99999588548</v>
          </cell>
          <cell r="F103">
            <v>477281.99999999994</v>
          </cell>
          <cell r="I103">
            <v>0</v>
          </cell>
          <cell r="K103" t="str">
            <v>SCHNEIDER</v>
          </cell>
          <cell r="M103">
            <v>302000</v>
          </cell>
          <cell r="N103">
            <v>1812000</v>
          </cell>
        </row>
        <row r="104">
          <cell r="A104">
            <v>1348</v>
          </cell>
          <cell r="B104" t="str">
            <v>BREAKER DE 3X225 AMP EZC250N</v>
          </cell>
          <cell r="C104" t="str">
            <v>UN</v>
          </cell>
          <cell r="D104">
            <v>360099.99999639898</v>
          </cell>
          <cell r="F104">
            <v>417716</v>
          </cell>
          <cell r="I104">
            <v>0</v>
          </cell>
          <cell r="K104" t="str">
            <v>SCHNEIDER</v>
          </cell>
        </row>
        <row r="105">
          <cell r="A105">
            <v>1197</v>
          </cell>
          <cell r="B105" t="str">
            <v>BREAKER DE 3X250 AMP EZC250</v>
          </cell>
          <cell r="C105" t="str">
            <v>UN</v>
          </cell>
          <cell r="D105">
            <v>541254.9999945875</v>
          </cell>
          <cell r="F105">
            <v>627855.79999999993</v>
          </cell>
          <cell r="I105">
            <v>0</v>
          </cell>
          <cell r="K105" t="str">
            <v>SCHNEIDER</v>
          </cell>
        </row>
        <row r="106">
          <cell r="A106">
            <v>1401</v>
          </cell>
          <cell r="B106" t="str">
            <v>BREAKER DE 3X250 AMP NB250N</v>
          </cell>
          <cell r="C106" t="str">
            <v>UN</v>
          </cell>
          <cell r="D106">
            <v>413632</v>
          </cell>
          <cell r="F106">
            <v>479813.12000479805</v>
          </cell>
          <cell r="I106">
            <v>0</v>
          </cell>
        </row>
        <row r="107">
          <cell r="A107">
            <v>1053</v>
          </cell>
          <cell r="B107" t="str">
            <v>BREAKER DE 3X30 AMP EZC 100B</v>
          </cell>
          <cell r="C107" t="str">
            <v>UN</v>
          </cell>
          <cell r="D107">
            <v>130649.9999986935</v>
          </cell>
          <cell r="F107">
            <v>151554</v>
          </cell>
          <cell r="I107">
            <v>0</v>
          </cell>
          <cell r="K107" t="str">
            <v>SCHNEIDER</v>
          </cell>
        </row>
        <row r="108">
          <cell r="A108">
            <v>1531</v>
          </cell>
          <cell r="B108" t="str">
            <v>BREAKER DE 3X30 AMP NS100N</v>
          </cell>
          <cell r="C108" t="str">
            <v>UN</v>
          </cell>
          <cell r="D108">
            <v>408199.99999591801</v>
          </cell>
          <cell r="F108">
            <v>473511.99999999994</v>
          </cell>
          <cell r="I108">
            <v>0</v>
          </cell>
          <cell r="K108" t="str">
            <v>SCHNEIDER</v>
          </cell>
        </row>
        <row r="109">
          <cell r="A109">
            <v>1195</v>
          </cell>
          <cell r="B109" t="str">
            <v>BREAKER DE 3X350 AMP EZC400N</v>
          </cell>
          <cell r="C109" t="str">
            <v>UN</v>
          </cell>
          <cell r="D109">
            <v>596699.99999403302</v>
          </cell>
          <cell r="F109">
            <v>692172</v>
          </cell>
          <cell r="I109">
            <v>0</v>
          </cell>
          <cell r="K109" t="str">
            <v>SCHNEIDER</v>
          </cell>
        </row>
        <row r="110">
          <cell r="A110">
            <v>1537</v>
          </cell>
          <cell r="B110" t="str">
            <v>BREAKER DE 3X40 AMP EZC</v>
          </cell>
          <cell r="C110" t="str">
            <v>UN</v>
          </cell>
          <cell r="D110">
            <v>159249.9999984075</v>
          </cell>
          <cell r="F110">
            <v>184730</v>
          </cell>
          <cell r="I110">
            <v>0</v>
          </cell>
          <cell r="K110" t="str">
            <v>SCHNEIDER</v>
          </cell>
          <cell r="L110">
            <v>203202.99999796797</v>
          </cell>
          <cell r="M110">
            <v>18472.999997967971</v>
          </cell>
        </row>
        <row r="111">
          <cell r="A111">
            <v>1200</v>
          </cell>
          <cell r="B111" t="str">
            <v>BREAKER DE 3X400 AMP EZC400N</v>
          </cell>
          <cell r="C111" t="str">
            <v>UN</v>
          </cell>
          <cell r="D111">
            <v>596699.99999403302</v>
          </cell>
          <cell r="F111">
            <v>692172</v>
          </cell>
          <cell r="I111">
            <v>0</v>
          </cell>
          <cell r="K111" t="str">
            <v>SCHNEIDER</v>
          </cell>
        </row>
        <row r="112">
          <cell r="A112">
            <v>1117</v>
          </cell>
          <cell r="B112" t="str">
            <v>BREAKER DE 3X60 AMP EZC</v>
          </cell>
          <cell r="C112" t="str">
            <v>UN</v>
          </cell>
          <cell r="D112">
            <v>161199.999998388</v>
          </cell>
          <cell r="F112">
            <v>186992</v>
          </cell>
          <cell r="I112">
            <v>0</v>
          </cell>
          <cell r="K112" t="str">
            <v>SCHNEIDER</v>
          </cell>
          <cell r="L112">
            <v>205691.1999979431</v>
          </cell>
          <cell r="M112">
            <v>18699.199997943098</v>
          </cell>
        </row>
        <row r="113">
          <cell r="A113">
            <v>1202</v>
          </cell>
          <cell r="B113" t="str">
            <v xml:space="preserve">BREAKER DE 3X750 AMP </v>
          </cell>
          <cell r="C113" t="str">
            <v>UN</v>
          </cell>
          <cell r="D113">
            <v>6251049.9999374896</v>
          </cell>
          <cell r="F113">
            <v>7251217.9999999991</v>
          </cell>
          <cell r="I113">
            <v>0</v>
          </cell>
          <cell r="K113" t="str">
            <v>SCHNEIDER</v>
          </cell>
        </row>
        <row r="114">
          <cell r="A114">
            <v>1321</v>
          </cell>
          <cell r="B114" t="str">
            <v>BREAKER DE 3X70 AMP EZC100N</v>
          </cell>
          <cell r="C114" t="str">
            <v>UN</v>
          </cell>
          <cell r="D114">
            <v>167699.99999832301</v>
          </cell>
          <cell r="F114">
            <v>194532</v>
          </cell>
          <cell r="I114">
            <v>0</v>
          </cell>
          <cell r="K114" t="str">
            <v>SCHNEIDER</v>
          </cell>
        </row>
        <row r="115">
          <cell r="A115">
            <v>1133</v>
          </cell>
          <cell r="B115" t="str">
            <v>BREAKER DE 3X80 AMP EZC 100N</v>
          </cell>
          <cell r="C115" t="str">
            <v>UN</v>
          </cell>
          <cell r="D115">
            <v>167699.99999832301</v>
          </cell>
          <cell r="F115">
            <v>194532</v>
          </cell>
          <cell r="I115">
            <v>0</v>
          </cell>
          <cell r="K115" t="str">
            <v>SCHNEIDER</v>
          </cell>
        </row>
        <row r="116">
          <cell r="A116">
            <v>8000</v>
          </cell>
          <cell r="B116" t="str">
            <v>BREAKER ENCHUFABLE  3X70</v>
          </cell>
          <cell r="C116" t="str">
            <v>UND</v>
          </cell>
          <cell r="D116">
            <v>29640</v>
          </cell>
          <cell r="F116">
            <v>34382.40000034382</v>
          </cell>
          <cell r="I116">
            <v>0</v>
          </cell>
          <cell r="K116" t="str">
            <v>SIEMENS</v>
          </cell>
        </row>
        <row r="117">
          <cell r="A117">
            <v>8700</v>
          </cell>
          <cell r="B117" t="str">
            <v>BREAKER ENCHUFABLE 1X15</v>
          </cell>
          <cell r="C117" t="str">
            <v>UND</v>
          </cell>
          <cell r="D117">
            <v>4640</v>
          </cell>
          <cell r="F117">
            <v>5382.4000000538235</v>
          </cell>
          <cell r="I117">
            <v>0</v>
          </cell>
          <cell r="K117" t="str">
            <v>SIEMENS</v>
          </cell>
        </row>
        <row r="118">
          <cell r="A118">
            <v>8600</v>
          </cell>
          <cell r="B118" t="str">
            <v>BREAKER ENCHUFABLE 1X20</v>
          </cell>
          <cell r="C118" t="str">
            <v>UND</v>
          </cell>
          <cell r="D118">
            <v>8249.9999999174997</v>
          </cell>
          <cell r="F118">
            <v>9570</v>
          </cell>
          <cell r="I118">
            <v>0</v>
          </cell>
          <cell r="K118" t="str">
            <v>SCHNEIDER</v>
          </cell>
          <cell r="L118">
            <v>10526.99999989473</v>
          </cell>
          <cell r="M118">
            <v>956.99999989472963</v>
          </cell>
        </row>
        <row r="119">
          <cell r="A119">
            <v>1027</v>
          </cell>
          <cell r="B119" t="str">
            <v>BREAKER ENCHUFABLE 2X15A</v>
          </cell>
          <cell r="C119" t="str">
            <v>UND</v>
          </cell>
          <cell r="D119">
            <v>12000</v>
          </cell>
          <cell r="F119">
            <v>13920.0000001392</v>
          </cell>
          <cell r="I119">
            <v>0</v>
          </cell>
          <cell r="K119" t="str">
            <v>SIEMENS</v>
          </cell>
          <cell r="N119">
            <v>6046463.9995342102</v>
          </cell>
        </row>
        <row r="120">
          <cell r="A120">
            <v>8800</v>
          </cell>
          <cell r="B120" t="str">
            <v>BREAKER ENCHUFABLE 2X30</v>
          </cell>
          <cell r="C120" t="str">
            <v>UND</v>
          </cell>
          <cell r="D120">
            <v>25999.999999740001</v>
          </cell>
          <cell r="F120">
            <v>30159.999999999996</v>
          </cell>
          <cell r="I120">
            <v>0</v>
          </cell>
          <cell r="K120" t="str">
            <v>SCHNEIDER</v>
          </cell>
          <cell r="L120">
            <v>33175.999999668245</v>
          </cell>
          <cell r="M120">
            <v>3015.9999996682491</v>
          </cell>
        </row>
        <row r="121">
          <cell r="A121">
            <v>8400</v>
          </cell>
          <cell r="B121" t="str">
            <v>BREAKER ENCHUFABLE 3X30</v>
          </cell>
          <cell r="C121" t="str">
            <v>UND</v>
          </cell>
          <cell r="D121">
            <v>59019.999999409803</v>
          </cell>
          <cell r="F121">
            <v>68463.199999999997</v>
          </cell>
          <cell r="I121">
            <v>0</v>
          </cell>
          <cell r="K121" t="str">
            <v>SIEMENS</v>
          </cell>
          <cell r="L121">
            <v>75309.519999246913</v>
          </cell>
          <cell r="M121">
            <v>6846.3199992469163</v>
          </cell>
        </row>
        <row r="122">
          <cell r="A122">
            <v>8500</v>
          </cell>
          <cell r="B122" t="str">
            <v>BREAKER ENCHUFABLE 3X20</v>
          </cell>
          <cell r="C122" t="str">
            <v>UND</v>
          </cell>
          <cell r="D122">
            <v>32320</v>
          </cell>
          <cell r="F122">
            <v>37491.200000374913</v>
          </cell>
          <cell r="I122">
            <v>0</v>
          </cell>
          <cell r="K122" t="str">
            <v>SIEMENS</v>
          </cell>
        </row>
        <row r="123">
          <cell r="A123">
            <v>8300</v>
          </cell>
          <cell r="B123" t="str">
            <v>BREAKER ENCHUFABLE 3X40</v>
          </cell>
          <cell r="C123" t="str">
            <v>UND</v>
          </cell>
          <cell r="D123">
            <v>32320</v>
          </cell>
          <cell r="F123">
            <v>37491.200000374913</v>
          </cell>
          <cell r="I123">
            <v>0</v>
          </cell>
          <cell r="K123" t="str">
            <v>SIEMENS</v>
          </cell>
        </row>
        <row r="124">
          <cell r="A124">
            <v>8100</v>
          </cell>
          <cell r="B124" t="str">
            <v>BREAKER ENCHUFABLE 3X60</v>
          </cell>
          <cell r="C124" t="str">
            <v>UND</v>
          </cell>
          <cell r="D124">
            <v>38800</v>
          </cell>
          <cell r="F124">
            <v>45008.000000450076</v>
          </cell>
          <cell r="I124">
            <v>0</v>
          </cell>
          <cell r="K124" t="str">
            <v>SIEMENS</v>
          </cell>
        </row>
        <row r="125">
          <cell r="A125">
            <v>1474</v>
          </cell>
          <cell r="B125" t="str">
            <v>BREAKER ENCHUFABLE DE 1X20A</v>
          </cell>
          <cell r="C125" t="str">
            <v>UN</v>
          </cell>
          <cell r="D125">
            <v>9749.9999999025003</v>
          </cell>
          <cell r="F125">
            <v>11310</v>
          </cell>
          <cell r="I125">
            <v>0</v>
          </cell>
          <cell r="K125" t="str">
            <v>SIEMENS</v>
          </cell>
          <cell r="L125">
            <v>12440.99999987559</v>
          </cell>
          <cell r="M125">
            <v>1130.9999998755902</v>
          </cell>
        </row>
        <row r="126">
          <cell r="A126">
            <v>1518</v>
          </cell>
          <cell r="B126" t="str">
            <v>BREAKER ENCHUFABLE DE 1X30A</v>
          </cell>
          <cell r="C126" t="str">
            <v>UN</v>
          </cell>
          <cell r="D126">
            <v>4640</v>
          </cell>
          <cell r="F126">
            <v>5382.4000000538235</v>
          </cell>
          <cell r="I126">
            <v>0</v>
          </cell>
          <cell r="K126" t="str">
            <v>SIEMENS</v>
          </cell>
        </row>
        <row r="127">
          <cell r="A127">
            <v>1390</v>
          </cell>
          <cell r="B127" t="str">
            <v>BREAKER ENCHUFABLE DE 2X30 A</v>
          </cell>
          <cell r="C127" t="str">
            <v>UN</v>
          </cell>
          <cell r="D127">
            <v>12000</v>
          </cell>
          <cell r="F127">
            <v>13920.0000001392</v>
          </cell>
          <cell r="H127">
            <v>1</v>
          </cell>
          <cell r="I127">
            <v>13920.0000001392</v>
          </cell>
          <cell r="J127" t="str">
            <v xml:space="preserve"> T </v>
          </cell>
          <cell r="K127" t="str">
            <v>SIEMENS</v>
          </cell>
        </row>
        <row r="128">
          <cell r="A128">
            <v>1484</v>
          </cell>
          <cell r="B128" t="str">
            <v>BREAKER ENCHUFABLE DE 2X50 A</v>
          </cell>
          <cell r="C128" t="str">
            <v>UN</v>
          </cell>
          <cell r="D128">
            <v>31199.999999688</v>
          </cell>
          <cell r="F128">
            <v>36192</v>
          </cell>
          <cell r="I128">
            <v>0</v>
          </cell>
          <cell r="K128" t="str">
            <v>SIEMENS</v>
          </cell>
          <cell r="L128">
            <v>39811.199999601886</v>
          </cell>
          <cell r="M128">
            <v>3619.1999996018858</v>
          </cell>
        </row>
        <row r="129">
          <cell r="A129">
            <v>8200</v>
          </cell>
          <cell r="B129" t="str">
            <v>BREAKER ENCHUFABLE DE 3 X 50</v>
          </cell>
          <cell r="C129" t="str">
            <v>UND</v>
          </cell>
          <cell r="D129">
            <v>32320</v>
          </cell>
          <cell r="F129">
            <v>37491.200000374913</v>
          </cell>
          <cell r="I129">
            <v>0</v>
          </cell>
          <cell r="K129" t="str">
            <v>SIEMENS</v>
          </cell>
        </row>
        <row r="130">
          <cell r="A130">
            <v>1344</v>
          </cell>
          <cell r="B130" t="str">
            <v>BREAKER ENCHUFABLE DE 2X20 A</v>
          </cell>
          <cell r="C130" t="str">
            <v>UN</v>
          </cell>
          <cell r="D130">
            <v>25999.999999740001</v>
          </cell>
          <cell r="F130">
            <v>30159.999999999996</v>
          </cell>
          <cell r="I130">
            <v>0</v>
          </cell>
          <cell r="K130" t="str">
            <v>SIEMENS</v>
          </cell>
          <cell r="L130">
            <v>33175.999999668245</v>
          </cell>
          <cell r="M130">
            <v>3015.9999996682491</v>
          </cell>
        </row>
        <row r="131">
          <cell r="A131">
            <v>1193</v>
          </cell>
          <cell r="B131" t="str">
            <v>BREAKER MULTINUEVE 2X16A, K60</v>
          </cell>
          <cell r="C131" t="str">
            <v>UND</v>
          </cell>
          <cell r="D131">
            <v>26324.999999736749</v>
          </cell>
          <cell r="F131">
            <v>30536.999999999996</v>
          </cell>
          <cell r="I131">
            <v>0</v>
          </cell>
          <cell r="K131" t="str">
            <v>SCHNEIDER</v>
          </cell>
        </row>
        <row r="132">
          <cell r="A132">
            <v>1240</v>
          </cell>
          <cell r="B132" t="str">
            <v>BREAKER MULTINUEVE DE 1X20A, K60</v>
          </cell>
          <cell r="C132" t="str">
            <v>UN</v>
          </cell>
          <cell r="D132">
            <v>18199.999999817999</v>
          </cell>
          <cell r="F132">
            <v>21112</v>
          </cell>
          <cell r="I132">
            <v>0</v>
          </cell>
          <cell r="K132" t="str">
            <v>SCHNEIDER</v>
          </cell>
        </row>
        <row r="133">
          <cell r="A133">
            <v>1450</v>
          </cell>
          <cell r="B133" t="str">
            <v>BREAKER MULTINUEVE DE 1X2A, C60N</v>
          </cell>
          <cell r="C133" t="str">
            <v>UN</v>
          </cell>
          <cell r="D133">
            <v>27949.999999720501</v>
          </cell>
          <cell r="F133">
            <v>32421.999999999996</v>
          </cell>
          <cell r="I133">
            <v>0</v>
          </cell>
          <cell r="K133" t="str">
            <v>SCHNEIDER</v>
          </cell>
        </row>
        <row r="134">
          <cell r="A134">
            <v>1239</v>
          </cell>
          <cell r="B134" t="str">
            <v>BREAKER MULTINUEVE DE 2X63A, C60N</v>
          </cell>
          <cell r="C134" t="str">
            <v>UN</v>
          </cell>
          <cell r="D134">
            <v>100099.999998999</v>
          </cell>
          <cell r="F134">
            <v>116115.99999999999</v>
          </cell>
          <cell r="I134">
            <v>0</v>
          </cell>
          <cell r="K134" t="str">
            <v>SCHNEIDER</v>
          </cell>
        </row>
        <row r="135">
          <cell r="A135">
            <v>1063</v>
          </cell>
          <cell r="B135" t="str">
            <v>BREAKER MULTINUEVE DE 1X10A, C60N</v>
          </cell>
          <cell r="C135" t="str">
            <v>UN</v>
          </cell>
          <cell r="D135">
            <v>18199.999999817999</v>
          </cell>
          <cell r="F135">
            <v>21112</v>
          </cell>
          <cell r="I135">
            <v>0</v>
          </cell>
          <cell r="K135" t="str">
            <v>SCHNEIDER</v>
          </cell>
        </row>
        <row r="136">
          <cell r="A136">
            <v>1023</v>
          </cell>
          <cell r="B136" t="str">
            <v>BREAKER MULTINUEVE DE 2X20A, C60N</v>
          </cell>
          <cell r="C136" t="str">
            <v>UN</v>
          </cell>
          <cell r="D136">
            <v>40949.999999590502</v>
          </cell>
          <cell r="F136">
            <v>47502</v>
          </cell>
          <cell r="I136">
            <v>0</v>
          </cell>
          <cell r="K136" t="str">
            <v>SCHNEIDER</v>
          </cell>
        </row>
        <row r="137">
          <cell r="A137">
            <v>1458</v>
          </cell>
          <cell r="B137" t="str">
            <v>BREAKER MULTINUEVE DE 2X40A, K60</v>
          </cell>
          <cell r="C137" t="str">
            <v>UN</v>
          </cell>
          <cell r="D137">
            <v>47449.999999525498</v>
          </cell>
          <cell r="F137">
            <v>55041.999999999993</v>
          </cell>
          <cell r="I137">
            <v>0</v>
          </cell>
          <cell r="K137" t="str">
            <v>SCHNEIDER</v>
          </cell>
          <cell r="L137">
            <v>60546.199999394536</v>
          </cell>
          <cell r="M137">
            <v>5504.1999993945428</v>
          </cell>
        </row>
        <row r="138">
          <cell r="A138">
            <v>1264</v>
          </cell>
          <cell r="B138" t="str">
            <v>BREAKER MULTINUEVE DE 2X2A, C60N</v>
          </cell>
          <cell r="C138" t="str">
            <v>UN</v>
          </cell>
          <cell r="D138">
            <v>45499.999999544998</v>
          </cell>
          <cell r="F138">
            <v>52780</v>
          </cell>
          <cell r="H138">
            <v>1</v>
          </cell>
          <cell r="I138">
            <v>52780</v>
          </cell>
          <cell r="J138" t="str">
            <v xml:space="preserve"> T </v>
          </cell>
          <cell r="K138" t="str">
            <v>SCHNEIDER</v>
          </cell>
        </row>
        <row r="139">
          <cell r="A139">
            <v>1478</v>
          </cell>
          <cell r="B139" t="str">
            <v>BREAKER MULTINUEVE DE 3X10A, C60N</v>
          </cell>
          <cell r="C139" t="str">
            <v>UN</v>
          </cell>
          <cell r="D139">
            <v>89049.999999109496</v>
          </cell>
          <cell r="F139">
            <v>103298</v>
          </cell>
          <cell r="I139">
            <v>0</v>
          </cell>
          <cell r="K139" t="str">
            <v>SCHNEIDER</v>
          </cell>
        </row>
        <row r="140">
          <cell r="A140">
            <v>1449</v>
          </cell>
          <cell r="B140" t="str">
            <v>BREAKER MULTINUEVE DE 3X80A, C60N</v>
          </cell>
          <cell r="C140" t="str">
            <v>UN</v>
          </cell>
          <cell r="D140">
            <v>157299.999998427</v>
          </cell>
          <cell r="F140">
            <v>182468</v>
          </cell>
          <cell r="I140">
            <v>0</v>
          </cell>
          <cell r="K140" t="str">
            <v>SCHNEIDER</v>
          </cell>
        </row>
        <row r="141">
          <cell r="A141">
            <v>1414</v>
          </cell>
          <cell r="B141" t="str">
            <v>BREAKER MULTINUEVE DE 1X16A, C60N</v>
          </cell>
          <cell r="C141" t="str">
            <v>UND</v>
          </cell>
          <cell r="D141">
            <v>16249.999999837501</v>
          </cell>
          <cell r="F141">
            <v>18850</v>
          </cell>
          <cell r="I141">
            <v>0</v>
          </cell>
          <cell r="K141" t="str">
            <v>SCHNEIDER</v>
          </cell>
        </row>
        <row r="142">
          <cell r="A142">
            <v>1313</v>
          </cell>
          <cell r="B142" t="str">
            <v>BREAKER NS100N EZC 100 N, 3x60A</v>
          </cell>
          <cell r="C142" t="str">
            <v>UN</v>
          </cell>
          <cell r="D142">
            <v>192139.99999807859</v>
          </cell>
          <cell r="F142">
            <v>222882.4</v>
          </cell>
          <cell r="I142">
            <v>0</v>
          </cell>
          <cell r="K142" t="str">
            <v>SCHNEIDER</v>
          </cell>
        </row>
        <row r="143">
          <cell r="A143">
            <v>1360</v>
          </cell>
          <cell r="B143" t="str">
            <v>BREAKER NS100N TM100D AMP. 25 KA, 3x100A</v>
          </cell>
          <cell r="C143" t="str">
            <v>UN</v>
          </cell>
          <cell r="D143">
            <v>456299.99999543699</v>
          </cell>
          <cell r="F143">
            <v>529308</v>
          </cell>
          <cell r="I143">
            <v>0</v>
          </cell>
          <cell r="K143" t="str">
            <v>SCHNEIDER</v>
          </cell>
        </row>
        <row r="144">
          <cell r="A144">
            <v>1408</v>
          </cell>
          <cell r="B144" t="str">
            <v>BREAKER NS100N TM40D AMP. 25 KA, 3x20A</v>
          </cell>
          <cell r="C144" t="str">
            <v>UN</v>
          </cell>
          <cell r="D144">
            <v>428349.9999957165</v>
          </cell>
          <cell r="F144">
            <v>496885.99999999994</v>
          </cell>
          <cell r="I144">
            <v>0</v>
          </cell>
          <cell r="K144" t="str">
            <v>SCHNEIDER</v>
          </cell>
        </row>
        <row r="145">
          <cell r="A145">
            <v>1066</v>
          </cell>
          <cell r="B145" t="str">
            <v>BREAKER NSX100F TM50D AMP. 35 KA, 3x80A 440V</v>
          </cell>
          <cell r="C145" t="str">
            <v>UN</v>
          </cell>
          <cell r="D145">
            <v>439399.99999560602</v>
          </cell>
          <cell r="F145">
            <v>509703.99999999994</v>
          </cell>
          <cell r="H145">
            <v>1</v>
          </cell>
          <cell r="I145">
            <v>509703.99999999994</v>
          </cell>
          <cell r="J145" t="str">
            <v xml:space="preserve"> T </v>
          </cell>
          <cell r="K145" t="str">
            <v>SCHNEIDER</v>
          </cell>
        </row>
        <row r="146">
          <cell r="A146">
            <v>1421</v>
          </cell>
          <cell r="B146" t="str">
            <v>BREAKER NSX250F DE 140-200 AMP. 35 KA A 440V</v>
          </cell>
          <cell r="C146" t="str">
            <v>UN</v>
          </cell>
          <cell r="D146">
            <v>1117999.9999888199</v>
          </cell>
          <cell r="F146">
            <v>1296880</v>
          </cell>
          <cell r="H146">
            <v>1</v>
          </cell>
          <cell r="I146">
            <v>1296880</v>
          </cell>
          <cell r="J146" t="str">
            <v xml:space="preserve"> T </v>
          </cell>
          <cell r="K146" t="str">
            <v>SCHNEIDER</v>
          </cell>
        </row>
        <row r="147">
          <cell r="A147">
            <v>1309</v>
          </cell>
          <cell r="B147" t="str">
            <v>BREAKER NS400N DE 160-400 AMP. 42 KA</v>
          </cell>
          <cell r="C147" t="str">
            <v>UN</v>
          </cell>
          <cell r="D147">
            <v>1850549.9999814944</v>
          </cell>
          <cell r="F147">
            <v>2146638</v>
          </cell>
          <cell r="I147">
            <v>0</v>
          </cell>
          <cell r="K147" t="str">
            <v>SCHNEIDER</v>
          </cell>
        </row>
        <row r="148">
          <cell r="A148">
            <v>1538</v>
          </cell>
          <cell r="B148" t="str">
            <v>BUSHING DE 1 1/2"</v>
          </cell>
          <cell r="C148" t="str">
            <v>UND</v>
          </cell>
          <cell r="D148">
            <v>850</v>
          </cell>
          <cell r="F148">
            <v>986.00000000985995</v>
          </cell>
          <cell r="I148">
            <v>0</v>
          </cell>
          <cell r="K148" t="str">
            <v>APE</v>
          </cell>
        </row>
        <row r="149">
          <cell r="A149">
            <v>1527</v>
          </cell>
          <cell r="B149" t="str">
            <v>BUSHING DE 1"</v>
          </cell>
          <cell r="C149" t="str">
            <v>UND</v>
          </cell>
          <cell r="D149">
            <v>425</v>
          </cell>
          <cell r="F149">
            <v>493.00000000492997</v>
          </cell>
          <cell r="I149">
            <v>0</v>
          </cell>
          <cell r="L149">
            <v>542.30000000000007</v>
          </cell>
          <cell r="M149">
            <v>49.299999995070095</v>
          </cell>
        </row>
        <row r="150">
          <cell r="A150">
            <v>1473</v>
          </cell>
          <cell r="B150" t="str">
            <v>BUSHING DE 1/2"</v>
          </cell>
          <cell r="C150" t="str">
            <v>UND</v>
          </cell>
          <cell r="D150">
            <v>200</v>
          </cell>
          <cell r="F150">
            <v>232.00000000231998</v>
          </cell>
          <cell r="I150">
            <v>0</v>
          </cell>
        </row>
        <row r="151">
          <cell r="A151">
            <v>1489</v>
          </cell>
          <cell r="B151" t="str">
            <v>BUSHING DE 2"</v>
          </cell>
          <cell r="C151" t="str">
            <v>UND</v>
          </cell>
          <cell r="D151">
            <v>1630</v>
          </cell>
          <cell r="F151">
            <v>1890.8000000189079</v>
          </cell>
          <cell r="I151">
            <v>0</v>
          </cell>
        </row>
        <row r="152">
          <cell r="A152">
            <v>1553</v>
          </cell>
          <cell r="B152" t="str">
            <v>BUSHING DE 3"</v>
          </cell>
          <cell r="C152" t="str">
            <v>UND</v>
          </cell>
          <cell r="D152">
            <v>3570</v>
          </cell>
          <cell r="F152">
            <v>4141.2000000414118</v>
          </cell>
          <cell r="I152">
            <v>0</v>
          </cell>
        </row>
        <row r="153">
          <cell r="A153">
            <v>1501</v>
          </cell>
          <cell r="B153" t="str">
            <v>BUSHING DE 3/4"</v>
          </cell>
          <cell r="C153" t="str">
            <v>UND</v>
          </cell>
          <cell r="D153">
            <v>235</v>
          </cell>
          <cell r="F153">
            <v>272.60000000272595</v>
          </cell>
          <cell r="H153">
            <v>3</v>
          </cell>
          <cell r="I153">
            <v>817.8000000081779</v>
          </cell>
          <cell r="J153" t="str">
            <v xml:space="preserve"> T </v>
          </cell>
        </row>
        <row r="154">
          <cell r="A154">
            <v>1009</v>
          </cell>
          <cell r="B154" t="str">
            <v>CABLE  XLPE No. 2   15 KV, 100%</v>
          </cell>
          <cell r="C154" t="str">
            <v>ML</v>
          </cell>
          <cell r="D154">
            <v>29482.049999705181</v>
          </cell>
          <cell r="F154">
            <v>34199.178</v>
          </cell>
          <cell r="I154">
            <v>0</v>
          </cell>
          <cell r="K154" t="str">
            <v>CABLE</v>
          </cell>
          <cell r="L154">
            <v>37619.095799623807</v>
          </cell>
          <cell r="M154">
            <v>3419.9177996238068</v>
          </cell>
        </row>
        <row r="155">
          <cell r="A155">
            <v>1304</v>
          </cell>
          <cell r="B155" t="str">
            <v>CABLE 1/0 TIPO SOLDADOR</v>
          </cell>
          <cell r="C155" t="str">
            <v>UN</v>
          </cell>
          <cell r="D155">
            <v>23529.999999764699</v>
          </cell>
          <cell r="F155">
            <v>27294.799999999999</v>
          </cell>
          <cell r="I155">
            <v>0</v>
          </cell>
          <cell r="K155" t="str">
            <v>CABLE</v>
          </cell>
        </row>
        <row r="156">
          <cell r="A156">
            <v>1545</v>
          </cell>
          <cell r="B156" t="str">
            <v>CABLE 2/0 TIPO SOLDADOR</v>
          </cell>
          <cell r="C156" t="str">
            <v>ML</v>
          </cell>
          <cell r="D156">
            <v>18824</v>
          </cell>
          <cell r="F156">
            <v>21835.840000218355</v>
          </cell>
          <cell r="I156">
            <v>0</v>
          </cell>
        </row>
        <row r="157">
          <cell r="A157">
            <v>1196</v>
          </cell>
          <cell r="B157" t="str">
            <v>CABLE 350 MCM</v>
          </cell>
          <cell r="C157" t="str">
            <v>ML</v>
          </cell>
          <cell r="D157">
            <v>52158.599999478414</v>
          </cell>
          <cell r="F157">
            <v>60503.975999999995</v>
          </cell>
          <cell r="I157">
            <v>0</v>
          </cell>
        </row>
        <row r="158">
          <cell r="A158">
            <v>1543</v>
          </cell>
          <cell r="B158" t="str">
            <v>CABLE 4/0 TIPO SOLDADOR</v>
          </cell>
          <cell r="C158" t="str">
            <v>ML</v>
          </cell>
          <cell r="D158">
            <v>30153.75</v>
          </cell>
          <cell r="F158">
            <v>34978.350000349783</v>
          </cell>
          <cell r="I158">
            <v>0</v>
          </cell>
        </row>
        <row r="159">
          <cell r="A159">
            <v>1236</v>
          </cell>
          <cell r="B159" t="str">
            <v>CABLE BELDEN 8451</v>
          </cell>
          <cell r="C159" t="str">
            <v>MTS</v>
          </cell>
          <cell r="D159">
            <v>1062.295081967213</v>
          </cell>
          <cell r="F159">
            <v>1232.2622950942896</v>
          </cell>
          <cell r="I159">
            <v>0</v>
          </cell>
          <cell r="K159" t="str">
            <v>CABDATOS</v>
          </cell>
        </row>
        <row r="160">
          <cell r="A160">
            <v>9027</v>
          </cell>
          <cell r="B160" t="str">
            <v>CABLE BINDADO 2X18</v>
          </cell>
          <cell r="C160" t="str">
            <v>ML</v>
          </cell>
          <cell r="D160">
            <v>1582.099999984179</v>
          </cell>
          <cell r="F160">
            <v>1835.2359999999999</v>
          </cell>
          <cell r="I160">
            <v>0</v>
          </cell>
          <cell r="K160" t="str">
            <v>CABLE</v>
          </cell>
        </row>
        <row r="161">
          <cell r="A161">
            <v>1554</v>
          </cell>
          <cell r="B161" t="str">
            <v>CABLE COAXIAL RG59</v>
          </cell>
          <cell r="C161" t="str">
            <v>ML</v>
          </cell>
          <cell r="D161">
            <v>808.59999999191405</v>
          </cell>
          <cell r="F161">
            <v>937.976</v>
          </cell>
          <cell r="I161">
            <v>0</v>
          </cell>
          <cell r="K161" t="str">
            <v>CABLE</v>
          </cell>
        </row>
        <row r="162">
          <cell r="A162">
            <v>1119</v>
          </cell>
          <cell r="B162" t="str">
            <v>CABLE COBRE DESNUDO 2 AWG</v>
          </cell>
          <cell r="C162" t="str">
            <v>ML</v>
          </cell>
          <cell r="D162">
            <v>7917.6499999208236</v>
          </cell>
          <cell r="F162">
            <v>9184.4739999999983</v>
          </cell>
          <cell r="I162">
            <v>0</v>
          </cell>
          <cell r="K162" t="str">
            <v>CABLE</v>
          </cell>
        </row>
        <row r="163">
          <cell r="A163">
            <v>1075</v>
          </cell>
          <cell r="B163" t="str">
            <v>CABLE COBRE THHN     2 AWG</v>
          </cell>
          <cell r="C163" t="str">
            <v>ML</v>
          </cell>
          <cell r="D163">
            <v>15477.799999845221</v>
          </cell>
          <cell r="F163">
            <v>17954.248</v>
          </cell>
          <cell r="I163">
            <v>0</v>
          </cell>
          <cell r="K163" t="str">
            <v>CABLE</v>
          </cell>
          <cell r="L163">
            <v>19749.672799802502</v>
          </cell>
          <cell r="M163">
            <v>1795.4247998025021</v>
          </cell>
        </row>
        <row r="164">
          <cell r="A164">
            <v>1076</v>
          </cell>
          <cell r="B164" t="str">
            <v>CABLE COBRE THHN     4 AWG</v>
          </cell>
          <cell r="C164" t="str">
            <v>ML</v>
          </cell>
          <cell r="D164">
            <v>9968.3999999003154</v>
          </cell>
          <cell r="F164">
            <v>11563.343999999999</v>
          </cell>
          <cell r="I164">
            <v>0</v>
          </cell>
          <cell r="K164" t="str">
            <v>CABLE</v>
          </cell>
          <cell r="L164">
            <v>12719.678399872802</v>
          </cell>
          <cell r="M164">
            <v>1156.3343998728033</v>
          </cell>
        </row>
        <row r="165">
          <cell r="A165">
            <v>1077</v>
          </cell>
          <cell r="B165" t="str">
            <v>CABLE COBRE THHN     6 AWG</v>
          </cell>
          <cell r="C165" t="str">
            <v>ML</v>
          </cell>
          <cell r="D165">
            <v>6466.1999999353384</v>
          </cell>
          <cell r="F165">
            <v>7500.7920000000004</v>
          </cell>
          <cell r="H165">
            <v>192</v>
          </cell>
          <cell r="I165">
            <v>1440152.064</v>
          </cell>
          <cell r="J165" t="str">
            <v xml:space="preserve"> T </v>
          </cell>
          <cell r="K165" t="str">
            <v>CABLE</v>
          </cell>
          <cell r="L165">
            <v>8250.871199917492</v>
          </cell>
          <cell r="M165">
            <v>750.07919991749168</v>
          </cell>
        </row>
        <row r="166">
          <cell r="A166">
            <v>1078</v>
          </cell>
          <cell r="B166" t="str">
            <v>CABLE COBRE THHN     8 AWG</v>
          </cell>
          <cell r="C166" t="str">
            <v>ML</v>
          </cell>
          <cell r="D166">
            <v>4197.0499999580297</v>
          </cell>
          <cell r="F166">
            <v>4868.5779999999995</v>
          </cell>
          <cell r="H166">
            <v>32</v>
          </cell>
          <cell r="I166">
            <v>155794.49599999998</v>
          </cell>
          <cell r="J166" t="str">
            <v xml:space="preserve"> T </v>
          </cell>
          <cell r="K166" t="str">
            <v>CABLE</v>
          </cell>
          <cell r="L166">
            <v>5355.4357999464464</v>
          </cell>
          <cell r="M166">
            <v>486.8577999464469</v>
          </cell>
        </row>
        <row r="167">
          <cell r="A167">
            <v>1079</v>
          </cell>
          <cell r="B167" t="str">
            <v>CABLE COBRE THHN    10 AWG</v>
          </cell>
          <cell r="C167" t="str">
            <v>ML</v>
          </cell>
          <cell r="D167">
            <v>2896.3999999710359</v>
          </cell>
          <cell r="F167">
            <v>3359.8240000000001</v>
          </cell>
          <cell r="I167">
            <v>0</v>
          </cell>
          <cell r="K167" t="str">
            <v>CABLE</v>
          </cell>
          <cell r="L167">
            <v>3695.8063999630422</v>
          </cell>
          <cell r="M167">
            <v>335.9823999630421</v>
          </cell>
        </row>
        <row r="168">
          <cell r="A168">
            <v>1422</v>
          </cell>
          <cell r="B168" t="str">
            <v>CABLE COBRE THHW    12 AWG</v>
          </cell>
          <cell r="C168" t="str">
            <v>ML</v>
          </cell>
          <cell r="D168">
            <v>2013.6999999798629</v>
          </cell>
          <cell r="F168">
            <v>2335.8919999999998</v>
          </cell>
          <cell r="H168">
            <v>202</v>
          </cell>
          <cell r="I168">
            <v>471850.18399999995</v>
          </cell>
          <cell r="J168" t="str">
            <v xml:space="preserve"> T </v>
          </cell>
          <cell r="K168" t="str">
            <v>CABLE</v>
          </cell>
          <cell r="L168">
            <v>2569.4811999743051</v>
          </cell>
          <cell r="M168">
            <v>233.5891999743053</v>
          </cell>
          <cell r="N168">
            <v>1053.2</v>
          </cell>
          <cell r="O168">
            <v>30300</v>
          </cell>
        </row>
        <row r="169">
          <cell r="A169">
            <v>1082</v>
          </cell>
          <cell r="B169" t="str">
            <v>CABLE COBRE THHN   1/0 AWG</v>
          </cell>
          <cell r="C169" t="str">
            <v>ML</v>
          </cell>
          <cell r="D169">
            <v>25268.099999747319</v>
          </cell>
          <cell r="F169">
            <v>29310.995999999996</v>
          </cell>
          <cell r="I169">
            <v>0</v>
          </cell>
          <cell r="K169" t="str">
            <v>CABLE</v>
          </cell>
          <cell r="L169">
            <v>32242.095599677581</v>
          </cell>
          <cell r="M169">
            <v>2931.0995996775855</v>
          </cell>
        </row>
        <row r="170">
          <cell r="A170">
            <v>1083</v>
          </cell>
          <cell r="B170" t="str">
            <v>CABLE COBRE THHN   2/0 AWG</v>
          </cell>
          <cell r="C170" t="str">
            <v>ML</v>
          </cell>
          <cell r="D170">
            <v>31592.599999684073</v>
          </cell>
          <cell r="F170">
            <v>36647.415999999997</v>
          </cell>
          <cell r="I170">
            <v>0</v>
          </cell>
          <cell r="K170" t="str">
            <v>CABLE</v>
          </cell>
          <cell r="L170">
            <v>40312.157599596881</v>
          </cell>
          <cell r="M170">
            <v>3664.741599596884</v>
          </cell>
        </row>
        <row r="171">
          <cell r="A171">
            <v>1084</v>
          </cell>
          <cell r="B171" t="str">
            <v>CABLE COBRE THW   3/0 AWG</v>
          </cell>
          <cell r="C171" t="str">
            <v>ML</v>
          </cell>
          <cell r="D171">
            <v>39646.099999603539</v>
          </cell>
          <cell r="F171">
            <v>45989.475999999995</v>
          </cell>
          <cell r="I171">
            <v>0</v>
          </cell>
          <cell r="K171" t="str">
            <v>CABLE</v>
          </cell>
        </row>
        <row r="172">
          <cell r="A172">
            <v>1085</v>
          </cell>
          <cell r="B172" t="str">
            <v>CABLE COBRE THHN   4/0 AWG</v>
          </cell>
          <cell r="C172" t="str">
            <v>ML</v>
          </cell>
          <cell r="D172">
            <v>49503.999999504958</v>
          </cell>
          <cell r="F172">
            <v>57424.639999999999</v>
          </cell>
          <cell r="I172">
            <v>0</v>
          </cell>
          <cell r="K172" t="str">
            <v>CABLE</v>
          </cell>
          <cell r="L172">
            <v>63167.10399936833</v>
          </cell>
          <cell r="M172">
            <v>5742.4639993683304</v>
          </cell>
          <cell r="N172">
            <v>22658</v>
          </cell>
          <cell r="O172">
            <v>67973</v>
          </cell>
          <cell r="P172">
            <v>0.33333823724125755</v>
          </cell>
        </row>
        <row r="173">
          <cell r="A173">
            <v>1086</v>
          </cell>
          <cell r="B173" t="str">
            <v>CABLE COBRE THW  250 mcm</v>
          </cell>
          <cell r="C173" t="str">
            <v>ML</v>
          </cell>
          <cell r="D173">
            <v>61684.999999383152</v>
          </cell>
          <cell r="F173">
            <v>71554.599999999991</v>
          </cell>
          <cell r="I173">
            <v>0</v>
          </cell>
          <cell r="K173" t="str">
            <v>CABLE</v>
          </cell>
          <cell r="L173">
            <v>78710.059999212899</v>
          </cell>
          <cell r="M173">
            <v>7155.4599992129079</v>
          </cell>
          <cell r="N173">
            <v>915.11111111111109</v>
          </cell>
        </row>
        <row r="174">
          <cell r="A174">
            <v>1087</v>
          </cell>
          <cell r="B174" t="str">
            <v>CABLE COBRE THW  300Kcmil</v>
          </cell>
          <cell r="C174" t="str">
            <v>ML</v>
          </cell>
          <cell r="D174">
            <v>44796.699999552031</v>
          </cell>
          <cell r="F174">
            <v>51964.171999999991</v>
          </cell>
          <cell r="I174">
            <v>0</v>
          </cell>
          <cell r="K174" t="str">
            <v>CABLE</v>
          </cell>
        </row>
        <row r="175">
          <cell r="A175">
            <v>9125</v>
          </cell>
          <cell r="B175" t="str">
            <v>CABLE COBRE THW  350 mcm</v>
          </cell>
          <cell r="C175" t="str">
            <v>ML</v>
          </cell>
          <cell r="D175">
            <v>52158.599999478414</v>
          </cell>
          <cell r="F175">
            <v>60503.975999999995</v>
          </cell>
          <cell r="I175">
            <v>0</v>
          </cell>
          <cell r="K175" t="str">
            <v>CABLE</v>
          </cell>
        </row>
        <row r="176">
          <cell r="A176">
            <v>1089</v>
          </cell>
          <cell r="B176" t="str">
            <v>CABLE COBRE THW  400Kcmil</v>
          </cell>
          <cell r="C176" t="str">
            <v>ML</v>
          </cell>
          <cell r="D176">
            <v>59441.199999405588</v>
          </cell>
          <cell r="F176">
            <v>68951.791999999987</v>
          </cell>
          <cell r="I176">
            <v>0</v>
          </cell>
        </row>
        <row r="177">
          <cell r="A177">
            <v>1090</v>
          </cell>
          <cell r="B177" t="str">
            <v>CABLE COBRE THW  500Kcmil</v>
          </cell>
          <cell r="C177" t="str">
            <v>ML</v>
          </cell>
          <cell r="D177">
            <v>117454.99999882546</v>
          </cell>
          <cell r="F177">
            <v>136247.79999999999</v>
          </cell>
          <cell r="I177">
            <v>0</v>
          </cell>
          <cell r="K177" t="str">
            <v>CABLE</v>
          </cell>
        </row>
        <row r="178">
          <cell r="A178">
            <v>1199</v>
          </cell>
          <cell r="B178" t="str">
            <v>CABLE DE ALUMINIO ASCR 1/0 AWG</v>
          </cell>
          <cell r="C178" t="str">
            <v>MT</v>
          </cell>
          <cell r="D178">
            <v>2958.1499999704183</v>
          </cell>
          <cell r="F178">
            <v>3431.4539999999993</v>
          </cell>
          <cell r="I178">
            <v>0</v>
          </cell>
          <cell r="K178" t="str">
            <v>CABLE</v>
          </cell>
          <cell r="P178">
            <v>0.66666176275874245</v>
          </cell>
        </row>
        <row r="179">
          <cell r="A179">
            <v>1203</v>
          </cell>
          <cell r="B179" t="str">
            <v>CABLE DE COBRE DESNUDO No. 1/0</v>
          </cell>
          <cell r="C179" t="str">
            <v>MTS</v>
          </cell>
          <cell r="D179">
            <v>19470.099999805298</v>
          </cell>
          <cell r="F179">
            <v>22585.315999999995</v>
          </cell>
          <cell r="I179">
            <v>0</v>
          </cell>
          <cell r="K179" t="str">
            <v>CABLE</v>
          </cell>
        </row>
        <row r="180">
          <cell r="A180">
            <v>9010</v>
          </cell>
          <cell r="B180" t="str">
            <v>CABLE DE COBRE No 12</v>
          </cell>
          <cell r="C180" t="str">
            <v>ML</v>
          </cell>
          <cell r="D180">
            <v>1098.4999999890149</v>
          </cell>
          <cell r="F180">
            <v>1274.26</v>
          </cell>
          <cell r="I180">
            <v>0</v>
          </cell>
          <cell r="K180" t="str">
            <v>CABLE</v>
          </cell>
        </row>
        <row r="181">
          <cell r="A181">
            <v>1047</v>
          </cell>
          <cell r="B181" t="str">
            <v>CABLE DE Cu DESNUDO 2 AWG</v>
          </cell>
          <cell r="C181" t="str">
            <v>ML</v>
          </cell>
          <cell r="D181">
            <v>14530.749999854692</v>
          </cell>
          <cell r="F181">
            <v>16855.669999999998</v>
          </cell>
          <cell r="I181">
            <v>0</v>
          </cell>
          <cell r="K181" t="str">
            <v>CABLE</v>
          </cell>
          <cell r="L181">
            <v>18541.236999814588</v>
          </cell>
          <cell r="M181">
            <v>1685.5669998145895</v>
          </cell>
        </row>
        <row r="182">
          <cell r="A182">
            <v>1018</v>
          </cell>
          <cell r="B182" t="str">
            <v xml:space="preserve">CABLE DE Cu DESNUDO 2/0 </v>
          </cell>
          <cell r="C182" t="str">
            <v>ML</v>
          </cell>
          <cell r="D182">
            <v>24582.999999754171</v>
          </cell>
          <cell r="F182">
            <v>28516.28</v>
          </cell>
          <cell r="I182">
            <v>0</v>
          </cell>
          <cell r="K182" t="str">
            <v>CABLE</v>
          </cell>
          <cell r="L182">
            <v>31367.907999686326</v>
          </cell>
          <cell r="M182">
            <v>2851.6279996863268</v>
          </cell>
        </row>
        <row r="183">
          <cell r="A183">
            <v>1043</v>
          </cell>
          <cell r="B183" t="str">
            <v>CABLE DE Cu DESNUDO 4"</v>
          </cell>
          <cell r="C183" t="str">
            <v>ML</v>
          </cell>
          <cell r="D183">
            <v>5643.2999999435669</v>
          </cell>
          <cell r="F183">
            <v>6546.2280000000001</v>
          </cell>
          <cell r="I183">
            <v>0</v>
          </cell>
          <cell r="K183" t="str">
            <v>CABLE</v>
          </cell>
        </row>
        <row r="184">
          <cell r="A184">
            <v>1623</v>
          </cell>
          <cell r="B184" t="str">
            <v>CABLE DE VEHICULO No 12 AWG</v>
          </cell>
          <cell r="C184" t="str">
            <v>ML</v>
          </cell>
          <cell r="D184">
            <v>701.06399999999996</v>
          </cell>
          <cell r="F184">
            <v>813.23424000813225</v>
          </cell>
          <cell r="I184">
            <v>0</v>
          </cell>
        </row>
        <row r="185">
          <cell r="A185">
            <v>1622</v>
          </cell>
          <cell r="B185" t="str">
            <v>CABLE DE VEHICULO No 14 AWG</v>
          </cell>
          <cell r="C185" t="str">
            <v>UND</v>
          </cell>
          <cell r="D185">
            <v>452.01779999999991</v>
          </cell>
          <cell r="F185">
            <v>524.34064800524322</v>
          </cell>
          <cell r="I185">
            <v>0</v>
          </cell>
        </row>
        <row r="186">
          <cell r="A186">
            <v>9025</v>
          </cell>
          <cell r="B186" t="str">
            <v>CABLE DE ALUMINIO ASCR 4/0 AWG</v>
          </cell>
          <cell r="C186" t="str">
            <v>ML</v>
          </cell>
          <cell r="D186">
            <v>5965.6999999403433</v>
          </cell>
          <cell r="F186">
            <v>6920.2120000000004</v>
          </cell>
          <cell r="I186">
            <v>0</v>
          </cell>
          <cell r="K186" t="str">
            <v>CABLE</v>
          </cell>
        </row>
        <row r="187">
          <cell r="A187">
            <v>1134</v>
          </cell>
          <cell r="B187" t="str">
            <v>CABLE ENCAUCHETADO 2X18</v>
          </cell>
          <cell r="C187" t="str">
            <v>ML</v>
          </cell>
          <cell r="D187">
            <v>1155.6999999884431</v>
          </cell>
          <cell r="F187">
            <v>1340.6119999999999</v>
          </cell>
          <cell r="I187">
            <v>0</v>
          </cell>
          <cell r="K187" t="str">
            <v>CABLE</v>
          </cell>
        </row>
        <row r="188">
          <cell r="A188">
            <v>1472</v>
          </cell>
          <cell r="B188" t="str">
            <v>CABLE ENCAUCHETADO23X12</v>
          </cell>
          <cell r="C188" t="str">
            <v>ML</v>
          </cell>
          <cell r="D188">
            <v>6499.9999999350002</v>
          </cell>
          <cell r="F188">
            <v>7539.9999999999991</v>
          </cell>
          <cell r="I188">
            <v>0</v>
          </cell>
          <cell r="K188" t="str">
            <v>CABLE</v>
          </cell>
        </row>
        <row r="189">
          <cell r="A189">
            <v>1471</v>
          </cell>
          <cell r="B189" t="str">
            <v>CABLE ENCAUCHETADO 3X14</v>
          </cell>
          <cell r="C189" t="str">
            <v>ML</v>
          </cell>
          <cell r="D189">
            <v>4856.1499999514381</v>
          </cell>
          <cell r="F189">
            <v>5633.1339999999991</v>
          </cell>
          <cell r="I189">
            <v>0</v>
          </cell>
          <cell r="K189" t="str">
            <v>CABLE</v>
          </cell>
        </row>
        <row r="190">
          <cell r="A190">
            <v>9018</v>
          </cell>
          <cell r="B190" t="str">
            <v>CABLE ENCAUCHETADO 3X16</v>
          </cell>
          <cell r="C190" t="str">
            <v>ML</v>
          </cell>
          <cell r="D190">
            <v>3401.4499999659856</v>
          </cell>
          <cell r="F190">
            <v>3945.6820000000002</v>
          </cell>
          <cell r="I190">
            <v>0</v>
          </cell>
          <cell r="K190" t="str">
            <v>CABLE</v>
          </cell>
          <cell r="L190">
            <v>4340.2501999565975</v>
          </cell>
          <cell r="M190">
            <v>394.56819995659725</v>
          </cell>
        </row>
        <row r="191">
          <cell r="A191">
            <v>1225</v>
          </cell>
          <cell r="B191" t="str">
            <v>CABLE ENCAUCHETADO 4X16</v>
          </cell>
          <cell r="C191" t="str">
            <v>MTS</v>
          </cell>
          <cell r="D191">
            <v>1420.6125999999999</v>
          </cell>
          <cell r="F191">
            <v>1647.9106160164788</v>
          </cell>
          <cell r="I191">
            <v>0</v>
          </cell>
        </row>
        <row r="192">
          <cell r="A192">
            <v>1001</v>
          </cell>
          <cell r="B192" t="str">
            <v>CABLE DE CONTROL 4X14+20 APANTALLADO</v>
          </cell>
          <cell r="C192" t="str">
            <v>MTS</v>
          </cell>
          <cell r="D192">
            <v>10917.399999890826</v>
          </cell>
          <cell r="F192">
            <v>12664.183999999999</v>
          </cell>
          <cell r="I192">
            <v>0</v>
          </cell>
          <cell r="K192" t="str">
            <v>CABLE</v>
          </cell>
        </row>
        <row r="193">
          <cell r="A193">
            <v>1002</v>
          </cell>
          <cell r="B193" t="str">
            <v>CABLE DE CONTROL 2X14+20 APANTALLADO</v>
          </cell>
          <cell r="C193" t="str">
            <v>MTS</v>
          </cell>
          <cell r="D193">
            <v>6354.399999936456</v>
          </cell>
          <cell r="F193">
            <v>7371.1039999999994</v>
          </cell>
          <cell r="I193">
            <v>0</v>
          </cell>
          <cell r="K193" t="str">
            <v>CABLE</v>
          </cell>
        </row>
        <row r="194">
          <cell r="A194">
            <v>1271</v>
          </cell>
          <cell r="B194" t="str">
            <v>CABLE DE CONTROL 3X18+20 APANTALLADO</v>
          </cell>
          <cell r="C194" t="str">
            <v>MTS</v>
          </cell>
          <cell r="D194">
            <v>4301.0499999569893</v>
          </cell>
          <cell r="F194">
            <v>4989.2179999999998</v>
          </cell>
          <cell r="I194">
            <v>0</v>
          </cell>
          <cell r="K194" t="str">
            <v>CABLE</v>
          </cell>
        </row>
        <row r="195">
          <cell r="A195">
            <v>9092</v>
          </cell>
          <cell r="B195" t="str">
            <v>CABLE CENTELFLEX 2/0</v>
          </cell>
          <cell r="C195" t="str">
            <v>ML</v>
          </cell>
          <cell r="D195">
            <v>24699.999999752999</v>
          </cell>
          <cell r="F195">
            <v>28651.999999999996</v>
          </cell>
          <cell r="I195">
            <v>0</v>
          </cell>
        </row>
        <row r="196">
          <cell r="A196">
            <v>9031</v>
          </cell>
          <cell r="B196" t="str">
            <v>CABLE CENTELFLEX No.2</v>
          </cell>
          <cell r="C196" t="str">
            <v>ML</v>
          </cell>
          <cell r="D196">
            <v>8124.9999999187503</v>
          </cell>
          <cell r="F196">
            <v>9425</v>
          </cell>
          <cell r="I196">
            <v>0</v>
          </cell>
          <cell r="K196" t="str">
            <v>CABLE</v>
          </cell>
        </row>
        <row r="197">
          <cell r="A197">
            <v>1072</v>
          </cell>
          <cell r="B197" t="str">
            <v>CABLE MULTIPAR DE 2 PARES 0,5MM- JWT - PVC</v>
          </cell>
          <cell r="C197" t="str">
            <v>ML</v>
          </cell>
          <cell r="D197">
            <v>357.499999996425</v>
          </cell>
          <cell r="F197">
            <v>414.7</v>
          </cell>
          <cell r="I197">
            <v>0</v>
          </cell>
          <cell r="K197" t="str">
            <v>CABLE</v>
          </cell>
        </row>
        <row r="198">
          <cell r="A198">
            <v>1577</v>
          </cell>
          <cell r="B198" t="str">
            <v>CABLE No.2 TIPO SOLDADOR</v>
          </cell>
          <cell r="C198" t="str">
            <v>ML</v>
          </cell>
          <cell r="D198">
            <v>15599.999999844</v>
          </cell>
          <cell r="F198">
            <v>18096</v>
          </cell>
          <cell r="I198">
            <v>0</v>
          </cell>
          <cell r="K198" t="str">
            <v>CABLE</v>
          </cell>
        </row>
        <row r="199">
          <cell r="A199">
            <v>9029</v>
          </cell>
          <cell r="B199" t="str">
            <v>CABLE ALUMINIO SERIE 8000 No.6</v>
          </cell>
          <cell r="C199" t="str">
            <v>ML</v>
          </cell>
          <cell r="D199">
            <v>1982.4999999801751</v>
          </cell>
          <cell r="F199">
            <v>2299.6999999999998</v>
          </cell>
          <cell r="I199">
            <v>0</v>
          </cell>
        </row>
        <row r="200">
          <cell r="A200">
            <v>9028</v>
          </cell>
          <cell r="B200" t="str">
            <v>CABLE ALUMINIO SERIE 8000 No.2</v>
          </cell>
          <cell r="C200" t="str">
            <v>ML</v>
          </cell>
          <cell r="D200">
            <v>3899.999999961</v>
          </cell>
          <cell r="F200">
            <v>4524</v>
          </cell>
          <cell r="I200">
            <v>0</v>
          </cell>
        </row>
        <row r="201">
          <cell r="A201">
            <v>9033</v>
          </cell>
          <cell r="B201" t="str">
            <v>CABLE ALUMINIO SERIE 8000 No.4</v>
          </cell>
          <cell r="C201" t="str">
            <v>MTS</v>
          </cell>
          <cell r="D201">
            <v>2664.99999997335</v>
          </cell>
          <cell r="F201">
            <v>3091.3999999999996</v>
          </cell>
          <cell r="I201">
            <v>0</v>
          </cell>
          <cell r="K201" t="str">
            <v>DATOS</v>
          </cell>
        </row>
        <row r="202">
          <cell r="A202">
            <v>1417</v>
          </cell>
          <cell r="B202" t="str">
            <v>CABLE STP DE 4 PARES</v>
          </cell>
          <cell r="C202" t="str">
            <v>MTS</v>
          </cell>
          <cell r="D202">
            <v>3601.6393442262788</v>
          </cell>
          <cell r="F202">
            <v>4177.9016393442625</v>
          </cell>
          <cell r="I202">
            <v>0</v>
          </cell>
          <cell r="K202" t="str">
            <v>DATOS</v>
          </cell>
        </row>
        <row r="203">
          <cell r="A203">
            <v>9078</v>
          </cell>
          <cell r="B203" t="str">
            <v>CABLE TELEFONICO 10 PARES</v>
          </cell>
          <cell r="C203" t="str">
            <v>ML</v>
          </cell>
          <cell r="D203">
            <v>41472.599999585276</v>
          </cell>
          <cell r="F203">
            <v>48108.216</v>
          </cell>
          <cell r="I203">
            <v>0</v>
          </cell>
          <cell r="K203" t="str">
            <v>DATOS</v>
          </cell>
        </row>
        <row r="204">
          <cell r="A204">
            <v>1306</v>
          </cell>
          <cell r="B204" t="str">
            <v>CABLE ALUMINIO SERIE 8000 No.2/0</v>
          </cell>
          <cell r="C204" t="str">
            <v>MTS</v>
          </cell>
          <cell r="D204">
            <v>8384.99999991615</v>
          </cell>
          <cell r="F204">
            <v>9726.5999999999985</v>
          </cell>
          <cell r="I204">
            <v>0</v>
          </cell>
          <cell r="K204" t="str">
            <v>CABLE</v>
          </cell>
        </row>
        <row r="205">
          <cell r="A205">
            <v>1488</v>
          </cell>
          <cell r="B205" t="str">
            <v>CABLE ALUMINIO SERIE 8000 No.1/0</v>
          </cell>
          <cell r="C205" t="str">
            <v>MTS</v>
          </cell>
          <cell r="D205">
            <v>6434.9999999356496</v>
          </cell>
          <cell r="F205">
            <v>7464.5999999999995</v>
          </cell>
          <cell r="I205">
            <v>0</v>
          </cell>
          <cell r="K205" t="str">
            <v>CABLE</v>
          </cell>
        </row>
        <row r="206">
          <cell r="A206">
            <v>1498</v>
          </cell>
          <cell r="B206" t="str">
            <v>CABLE ALUMINIO SERIE 8000 No.250 MCM</v>
          </cell>
          <cell r="C206" t="str">
            <v>ML</v>
          </cell>
          <cell r="D206">
            <v>13324.99999986675</v>
          </cell>
          <cell r="F206">
            <v>15456.999999999998</v>
          </cell>
          <cell r="I206">
            <v>0</v>
          </cell>
        </row>
        <row r="207">
          <cell r="A207">
            <v>1416</v>
          </cell>
          <cell r="B207" t="str">
            <v>CABLE THHW No. 14</v>
          </cell>
          <cell r="C207" t="str">
            <v>MTS</v>
          </cell>
          <cell r="D207">
            <v>1189.4999999881049</v>
          </cell>
          <cell r="F207">
            <v>1379.82</v>
          </cell>
          <cell r="H207">
            <v>160</v>
          </cell>
          <cell r="I207">
            <v>220771.19999999998</v>
          </cell>
          <cell r="J207" t="str">
            <v xml:space="preserve"> T </v>
          </cell>
          <cell r="K207" t="str">
            <v>CABLE</v>
          </cell>
        </row>
        <row r="208">
          <cell r="A208">
            <v>1270</v>
          </cell>
          <cell r="B208" t="str">
            <v>CABLE TFF No. 16</v>
          </cell>
          <cell r="C208" t="str">
            <v>MTS</v>
          </cell>
          <cell r="D208">
            <v>718.89999999281099</v>
          </cell>
          <cell r="F208">
            <v>833.92399999999986</v>
          </cell>
          <cell r="H208">
            <v>160</v>
          </cell>
          <cell r="I208">
            <v>133427.83999999997</v>
          </cell>
          <cell r="J208" t="str">
            <v xml:space="preserve"> T </v>
          </cell>
          <cell r="K208" t="str">
            <v>CABLE</v>
          </cell>
        </row>
        <row r="209">
          <cell r="A209">
            <v>1211</v>
          </cell>
          <cell r="B209" t="str">
            <v>CABLE TWK No. 12 AWG</v>
          </cell>
          <cell r="C209" t="str">
            <v>MTS</v>
          </cell>
          <cell r="D209">
            <v>684.07560000000001</v>
          </cell>
          <cell r="F209">
            <v>793.52769600793522</v>
          </cell>
          <cell r="I209">
            <v>0</v>
          </cell>
          <cell r="M209">
            <v>1306</v>
          </cell>
        </row>
        <row r="210">
          <cell r="A210">
            <v>1221</v>
          </cell>
          <cell r="B210" t="str">
            <v>CABLE USO TFF No. 18 AWG</v>
          </cell>
          <cell r="C210" t="str">
            <v>MTS</v>
          </cell>
          <cell r="D210">
            <v>422.9499999957705</v>
          </cell>
          <cell r="F210">
            <v>490.62199999999996</v>
          </cell>
          <cell r="I210">
            <v>0</v>
          </cell>
          <cell r="K210" t="str">
            <v>CABLE</v>
          </cell>
          <cell r="L210">
            <v>539.6841999946032</v>
          </cell>
          <cell r="M210">
            <v>49.062199994603247</v>
          </cell>
        </row>
        <row r="211">
          <cell r="A211">
            <v>9030</v>
          </cell>
          <cell r="B211" t="str">
            <v>CABLE UTP 4  PARES CAT 6</v>
          </cell>
          <cell r="C211" t="str">
            <v>ML</v>
          </cell>
          <cell r="D211">
            <v>300</v>
          </cell>
          <cell r="F211">
            <v>348.00000000348001</v>
          </cell>
          <cell r="I211">
            <v>0</v>
          </cell>
          <cell r="K211" t="str">
            <v>CABDATOS</v>
          </cell>
          <cell r="L211">
            <v>382.79999999999995</v>
          </cell>
          <cell r="M211">
            <v>34.799999996519944</v>
          </cell>
        </row>
        <row r="212">
          <cell r="A212">
            <v>1367</v>
          </cell>
          <cell r="B212" t="str">
            <v>CABLE XLPE 3X No.2/0 AWG, 15 KV</v>
          </cell>
          <cell r="C212" t="str">
            <v>MTS</v>
          </cell>
          <cell r="D212">
            <v>104248.77320000001</v>
          </cell>
          <cell r="F212">
            <v>120928.57691320928</v>
          </cell>
          <cell r="I212">
            <v>0</v>
          </cell>
        </row>
        <row r="213">
          <cell r="A213">
            <v>9003</v>
          </cell>
          <cell r="B213" t="str">
            <v>CABLE ALUMINIO SERIE 8000 No.4/0 awg</v>
          </cell>
          <cell r="C213" t="str">
            <v>UND</v>
          </cell>
          <cell r="D213">
            <v>9918.9999999008105</v>
          </cell>
          <cell r="F213">
            <v>11506.039999999999</v>
          </cell>
          <cell r="I213">
            <v>0</v>
          </cell>
        </row>
        <row r="214">
          <cell r="A214">
            <v>1497</v>
          </cell>
          <cell r="B214" t="str">
            <v xml:space="preserve">CAJA 4 X 4 PVC </v>
          </cell>
          <cell r="C214" t="str">
            <v>UND</v>
          </cell>
          <cell r="D214">
            <v>957.31999999042694</v>
          </cell>
          <cell r="F214">
            <v>1110.4912000000002</v>
          </cell>
          <cell r="I214">
            <v>0</v>
          </cell>
          <cell r="K214" t="str">
            <v>PVC</v>
          </cell>
          <cell r="L214">
            <v>1221.5403199877849</v>
          </cell>
          <cell r="M214">
            <v>111.04911998778471</v>
          </cell>
        </row>
        <row r="215">
          <cell r="A215">
            <v>1513</v>
          </cell>
          <cell r="B215" t="str">
            <v>CAJA 4 X 4 PVC  CON SUPLEMENTO</v>
          </cell>
          <cell r="C215" t="str">
            <v>UND</v>
          </cell>
          <cell r="D215">
            <v>1478.3999999852163</v>
          </cell>
          <cell r="F215">
            <v>1714.9440000000002</v>
          </cell>
          <cell r="I215">
            <v>0</v>
          </cell>
          <cell r="K215" t="str">
            <v>PVC</v>
          </cell>
          <cell r="N215">
            <v>1234.24</v>
          </cell>
        </row>
        <row r="216">
          <cell r="A216">
            <v>9075</v>
          </cell>
          <cell r="B216" t="str">
            <v>CAPUCHON PARA SELLAR PUNTA DE CABLE</v>
          </cell>
          <cell r="C216" t="str">
            <v>UN</v>
          </cell>
          <cell r="D216">
            <v>2703.9999999729603</v>
          </cell>
          <cell r="F216">
            <v>3136.6400000000003</v>
          </cell>
          <cell r="I216">
            <v>0</v>
          </cell>
          <cell r="K216" t="str">
            <v>TYCO</v>
          </cell>
        </row>
        <row r="217">
          <cell r="A217">
            <v>9065</v>
          </cell>
          <cell r="B217" t="str">
            <v>CAJA DE TIERRAS</v>
          </cell>
          <cell r="C217" t="str">
            <v>UN</v>
          </cell>
          <cell r="D217">
            <v>225000</v>
          </cell>
          <cell r="F217">
            <v>261000.00000260997</v>
          </cell>
          <cell r="I217">
            <v>0</v>
          </cell>
        </row>
        <row r="218">
          <cell r="A218">
            <v>1110</v>
          </cell>
          <cell r="B218" t="str">
            <v>CAJA 4X4X4</v>
          </cell>
          <cell r="C218" t="str">
            <v>UN</v>
          </cell>
          <cell r="D218">
            <v>2520</v>
          </cell>
          <cell r="F218">
            <v>2923.2000000292314</v>
          </cell>
          <cell r="I218">
            <v>0</v>
          </cell>
          <cell r="K218" t="str">
            <v>EMT</v>
          </cell>
          <cell r="L218">
            <v>3215.52</v>
          </cell>
          <cell r="M218">
            <v>292.31999997076855</v>
          </cell>
        </row>
        <row r="219">
          <cell r="A219">
            <v>9012</v>
          </cell>
          <cell r="B219" t="str">
            <v>CAJA PARA CONTADOR INTEMPERIE</v>
          </cell>
          <cell r="C219" t="str">
            <v>UND</v>
          </cell>
          <cell r="D219">
            <v>300000</v>
          </cell>
          <cell r="F219">
            <v>348000.00000348</v>
          </cell>
          <cell r="I219">
            <v>0</v>
          </cell>
          <cell r="L219">
            <v>382800</v>
          </cell>
          <cell r="M219">
            <v>34799.999996519997</v>
          </cell>
        </row>
        <row r="220">
          <cell r="A220">
            <v>1040</v>
          </cell>
          <cell r="B220" t="str">
            <v>CAJA ELBD DE 2"</v>
          </cell>
          <cell r="C220" t="str">
            <v>UND</v>
          </cell>
          <cell r="D220">
            <v>109950</v>
          </cell>
          <cell r="F220">
            <v>127542.00000127542</v>
          </cell>
          <cell r="I220">
            <v>0</v>
          </cell>
          <cell r="K220" t="str">
            <v>APE</v>
          </cell>
        </row>
        <row r="221">
          <cell r="A221">
            <v>1415</v>
          </cell>
          <cell r="B221" t="str">
            <v>CAJA ELBD DE 3"</v>
          </cell>
          <cell r="C221" t="str">
            <v>UND</v>
          </cell>
          <cell r="D221">
            <v>250000</v>
          </cell>
          <cell r="F221">
            <v>290000.00000289996</v>
          </cell>
          <cell r="I221">
            <v>0</v>
          </cell>
          <cell r="K221" t="str">
            <v>APE</v>
          </cell>
        </row>
        <row r="222">
          <cell r="A222">
            <v>1289</v>
          </cell>
          <cell r="B222" t="str">
            <v>CAJA ELECTRICA 2 X4</v>
          </cell>
          <cell r="C222" t="str">
            <v>UND</v>
          </cell>
          <cell r="D222">
            <v>571.99999999428007</v>
          </cell>
          <cell r="F222">
            <v>663.5200000000001</v>
          </cell>
          <cell r="I222">
            <v>0</v>
          </cell>
          <cell r="K222" t="str">
            <v>PVC</v>
          </cell>
        </row>
        <row r="223">
          <cell r="A223">
            <v>9045</v>
          </cell>
          <cell r="B223" t="str">
            <v>CAJA EMT DE 2X4</v>
          </cell>
          <cell r="C223" t="str">
            <v>UN</v>
          </cell>
          <cell r="D223">
            <v>7181</v>
          </cell>
          <cell r="F223">
            <v>8329.9600000832997</v>
          </cell>
          <cell r="H223">
            <v>2</v>
          </cell>
          <cell r="I223">
            <v>16659.920000166599</v>
          </cell>
          <cell r="J223" t="str">
            <v xml:space="preserve"> T </v>
          </cell>
          <cell r="K223" t="str">
            <v>EMT</v>
          </cell>
          <cell r="L223">
            <v>9162.9560000000001</v>
          </cell>
          <cell r="M223">
            <v>832.99599991670038</v>
          </cell>
        </row>
        <row r="224">
          <cell r="A224">
            <v>9103</v>
          </cell>
          <cell r="B224" t="str">
            <v>CAJA GALVANIZADA DE 2X4</v>
          </cell>
          <cell r="C224" t="str">
            <v>UN</v>
          </cell>
          <cell r="D224">
            <v>720</v>
          </cell>
          <cell r="F224">
            <v>835.20000000835194</v>
          </cell>
          <cell r="I224">
            <v>0</v>
          </cell>
          <cell r="K224" t="str">
            <v>EMT</v>
          </cell>
        </row>
        <row r="225">
          <cell r="A225">
            <v>9101</v>
          </cell>
          <cell r="B225" t="str">
            <v>CAJA GALVANIZADA DE 4 X 4 CON SUPLEMENTO</v>
          </cell>
          <cell r="C225" t="str">
            <v>UN</v>
          </cell>
          <cell r="D225">
            <v>2780.1</v>
          </cell>
          <cell r="F225">
            <v>3224.916000032249</v>
          </cell>
          <cell r="I225">
            <v>0</v>
          </cell>
          <cell r="K225" t="str">
            <v>EMT</v>
          </cell>
          <cell r="L225">
            <v>3547.4076</v>
          </cell>
          <cell r="M225">
            <v>322.49159996775097</v>
          </cell>
        </row>
        <row r="226">
          <cell r="A226">
            <v>9102</v>
          </cell>
          <cell r="B226" t="str">
            <v>CAJA GALVANIZADA DE 4 X 4 SIN SUPLEMENTO</v>
          </cell>
          <cell r="C226" t="str">
            <v>UN</v>
          </cell>
          <cell r="D226">
            <v>1835.1000000000001</v>
          </cell>
          <cell r="F226">
            <v>2128.7160000212871</v>
          </cell>
          <cell r="I226">
            <v>0</v>
          </cell>
          <cell r="K226" t="str">
            <v>EMT</v>
          </cell>
          <cell r="L226">
            <v>2341.5876000000003</v>
          </cell>
          <cell r="M226">
            <v>212.87159997871322</v>
          </cell>
        </row>
        <row r="227">
          <cell r="A227">
            <v>1625</v>
          </cell>
          <cell r="B227" t="str">
            <v>CAJA METALICA 60 X 60 X 40</v>
          </cell>
          <cell r="C227" t="str">
            <v>UND</v>
          </cell>
          <cell r="D227">
            <v>150000</v>
          </cell>
          <cell r="F227">
            <v>174000.00000174</v>
          </cell>
          <cell r="I227">
            <v>0</v>
          </cell>
          <cell r="K227" t="str">
            <v>REG</v>
          </cell>
        </row>
        <row r="228">
          <cell r="A228">
            <v>1355</v>
          </cell>
          <cell r="B228" t="str">
            <v>CAJA METALICA DE 40X40X20CM</v>
          </cell>
          <cell r="C228" t="str">
            <v>UND</v>
          </cell>
          <cell r="D228">
            <v>59117.499999408828</v>
          </cell>
          <cell r="F228">
            <v>68576.299999999988</v>
          </cell>
          <cell r="I228">
            <v>0</v>
          </cell>
          <cell r="K228" t="str">
            <v>SCHNEIDER</v>
          </cell>
          <cell r="L228">
            <v>75433.929999245665</v>
          </cell>
          <cell r="M228">
            <v>6857.629999245677</v>
          </cell>
        </row>
        <row r="229">
          <cell r="A229">
            <v>1349</v>
          </cell>
          <cell r="B229" t="str">
            <v>CAJA METALICA DE 100x100x60CM</v>
          </cell>
          <cell r="C229" t="str">
            <v>UND</v>
          </cell>
          <cell r="D229">
            <v>650000</v>
          </cell>
          <cell r="F229">
            <v>754000.00000753999</v>
          </cell>
          <cell r="I229">
            <v>0</v>
          </cell>
        </row>
        <row r="230">
          <cell r="A230">
            <v>1624</v>
          </cell>
          <cell r="B230" t="str">
            <v>CAJA METALICA DE PASO ( 20 X 20 X 10 )</v>
          </cell>
          <cell r="C230" t="str">
            <v>UND</v>
          </cell>
          <cell r="D230">
            <v>23380.499999766194</v>
          </cell>
          <cell r="F230">
            <v>27121.379999999997</v>
          </cell>
          <cell r="I230">
            <v>0</v>
          </cell>
          <cell r="K230" t="str">
            <v>SCHNEIDER</v>
          </cell>
          <cell r="L230">
            <v>29833.517999701664</v>
          </cell>
          <cell r="M230">
            <v>2712.1379997016666</v>
          </cell>
        </row>
        <row r="231">
          <cell r="A231">
            <v>1609</v>
          </cell>
          <cell r="B231" t="str">
            <v>CAJA METALICA DE PASO ( 15 X 15 X 15 )</v>
          </cell>
          <cell r="C231" t="str">
            <v>UND</v>
          </cell>
          <cell r="D231">
            <v>20169.499999798303</v>
          </cell>
          <cell r="F231">
            <v>23396.62</v>
          </cell>
          <cell r="I231">
            <v>0</v>
          </cell>
          <cell r="K231" t="str">
            <v>SCHNEIDER</v>
          </cell>
          <cell r="L231">
            <v>25736.281999742634</v>
          </cell>
          <cell r="M231">
            <v>2339.6619997426351</v>
          </cell>
        </row>
        <row r="232">
          <cell r="A232">
            <v>1610</v>
          </cell>
          <cell r="B232" t="str">
            <v>CAJA METALICA DE PASO ( 40 X 40 X 15)</v>
          </cell>
          <cell r="C232" t="str">
            <v>UND</v>
          </cell>
          <cell r="D232">
            <v>35650</v>
          </cell>
          <cell r="F232">
            <v>41354.000000413536</v>
          </cell>
          <cell r="I232">
            <v>0</v>
          </cell>
          <cell r="K232" t="str">
            <v>PVC</v>
          </cell>
        </row>
        <row r="233">
          <cell r="A233">
            <v>1611</v>
          </cell>
          <cell r="B233" t="str">
            <v>CAJA METALICA DE PASO ( 30 X 30 X 15)</v>
          </cell>
          <cell r="C233" t="str">
            <v>UND</v>
          </cell>
          <cell r="D233">
            <v>46598.499999534019</v>
          </cell>
          <cell r="F233">
            <v>54054.259999999995</v>
          </cell>
          <cell r="I233">
            <v>0</v>
          </cell>
          <cell r="K233" t="str">
            <v>SCHNEIDER</v>
          </cell>
          <cell r="L233">
            <v>59459.685999405403</v>
          </cell>
          <cell r="M233">
            <v>5405.4259994054082</v>
          </cell>
        </row>
        <row r="234">
          <cell r="A234">
            <v>1582</v>
          </cell>
          <cell r="B234" t="str">
            <v>CAJA DE ABONADOS 4 PUESTOS 2F+N 8 ABONADOS A 120V</v>
          </cell>
          <cell r="C234" t="str">
            <v>UND</v>
          </cell>
          <cell r="D234">
            <v>145599.99999854402</v>
          </cell>
          <cell r="F234">
            <v>168896.00000000003</v>
          </cell>
          <cell r="I234">
            <v>0</v>
          </cell>
          <cell r="K234" t="str">
            <v>TYCO</v>
          </cell>
        </row>
        <row r="235">
          <cell r="A235">
            <v>1113</v>
          </cell>
          <cell r="B235" t="str">
            <v>CAJA MINIPRAGMA DE 12 PUESTOS</v>
          </cell>
          <cell r="C235" t="str">
            <v>UND</v>
          </cell>
          <cell r="D235">
            <v>68249.999999317501</v>
          </cell>
          <cell r="F235">
            <v>79170</v>
          </cell>
          <cell r="I235">
            <v>0</v>
          </cell>
          <cell r="K235" t="str">
            <v>SCHNEIDER</v>
          </cell>
        </row>
        <row r="236">
          <cell r="A236">
            <v>1546</v>
          </cell>
          <cell r="B236" t="str">
            <v>CAJA MINIPRAGMA DE 24 PUESTOS</v>
          </cell>
          <cell r="C236" t="str">
            <v>UN</v>
          </cell>
          <cell r="D236">
            <v>78720</v>
          </cell>
          <cell r="F236">
            <v>91315.200000913144</v>
          </cell>
          <cell r="I236">
            <v>0</v>
          </cell>
          <cell r="K236" t="str">
            <v>SCHNEIDER</v>
          </cell>
        </row>
        <row r="237">
          <cell r="A237">
            <v>1263</v>
          </cell>
          <cell r="B237" t="str">
            <v>CAJA MINIPRAGMA DE 9 PUESTOS</v>
          </cell>
          <cell r="C237" t="str">
            <v>UN</v>
          </cell>
          <cell r="D237">
            <v>69549.999999304506</v>
          </cell>
          <cell r="F237">
            <v>80678</v>
          </cell>
          <cell r="I237">
            <v>0</v>
          </cell>
          <cell r="K237" t="str">
            <v>SCHNEIDER</v>
          </cell>
        </row>
        <row r="238">
          <cell r="A238">
            <v>1300</v>
          </cell>
          <cell r="B238" t="str">
            <v>CAJA DE ABONADOS 9 PUESTOS 2F+N 18 ABONADOS A 120V</v>
          </cell>
          <cell r="C238" t="str">
            <v>UND</v>
          </cell>
          <cell r="D238">
            <v>197599.99999802402</v>
          </cell>
          <cell r="F238">
            <v>229216.00000000003</v>
          </cell>
          <cell r="I238">
            <v>0</v>
          </cell>
          <cell r="K238" t="str">
            <v>TYCO</v>
          </cell>
          <cell r="L238">
            <v>252137.59999747865</v>
          </cell>
          <cell r="M238">
            <v>22921.599997478625</v>
          </cell>
        </row>
        <row r="239">
          <cell r="A239">
            <v>1118</v>
          </cell>
          <cell r="B239" t="str">
            <v>CAJA OCTOGONAL CONDUIT PVC</v>
          </cell>
          <cell r="C239" t="str">
            <v>UND</v>
          </cell>
          <cell r="D239">
            <v>890.99999999109002</v>
          </cell>
          <cell r="F239">
            <v>1033.56</v>
          </cell>
          <cell r="I239">
            <v>0</v>
          </cell>
          <cell r="K239" t="str">
            <v>PVC</v>
          </cell>
        </row>
        <row r="240">
          <cell r="A240">
            <v>9024</v>
          </cell>
          <cell r="B240" t="str">
            <v>CAJA PARA STRIP DE 40X40X20</v>
          </cell>
          <cell r="C240" t="str">
            <v>UND</v>
          </cell>
          <cell r="D240">
            <v>70000</v>
          </cell>
          <cell r="F240">
            <v>81200.000000811997</v>
          </cell>
          <cell r="I240">
            <v>0</v>
          </cell>
          <cell r="K240" t="str">
            <v>EMT</v>
          </cell>
        </row>
        <row r="241">
          <cell r="A241">
            <v>1142</v>
          </cell>
          <cell r="B241" t="str">
            <v>CAJA PVC 2X4 REF 5800</v>
          </cell>
          <cell r="C241" t="str">
            <v>UND</v>
          </cell>
          <cell r="D241">
            <v>647.91999999352083</v>
          </cell>
          <cell r="F241">
            <v>751.58720000000005</v>
          </cell>
          <cell r="I241">
            <v>0</v>
          </cell>
          <cell r="K241" t="str">
            <v>PVC</v>
          </cell>
        </row>
        <row r="242">
          <cell r="A242">
            <v>1065</v>
          </cell>
          <cell r="B242" t="str">
            <v>CAJA REDONDA APE DE  1 1/2"</v>
          </cell>
          <cell r="C242" t="str">
            <v>UND</v>
          </cell>
          <cell r="D242">
            <v>158250</v>
          </cell>
          <cell r="F242">
            <v>183570.00000183567</v>
          </cell>
          <cell r="I242">
            <v>0</v>
          </cell>
        </row>
        <row r="243">
          <cell r="A243">
            <v>1190</v>
          </cell>
          <cell r="B243" t="str">
            <v>CAJA REDONDA APE DE 1"</v>
          </cell>
          <cell r="C243" t="str">
            <v>UND</v>
          </cell>
          <cell r="D243">
            <v>38600</v>
          </cell>
          <cell r="F243">
            <v>44776.000000447755</v>
          </cell>
          <cell r="I243">
            <v>0</v>
          </cell>
          <cell r="K243" t="str">
            <v>APE</v>
          </cell>
        </row>
        <row r="244">
          <cell r="A244">
            <v>1189</v>
          </cell>
          <cell r="B244" t="str">
            <v>CAJA REDONDA APE DE 1/2"</v>
          </cell>
          <cell r="C244" t="str">
            <v>UND</v>
          </cell>
          <cell r="D244">
            <v>36500</v>
          </cell>
          <cell r="F244">
            <v>42340.000000423395</v>
          </cell>
          <cell r="I244">
            <v>0</v>
          </cell>
        </row>
        <row r="245">
          <cell r="A245">
            <v>1365</v>
          </cell>
          <cell r="B245" t="str">
            <v>CAJA REDONDA APE DE 2 1/2"</v>
          </cell>
          <cell r="C245" t="str">
            <v>UND</v>
          </cell>
          <cell r="D245">
            <v>179000</v>
          </cell>
          <cell r="F245">
            <v>207640.00000207638</v>
          </cell>
          <cell r="I245">
            <v>0</v>
          </cell>
        </row>
        <row r="246">
          <cell r="A246">
            <v>1130</v>
          </cell>
          <cell r="B246" t="str">
            <v>CAJA REDONDA APE DE 2"</v>
          </cell>
          <cell r="C246" t="str">
            <v>UND</v>
          </cell>
          <cell r="D246">
            <v>168750</v>
          </cell>
          <cell r="F246">
            <v>195750.00000195749</v>
          </cell>
          <cell r="I246">
            <v>0</v>
          </cell>
        </row>
        <row r="247">
          <cell r="A247">
            <v>1191</v>
          </cell>
          <cell r="B247" t="str">
            <v>CAJA REDONDA APE DE 3/4"</v>
          </cell>
          <cell r="C247" t="str">
            <v>UND</v>
          </cell>
          <cell r="D247">
            <v>32450</v>
          </cell>
          <cell r="F247">
            <v>37642.000000376414</v>
          </cell>
          <cell r="I247">
            <v>0</v>
          </cell>
          <cell r="K247" t="str">
            <v>APE</v>
          </cell>
        </row>
        <row r="248">
          <cell r="A248">
            <v>1028</v>
          </cell>
          <cell r="B248" t="str">
            <v>CAJA REDONDA DE ALUMINIO APE 1"</v>
          </cell>
          <cell r="C248" t="str">
            <v>UND</v>
          </cell>
          <cell r="D248">
            <v>32900</v>
          </cell>
          <cell r="F248">
            <v>38164.000000381631</v>
          </cell>
          <cell r="I248">
            <v>0</v>
          </cell>
        </row>
        <row r="249">
          <cell r="A249">
            <v>1572</v>
          </cell>
          <cell r="B249" t="str">
            <v>CAJA REDONDA DE ALUMINIO APE 1/2"</v>
          </cell>
          <cell r="C249" t="str">
            <v>UND</v>
          </cell>
          <cell r="D249">
            <v>26750</v>
          </cell>
          <cell r="F249">
            <v>31030.000000310298</v>
          </cell>
          <cell r="I249">
            <v>0</v>
          </cell>
        </row>
        <row r="250">
          <cell r="A250">
            <v>1105</v>
          </cell>
          <cell r="B250" t="str">
            <v>CAJA REDONDA DE ALUMINIO APE 2"</v>
          </cell>
          <cell r="C250" t="str">
            <v>UND</v>
          </cell>
          <cell r="D250">
            <v>72900</v>
          </cell>
          <cell r="F250">
            <v>84564.000000845641</v>
          </cell>
          <cell r="I250">
            <v>0</v>
          </cell>
        </row>
        <row r="251">
          <cell r="A251">
            <v>1106</v>
          </cell>
          <cell r="B251" t="str">
            <v>CAJA EGJ 421</v>
          </cell>
          <cell r="C251" t="str">
            <v>UND</v>
          </cell>
          <cell r="D251">
            <v>85000</v>
          </cell>
          <cell r="F251">
            <v>98600.000000985994</v>
          </cell>
          <cell r="I251">
            <v>0</v>
          </cell>
          <cell r="K251" t="str">
            <v>APE</v>
          </cell>
        </row>
        <row r="252">
          <cell r="A252">
            <v>1579</v>
          </cell>
          <cell r="B252" t="str">
            <v>CAJA REDONDA DE ALUMINIO APE 3/4"</v>
          </cell>
          <cell r="C252" t="str">
            <v>UND</v>
          </cell>
          <cell r="D252">
            <v>26600</v>
          </cell>
          <cell r="F252">
            <v>30856.000000308559</v>
          </cell>
          <cell r="I252">
            <v>0</v>
          </cell>
        </row>
        <row r="253">
          <cell r="A253">
            <v>1492</v>
          </cell>
          <cell r="B253" t="str">
            <v>CAJA REF. 2400</v>
          </cell>
          <cell r="C253" t="str">
            <v>UND</v>
          </cell>
          <cell r="D253">
            <v>623.99999999376007</v>
          </cell>
          <cell r="F253">
            <v>723.84</v>
          </cell>
          <cell r="I253">
            <v>0</v>
          </cell>
        </row>
        <row r="254">
          <cell r="A254">
            <v>9022</v>
          </cell>
          <cell r="B254" t="str">
            <v>CINTA DE COLORES</v>
          </cell>
          <cell r="C254" t="str">
            <v>UN</v>
          </cell>
          <cell r="D254">
            <v>1858.9999999814099</v>
          </cell>
          <cell r="F254">
            <v>2156.44</v>
          </cell>
          <cell r="I254">
            <v>0</v>
          </cell>
          <cell r="K254" t="str">
            <v>ACC</v>
          </cell>
          <cell r="L254">
            <v>2372.0839999762788</v>
          </cell>
          <cell r="M254">
            <v>215.64399997627879</v>
          </cell>
        </row>
        <row r="255">
          <cell r="A255">
            <v>1399</v>
          </cell>
          <cell r="B255" t="str">
            <v xml:space="preserve">CANALETA DE 15x8 cms </v>
          </cell>
          <cell r="C255" t="str">
            <v>ML</v>
          </cell>
          <cell r="D255">
            <v>50250</v>
          </cell>
          <cell r="F255">
            <v>58290.000000582899</v>
          </cell>
          <cell r="I255">
            <v>0</v>
          </cell>
        </row>
        <row r="256">
          <cell r="A256">
            <v>9118</v>
          </cell>
          <cell r="B256" t="str">
            <v>CANALETA RANURADA DE 65X45 MM</v>
          </cell>
          <cell r="C256" t="str">
            <v>UN</v>
          </cell>
          <cell r="D256">
            <v>18900</v>
          </cell>
          <cell r="F256">
            <v>21924.000000219239</v>
          </cell>
          <cell r="I256">
            <v>0</v>
          </cell>
        </row>
        <row r="257">
          <cell r="A257">
            <v>1098</v>
          </cell>
          <cell r="B257" t="str">
            <v>CAPACETE DE 3"</v>
          </cell>
          <cell r="C257" t="str">
            <v>UN</v>
          </cell>
          <cell r="D257">
            <v>25999.999999740001</v>
          </cell>
          <cell r="F257">
            <v>30159.999999999996</v>
          </cell>
          <cell r="I257">
            <v>0</v>
          </cell>
          <cell r="K257" t="str">
            <v>SUBES</v>
          </cell>
          <cell r="L257">
            <v>33175.999999668245</v>
          </cell>
          <cell r="M257">
            <v>3015.9999996682491</v>
          </cell>
        </row>
        <row r="258">
          <cell r="A258">
            <v>1039</v>
          </cell>
          <cell r="B258" t="str">
            <v>CAPACETE DE 4"</v>
          </cell>
          <cell r="C258" t="str">
            <v>UND</v>
          </cell>
          <cell r="D258">
            <v>49399.999999505999</v>
          </cell>
          <cell r="F258">
            <v>57303.999999999993</v>
          </cell>
          <cell r="I258">
            <v>0</v>
          </cell>
        </row>
        <row r="259">
          <cell r="A259">
            <v>1550</v>
          </cell>
          <cell r="B259" t="str">
            <v>CELDA  PARA TRAFO DE 150 kva</v>
          </cell>
          <cell r="C259" t="str">
            <v>UND</v>
          </cell>
          <cell r="D259">
            <v>1792000</v>
          </cell>
          <cell r="F259">
            <v>2078720.0000207871</v>
          </cell>
          <cell r="I259">
            <v>0</v>
          </cell>
          <cell r="K259" t="str">
            <v>trans</v>
          </cell>
        </row>
        <row r="260">
          <cell r="A260">
            <v>1404</v>
          </cell>
          <cell r="B260" t="str">
            <v>CELDA DE REMONTE</v>
          </cell>
          <cell r="C260" t="str">
            <v>UN</v>
          </cell>
          <cell r="D260">
            <v>940000</v>
          </cell>
          <cell r="F260">
            <v>1090400.0000109039</v>
          </cell>
          <cell r="I260">
            <v>0</v>
          </cell>
          <cell r="K260" t="str">
            <v>SCHNEIDER</v>
          </cell>
        </row>
        <row r="261">
          <cell r="A261">
            <v>1587</v>
          </cell>
          <cell r="B261" t="str">
            <v>CELDA METALICA PARA SECCIONADOR</v>
          </cell>
          <cell r="C261" t="str">
            <v>UND</v>
          </cell>
          <cell r="D261">
            <v>2500000</v>
          </cell>
          <cell r="F261">
            <v>2900000.0000289995</v>
          </cell>
          <cell r="I261">
            <v>0</v>
          </cell>
          <cell r="K261" t="str">
            <v>CELDA</v>
          </cell>
        </row>
        <row r="262">
          <cell r="A262">
            <v>1586</v>
          </cell>
          <cell r="B262" t="str">
            <v>SECCIONADOR CON PORTAFUSIBLE Y FUSIBLES</v>
          </cell>
          <cell r="C262" t="str">
            <v>UND</v>
          </cell>
          <cell r="D262">
            <v>4600000</v>
          </cell>
          <cell r="F262">
            <v>5336000.0000533592</v>
          </cell>
          <cell r="I262">
            <v>0</v>
          </cell>
          <cell r="K262" t="str">
            <v>CELDA</v>
          </cell>
        </row>
        <row r="263">
          <cell r="A263">
            <v>1120</v>
          </cell>
          <cell r="B263" t="str">
            <v>CELDA CON SECCIONADOR SF6</v>
          </cell>
          <cell r="C263" t="str">
            <v>UN</v>
          </cell>
          <cell r="D263">
            <v>10620000</v>
          </cell>
          <cell r="F263">
            <v>12319200.000123192</v>
          </cell>
          <cell r="I263">
            <v>0</v>
          </cell>
          <cell r="K263" t="str">
            <v>SCHNEIDER</v>
          </cell>
        </row>
        <row r="264">
          <cell r="A264">
            <v>1126</v>
          </cell>
          <cell r="B264" t="str">
            <v>CELDA METALICA PARA EQUIPO DE MEDIDA</v>
          </cell>
          <cell r="C264" t="str">
            <v>UND</v>
          </cell>
          <cell r="D264">
            <v>1620000</v>
          </cell>
          <cell r="F264">
            <v>1879200.0000187918</v>
          </cell>
          <cell r="I264">
            <v>0</v>
          </cell>
          <cell r="K264" t="str">
            <v>CELDA</v>
          </cell>
        </row>
        <row r="265">
          <cell r="A265">
            <v>1468</v>
          </cell>
          <cell r="B265" t="str">
            <v>CELDA METALICA TRANSFORMADOR 225 KVA</v>
          </cell>
          <cell r="C265" t="str">
            <v>UND</v>
          </cell>
          <cell r="D265">
            <v>1800000</v>
          </cell>
          <cell r="F265">
            <v>2088000.0000208798</v>
          </cell>
          <cell r="I265">
            <v>0</v>
          </cell>
          <cell r="K265" t="str">
            <v>CELDA</v>
          </cell>
        </row>
        <row r="266">
          <cell r="A266">
            <v>1204</v>
          </cell>
          <cell r="B266" t="str">
            <v>CELDA METALICA TRANSFORMADOR 300 KVA</v>
          </cell>
          <cell r="C266" t="str">
            <v>UND</v>
          </cell>
          <cell r="D266">
            <v>2000000</v>
          </cell>
          <cell r="F266">
            <v>2320000.0000231997</v>
          </cell>
          <cell r="I266">
            <v>0</v>
          </cell>
          <cell r="K266" t="str">
            <v>CELDA</v>
          </cell>
        </row>
        <row r="267">
          <cell r="A267">
            <v>1258</v>
          </cell>
          <cell r="B267" t="str">
            <v>CEMENTO GRIS</v>
          </cell>
          <cell r="C267" t="str">
            <v>BTO</v>
          </cell>
          <cell r="D267">
            <v>16500</v>
          </cell>
          <cell r="F267">
            <v>19140.000000191398</v>
          </cell>
          <cell r="I267">
            <v>0</v>
          </cell>
        </row>
        <row r="268">
          <cell r="A268">
            <v>1432</v>
          </cell>
          <cell r="B268" t="str">
            <v>CELDA PARA TRANSFORM. 45 KVA</v>
          </cell>
          <cell r="C268" t="str">
            <v>UND</v>
          </cell>
          <cell r="D268">
            <v>1250000</v>
          </cell>
          <cell r="F268">
            <v>1450000.0000144998</v>
          </cell>
          <cell r="I268">
            <v>0</v>
          </cell>
          <cell r="K268" t="str">
            <v>CELDA</v>
          </cell>
        </row>
        <row r="269">
          <cell r="A269">
            <v>1233</v>
          </cell>
          <cell r="B269" t="str">
            <v>CERTIFICACION DE CADA PUNTO</v>
          </cell>
          <cell r="C269" t="str">
            <v>UN</v>
          </cell>
          <cell r="D269">
            <v>8000</v>
          </cell>
          <cell r="F269">
            <v>9280.0000000927994</v>
          </cell>
          <cell r="I269">
            <v>0</v>
          </cell>
        </row>
        <row r="270">
          <cell r="A270">
            <v>1327</v>
          </cell>
          <cell r="B270" t="str">
            <v>CERTIFICACION RETIE</v>
          </cell>
          <cell r="C270" t="str">
            <v>UN</v>
          </cell>
          <cell r="D270">
            <v>1600000</v>
          </cell>
          <cell r="F270">
            <v>1856000.0000185596</v>
          </cell>
          <cell r="H270">
            <v>1</v>
          </cell>
          <cell r="I270">
            <v>1856000.0000185596</v>
          </cell>
          <cell r="J270" t="str">
            <v xml:space="preserve"> T </v>
          </cell>
        </row>
        <row r="271">
          <cell r="A271">
            <v>1603</v>
          </cell>
          <cell r="B271" t="str">
            <v xml:space="preserve">CHANEL GALVANIZADO </v>
          </cell>
          <cell r="C271" t="str">
            <v>ML</v>
          </cell>
          <cell r="D271">
            <v>17331.3</v>
          </cell>
          <cell r="F271">
            <v>20104.308000201043</v>
          </cell>
          <cell r="I271">
            <v>0</v>
          </cell>
          <cell r="K271" t="str">
            <v>EMT</v>
          </cell>
          <cell r="L271">
            <v>22114.738799999999</v>
          </cell>
          <cell r="M271">
            <v>2010.4307997989563</v>
          </cell>
        </row>
        <row r="272">
          <cell r="A272">
            <v>1248</v>
          </cell>
          <cell r="B272" t="str">
            <v>CHANEL GALVANIZADO  1 x5/8"-3 x5/8"-</v>
          </cell>
          <cell r="C272" t="str">
            <v>ML</v>
          </cell>
          <cell r="D272">
            <v>17590.333333333332</v>
          </cell>
          <cell r="F272">
            <v>20404.78666687071</v>
          </cell>
          <cell r="I272">
            <v>0</v>
          </cell>
          <cell r="K272" t="str">
            <v>EMT</v>
          </cell>
          <cell r="L272">
            <v>22445.265333333333</v>
          </cell>
          <cell r="M272">
            <v>2040.4786664626226</v>
          </cell>
        </row>
        <row r="273">
          <cell r="A273">
            <v>1324</v>
          </cell>
          <cell r="B273" t="str">
            <v>CINTA AISLANTE No.23</v>
          </cell>
          <cell r="C273" t="str">
            <v>ROL</v>
          </cell>
          <cell r="D273">
            <v>33149.9999996685</v>
          </cell>
          <cell r="F273">
            <v>38454</v>
          </cell>
          <cell r="I273">
            <v>0</v>
          </cell>
          <cell r="K273" t="str">
            <v>ACC</v>
          </cell>
          <cell r="L273">
            <v>42299.399999577006</v>
          </cell>
          <cell r="M273">
            <v>3845.3999995770064</v>
          </cell>
        </row>
        <row r="274">
          <cell r="A274">
            <v>1046</v>
          </cell>
          <cell r="B274" t="str">
            <v>CINTA BAND- IT 5/8"</v>
          </cell>
          <cell r="C274" t="str">
            <v>MTS</v>
          </cell>
          <cell r="D274">
            <v>3899.999999961</v>
          </cell>
          <cell r="F274">
            <v>4524</v>
          </cell>
          <cell r="I274">
            <v>0</v>
          </cell>
          <cell r="K274" t="str">
            <v>HERRAJES</v>
          </cell>
          <cell r="L274">
            <v>4976.3999999502357</v>
          </cell>
          <cell r="M274">
            <v>452.39999995023572</v>
          </cell>
        </row>
        <row r="275">
          <cell r="A275">
            <v>1581</v>
          </cell>
          <cell r="B275" t="str">
            <v>CODO 90° TAPA SESGADA REF: ELBH 2"</v>
          </cell>
          <cell r="C275" t="str">
            <v>UND</v>
          </cell>
          <cell r="D275">
            <v>144000</v>
          </cell>
          <cell r="F275">
            <v>167040.00000167039</v>
          </cell>
          <cell r="I275">
            <v>0</v>
          </cell>
        </row>
        <row r="276">
          <cell r="A276">
            <v>1567</v>
          </cell>
          <cell r="B276" t="str">
            <v>CODO 90° TAPA SESGADA REF: ELBH 3"</v>
          </cell>
          <cell r="C276" t="str">
            <v>UND</v>
          </cell>
          <cell r="D276">
            <v>325000</v>
          </cell>
          <cell r="F276">
            <v>377000.00000376999</v>
          </cell>
          <cell r="I276">
            <v>0</v>
          </cell>
        </row>
        <row r="277">
          <cell r="A277">
            <v>1526</v>
          </cell>
          <cell r="B277" t="str">
            <v>CODO APE DE 3/4"</v>
          </cell>
          <cell r="C277" t="str">
            <v>UND</v>
          </cell>
          <cell r="D277">
            <v>15000</v>
          </cell>
          <cell r="F277">
            <v>17400.000000173997</v>
          </cell>
          <cell r="I277">
            <v>0</v>
          </cell>
        </row>
        <row r="278">
          <cell r="A278">
            <v>1487</v>
          </cell>
          <cell r="B278" t="str">
            <v>CONDULETA 1 1/4" TIPO PESADA</v>
          </cell>
          <cell r="C278" t="str">
            <v>UN</v>
          </cell>
          <cell r="D278">
            <v>21000</v>
          </cell>
          <cell r="F278">
            <v>24360.000000243595</v>
          </cell>
          <cell r="H278">
            <v>7</v>
          </cell>
          <cell r="I278">
            <v>170520.00000170516</v>
          </cell>
          <cell r="J278" t="str">
            <v xml:space="preserve"> T </v>
          </cell>
          <cell r="K278" t="str">
            <v>CELDA</v>
          </cell>
          <cell r="L278">
            <v>26796.000000000004</v>
          </cell>
          <cell r="M278">
            <v>2435.9999997564082</v>
          </cell>
        </row>
        <row r="279">
          <cell r="A279">
            <v>9117</v>
          </cell>
          <cell r="B279" t="str">
            <v>COFRE EN ACERO INOX. PARA INTEMPERIE DE 100 cm X 60 CM  X 25 CM</v>
          </cell>
          <cell r="C279" t="str">
            <v>UN</v>
          </cell>
          <cell r="D279">
            <v>2952000</v>
          </cell>
          <cell r="F279">
            <v>3424320.0000342433</v>
          </cell>
          <cell r="I279">
            <v>0</v>
          </cell>
          <cell r="K279" t="str">
            <v>CELDA</v>
          </cell>
        </row>
        <row r="280">
          <cell r="A280">
            <v>1565</v>
          </cell>
          <cell r="B280" t="str">
            <v>COMPOUND TECNA</v>
          </cell>
          <cell r="C280" t="str">
            <v>LBRA</v>
          </cell>
          <cell r="D280">
            <v>2050</v>
          </cell>
          <cell r="F280">
            <v>2378.0000000237796</v>
          </cell>
          <cell r="I280">
            <v>0</v>
          </cell>
          <cell r="K280" t="str">
            <v>APE</v>
          </cell>
        </row>
        <row r="281">
          <cell r="A281">
            <v>1257</v>
          </cell>
          <cell r="B281" t="str">
            <v>CONCRETO  3000 PSI.</v>
          </cell>
          <cell r="C281" t="str">
            <v>M3</v>
          </cell>
          <cell r="D281">
            <v>210000</v>
          </cell>
          <cell r="F281">
            <v>243600.00000243596</v>
          </cell>
          <cell r="I281">
            <v>0</v>
          </cell>
        </row>
        <row r="282">
          <cell r="A282">
            <v>1234</v>
          </cell>
          <cell r="B282" t="str">
            <v>CONCRETO ROJO</v>
          </cell>
          <cell r="C282" t="str">
            <v>M4</v>
          </cell>
          <cell r="D282">
            <v>235344.82758385345</v>
          </cell>
          <cell r="F282">
            <v>273000</v>
          </cell>
          <cell r="I282">
            <v>0</v>
          </cell>
          <cell r="K282" t="str">
            <v>CIVIL</v>
          </cell>
        </row>
        <row r="283">
          <cell r="A283">
            <v>1212</v>
          </cell>
          <cell r="B283" t="str">
            <v>CONDENSADOR SIEMENS DE 5KVAR 220V</v>
          </cell>
          <cell r="C283" t="str">
            <v>UND</v>
          </cell>
          <cell r="D283">
            <v>171900</v>
          </cell>
          <cell r="F283">
            <v>199404.00000199402</v>
          </cell>
          <cell r="H283">
            <v>3</v>
          </cell>
          <cell r="I283">
            <v>598212.00000598212</v>
          </cell>
          <cell r="J283" t="str">
            <v xml:space="preserve"> T </v>
          </cell>
          <cell r="K283" t="str">
            <v>LAUMAYER</v>
          </cell>
        </row>
        <row r="284">
          <cell r="A284">
            <v>1535</v>
          </cell>
          <cell r="B284" t="str">
            <v>CONDENSADOR ENERLUX DE 22 KVAR 440V</v>
          </cell>
          <cell r="C284" t="str">
            <v>UND</v>
          </cell>
          <cell r="D284">
            <v>228400</v>
          </cell>
          <cell r="F284">
            <v>264944.00000264944</v>
          </cell>
          <cell r="I284">
            <v>0</v>
          </cell>
          <cell r="K284" t="str">
            <v>LAUMAYER</v>
          </cell>
        </row>
        <row r="285">
          <cell r="A285">
            <v>1536</v>
          </cell>
          <cell r="B285" t="str">
            <v>CONDENSADOR ENERLUX DE 15 KVAR 220V</v>
          </cell>
          <cell r="C285" t="str">
            <v>UND</v>
          </cell>
          <cell r="D285">
            <v>400000</v>
          </cell>
          <cell r="F285">
            <v>464000.00000463991</v>
          </cell>
          <cell r="I285">
            <v>0</v>
          </cell>
          <cell r="K285" t="str">
            <v>LAUMAYER</v>
          </cell>
        </row>
        <row r="286">
          <cell r="A286">
            <v>1520</v>
          </cell>
          <cell r="B286" t="str">
            <v>CONDUIT GALV 4"</v>
          </cell>
          <cell r="C286" t="str">
            <v>MTS</v>
          </cell>
          <cell r="D286">
            <v>39000</v>
          </cell>
          <cell r="F286">
            <v>45240.000000452397</v>
          </cell>
          <cell r="I286">
            <v>0</v>
          </cell>
        </row>
        <row r="287">
          <cell r="A287">
            <v>9049</v>
          </cell>
          <cell r="B287" t="str">
            <v>CONDULETAS  1" PESADA EN "L"</v>
          </cell>
          <cell r="C287" t="str">
            <v>UN</v>
          </cell>
          <cell r="D287">
            <v>4590</v>
          </cell>
          <cell r="F287">
            <v>5324.4000000532442</v>
          </cell>
          <cell r="I287">
            <v>0</v>
          </cell>
          <cell r="K287" t="str">
            <v>EMT</v>
          </cell>
        </row>
        <row r="288">
          <cell r="A288">
            <v>9043</v>
          </cell>
          <cell r="B288" t="str">
            <v>CONDULETAS  3/4" LIVIANA EN "L"</v>
          </cell>
          <cell r="C288" t="str">
            <v>UND</v>
          </cell>
          <cell r="D288">
            <v>3898.8</v>
          </cell>
          <cell r="F288">
            <v>4522.6080000452266</v>
          </cell>
          <cell r="H288">
            <v>11</v>
          </cell>
          <cell r="I288">
            <v>49748.688000497496</v>
          </cell>
          <cell r="J288" t="str">
            <v xml:space="preserve"> T </v>
          </cell>
          <cell r="K288" t="str">
            <v>EMT</v>
          </cell>
          <cell r="L288">
            <v>4974.8688000000002</v>
          </cell>
          <cell r="M288">
            <v>452.26079995477357</v>
          </cell>
        </row>
        <row r="289">
          <cell r="A289">
            <v>1049</v>
          </cell>
          <cell r="B289" t="str">
            <v>CONDULETAS  3/4" LIVIANA EN "T"</v>
          </cell>
          <cell r="C289" t="str">
            <v>UND</v>
          </cell>
          <cell r="D289">
            <v>4748.4000000000005</v>
          </cell>
          <cell r="F289">
            <v>5508.1440000550811</v>
          </cell>
          <cell r="I289">
            <v>0</v>
          </cell>
          <cell r="K289" t="str">
            <v>EMT</v>
          </cell>
          <cell r="L289">
            <v>6058.9584000000004</v>
          </cell>
          <cell r="M289">
            <v>550.81439994491939</v>
          </cell>
        </row>
        <row r="290">
          <cell r="A290">
            <v>1282</v>
          </cell>
          <cell r="B290" t="str">
            <v>CONECTOR CORAZA RECTO 1"</v>
          </cell>
          <cell r="C290" t="str">
            <v>UND</v>
          </cell>
          <cell r="D290">
            <v>3943.8</v>
          </cell>
          <cell r="F290">
            <v>4574.8080000457476</v>
          </cell>
          <cell r="I290">
            <v>0</v>
          </cell>
          <cell r="K290" t="str">
            <v>EMT</v>
          </cell>
          <cell r="L290">
            <v>5032.2888000000003</v>
          </cell>
          <cell r="M290">
            <v>457.48079995425269</v>
          </cell>
        </row>
        <row r="291">
          <cell r="A291">
            <v>1281</v>
          </cell>
          <cell r="B291" t="str">
            <v>CONECTOR CORAZA RECTO 2"</v>
          </cell>
          <cell r="C291" t="str">
            <v>UND</v>
          </cell>
          <cell r="D291">
            <v>15600</v>
          </cell>
          <cell r="F291">
            <v>18096.00000018096</v>
          </cell>
          <cell r="I291">
            <v>0</v>
          </cell>
        </row>
        <row r="292">
          <cell r="A292">
            <v>1280</v>
          </cell>
          <cell r="B292" t="str">
            <v>CONECTOR CORAZA RECTO 3"</v>
          </cell>
          <cell r="C292" t="str">
            <v>UND</v>
          </cell>
          <cell r="D292">
            <v>48200</v>
          </cell>
          <cell r="F292">
            <v>55912.000000559121</v>
          </cell>
          <cell r="I292">
            <v>0</v>
          </cell>
        </row>
        <row r="293">
          <cell r="A293">
            <v>1029</v>
          </cell>
          <cell r="B293" t="str">
            <v>CONECTOR CORAZA RECTO 3/4"</v>
          </cell>
          <cell r="C293" t="str">
            <v>UND</v>
          </cell>
          <cell r="D293">
            <v>2493.9</v>
          </cell>
          <cell r="F293">
            <v>2892.9240000289287</v>
          </cell>
          <cell r="I293">
            <v>0</v>
          </cell>
          <cell r="K293" t="str">
            <v>EMT</v>
          </cell>
          <cell r="L293">
            <v>3182.2164000000002</v>
          </cell>
          <cell r="M293">
            <v>289.29239997107152</v>
          </cell>
        </row>
        <row r="294">
          <cell r="A294">
            <v>1483</v>
          </cell>
          <cell r="B294" t="str">
            <v xml:space="preserve">CONECTOR EMT 3/4" </v>
          </cell>
          <cell r="C294" t="str">
            <v>UND</v>
          </cell>
          <cell r="D294">
            <v>498</v>
          </cell>
          <cell r="F294">
            <v>577.68000000577672</v>
          </cell>
          <cell r="I294">
            <v>0</v>
          </cell>
        </row>
        <row r="295">
          <cell r="A295">
            <v>1530</v>
          </cell>
          <cell r="B295" t="str">
            <v>CONECTOR L.T.  1/2"</v>
          </cell>
          <cell r="C295" t="str">
            <v>UND</v>
          </cell>
          <cell r="D295">
            <v>2520</v>
          </cell>
          <cell r="F295">
            <v>2923.2000000292314</v>
          </cell>
          <cell r="I295">
            <v>0</v>
          </cell>
          <cell r="K295" t="str">
            <v>EMT</v>
          </cell>
        </row>
        <row r="296">
          <cell r="A296">
            <v>9128</v>
          </cell>
          <cell r="B296" t="str">
            <v>CONECTOR PARA LIQUID TIGTH DE  1 1/2"</v>
          </cell>
          <cell r="C296" t="str">
            <v>UN</v>
          </cell>
          <cell r="D296">
            <v>11750</v>
          </cell>
          <cell r="F296">
            <v>13630.000000136299</v>
          </cell>
          <cell r="I296">
            <v>0</v>
          </cell>
        </row>
        <row r="297">
          <cell r="A297">
            <v>1551</v>
          </cell>
          <cell r="B297" t="str">
            <v>CONECTOR PARA LIQUID TIGTH DE  1 1/4"</v>
          </cell>
          <cell r="C297" t="str">
            <v>UN</v>
          </cell>
          <cell r="D297">
            <v>7900</v>
          </cell>
          <cell r="F297">
            <v>9164.0000000916389</v>
          </cell>
          <cell r="H297">
            <v>6</v>
          </cell>
          <cell r="I297">
            <v>54984.00000054983</v>
          </cell>
          <cell r="J297" t="str">
            <v xml:space="preserve"> T </v>
          </cell>
        </row>
        <row r="298">
          <cell r="A298">
            <v>1074</v>
          </cell>
          <cell r="B298" t="str">
            <v>CONECTORES RJ45</v>
          </cell>
          <cell r="C298" t="str">
            <v>UND</v>
          </cell>
          <cell r="D298">
            <v>10240</v>
          </cell>
          <cell r="F298">
            <v>11878.400000118783</v>
          </cell>
          <cell r="I298">
            <v>0</v>
          </cell>
          <cell r="K298" t="str">
            <v>DATOS</v>
          </cell>
          <cell r="L298">
            <v>13066.24</v>
          </cell>
          <cell r="M298">
            <v>1187.8399998812165</v>
          </cell>
        </row>
        <row r="299">
          <cell r="A299">
            <v>1523</v>
          </cell>
          <cell r="B299" t="str">
            <v>CONECTOR DE PERF. 1/0 A 2 P2X95 MK2</v>
          </cell>
          <cell r="C299" t="str">
            <v>UN</v>
          </cell>
          <cell r="D299">
            <v>9879.9999999012016</v>
          </cell>
          <cell r="F299">
            <v>11460.800000000001</v>
          </cell>
          <cell r="I299">
            <v>0</v>
          </cell>
          <cell r="K299" t="str">
            <v>TYCO</v>
          </cell>
        </row>
        <row r="300">
          <cell r="A300">
            <v>1460</v>
          </cell>
          <cell r="B300" t="str">
            <v xml:space="preserve">CONECTOR DE PERF. 1/0 A 2 P2X 150 </v>
          </cell>
          <cell r="C300" t="str">
            <v>UN</v>
          </cell>
          <cell r="D300">
            <v>12115.999999878841</v>
          </cell>
          <cell r="F300">
            <v>14054.56</v>
          </cell>
          <cell r="I300">
            <v>0</v>
          </cell>
          <cell r="K300" t="str">
            <v>TYCO</v>
          </cell>
        </row>
        <row r="301">
          <cell r="A301">
            <v>1540</v>
          </cell>
          <cell r="B301" t="str">
            <v>CONECTOR TIPO CUÑA</v>
          </cell>
          <cell r="C301" t="str">
            <v>UN</v>
          </cell>
          <cell r="D301">
            <v>7799.9999999220008</v>
          </cell>
          <cell r="F301">
            <v>9048</v>
          </cell>
          <cell r="I301">
            <v>0</v>
          </cell>
          <cell r="K301" t="str">
            <v>TYCO</v>
          </cell>
          <cell r="M301">
            <v>1.6339285714285714</v>
          </cell>
        </row>
        <row r="302">
          <cell r="A302">
            <v>1122</v>
          </cell>
          <cell r="B302" t="str">
            <v>CONTACTOR AUXILIAR</v>
          </cell>
          <cell r="C302" t="str">
            <v>UND</v>
          </cell>
          <cell r="D302">
            <v>118754.99999881245</v>
          </cell>
          <cell r="F302">
            <v>137755.79999999999</v>
          </cell>
          <cell r="I302">
            <v>0</v>
          </cell>
          <cell r="K302" t="str">
            <v>SCHNEIDER</v>
          </cell>
        </row>
        <row r="303">
          <cell r="A303">
            <v>1214</v>
          </cell>
          <cell r="B303" t="str">
            <v>CONTACTOR DE 40AMPS EN AC1</v>
          </cell>
          <cell r="C303" t="str">
            <v>UND</v>
          </cell>
          <cell r="D303">
            <v>248039.9999975196</v>
          </cell>
          <cell r="F303">
            <v>287726.39999999997</v>
          </cell>
          <cell r="I303">
            <v>0</v>
          </cell>
          <cell r="K303" t="str">
            <v>SCHNEIDER</v>
          </cell>
        </row>
        <row r="304">
          <cell r="A304">
            <v>1054</v>
          </cell>
          <cell r="B304" t="str">
            <v>CONTACTOR DE 10 AMP. EN AC3.</v>
          </cell>
          <cell r="C304" t="str">
            <v>UND</v>
          </cell>
          <cell r="D304">
            <v>123499.99999876499</v>
          </cell>
          <cell r="F304">
            <v>143260</v>
          </cell>
          <cell r="H304">
            <v>3</v>
          </cell>
          <cell r="I304">
            <v>429780</v>
          </cell>
          <cell r="J304" t="str">
            <v xml:space="preserve"> T </v>
          </cell>
        </row>
        <row r="305">
          <cell r="A305">
            <v>1475</v>
          </cell>
          <cell r="B305" t="str">
            <v>CONECTOR DE PERF. 1/0 A 3/0 P3X95</v>
          </cell>
          <cell r="C305" t="str">
            <v>UND</v>
          </cell>
          <cell r="D305">
            <v>17887.999999821121</v>
          </cell>
          <cell r="F305">
            <v>20750.079999999998</v>
          </cell>
          <cell r="I305">
            <v>0</v>
          </cell>
          <cell r="K305" t="str">
            <v>TYCO</v>
          </cell>
        </row>
        <row r="306">
          <cell r="A306">
            <v>9127</v>
          </cell>
          <cell r="B306" t="str">
            <v>CORAZA L.T. DE 1 1/2"</v>
          </cell>
          <cell r="C306" t="str">
            <v>ML</v>
          </cell>
          <cell r="D306">
            <v>13800</v>
          </cell>
          <cell r="F306">
            <v>16008.000000160078</v>
          </cell>
          <cell r="I306">
            <v>0</v>
          </cell>
        </row>
        <row r="307">
          <cell r="A307">
            <v>1334</v>
          </cell>
          <cell r="B307" t="str">
            <v>CORAZA L.T. DE 1"</v>
          </cell>
          <cell r="C307" t="str">
            <v>ML</v>
          </cell>
          <cell r="D307">
            <v>5425.2</v>
          </cell>
          <cell r="F307">
            <v>6293.2320000629315</v>
          </cell>
          <cell r="I307">
            <v>0</v>
          </cell>
          <cell r="K307" t="str">
            <v>EMT</v>
          </cell>
          <cell r="L307">
            <v>6922.5551999999998</v>
          </cell>
          <cell r="M307">
            <v>629.32319993706824</v>
          </cell>
        </row>
        <row r="308">
          <cell r="A308">
            <v>1278</v>
          </cell>
          <cell r="B308" t="str">
            <v>CORAZA L.T. DE 2"</v>
          </cell>
          <cell r="C308" t="str">
            <v>MT</v>
          </cell>
          <cell r="D308">
            <v>21286</v>
          </cell>
          <cell r="F308">
            <v>24691.760000246919</v>
          </cell>
          <cell r="I308">
            <v>0</v>
          </cell>
        </row>
        <row r="309">
          <cell r="A309">
            <v>1279</v>
          </cell>
          <cell r="B309" t="str">
            <v>CORAZA L.T. DE 3"</v>
          </cell>
          <cell r="C309" t="str">
            <v>MT</v>
          </cell>
          <cell r="D309">
            <v>53000</v>
          </cell>
          <cell r="F309">
            <v>61480.000000614797</v>
          </cell>
          <cell r="I309">
            <v>0</v>
          </cell>
        </row>
        <row r="310">
          <cell r="A310">
            <v>1129</v>
          </cell>
          <cell r="B310" t="str">
            <v>CORAZA L.T. DE 3/4"</v>
          </cell>
          <cell r="C310" t="str">
            <v>ML</v>
          </cell>
          <cell r="D310">
            <v>3492</v>
          </cell>
          <cell r="F310">
            <v>4050.7200000405069</v>
          </cell>
          <cell r="I310">
            <v>0</v>
          </cell>
          <cell r="K310" t="str">
            <v>EMT</v>
          </cell>
          <cell r="L310">
            <v>4455.7920000000004</v>
          </cell>
          <cell r="M310">
            <v>405.0719999594935</v>
          </cell>
        </row>
        <row r="311">
          <cell r="A311">
            <v>1261</v>
          </cell>
          <cell r="B311" t="str">
            <v>CORAZA MACHO HEMBRA DE 1"x16"</v>
          </cell>
          <cell r="C311" t="str">
            <v>UND</v>
          </cell>
          <cell r="D311">
            <v>109100</v>
          </cell>
          <cell r="F311">
            <v>126556.00000126555</v>
          </cell>
          <cell r="I311">
            <v>0</v>
          </cell>
        </row>
        <row r="312">
          <cell r="A312">
            <v>1260</v>
          </cell>
          <cell r="B312" t="str">
            <v>CORAZA MACHO HEMBRA DE 2"x40"</v>
          </cell>
          <cell r="C312" t="str">
            <v>UND</v>
          </cell>
          <cell r="D312">
            <v>376000</v>
          </cell>
          <cell r="F312">
            <v>436160.00000436156</v>
          </cell>
          <cell r="I312">
            <v>0</v>
          </cell>
          <cell r="K312" t="str">
            <v>APE</v>
          </cell>
        </row>
        <row r="313">
          <cell r="A313">
            <v>1259</v>
          </cell>
          <cell r="B313" t="str">
            <v>CORAZA MACHO HEMBRA DE 3"x26"</v>
          </cell>
          <cell r="C313" t="str">
            <v>UND</v>
          </cell>
          <cell r="D313">
            <v>576650</v>
          </cell>
          <cell r="F313">
            <v>668914.00000668911</v>
          </cell>
          <cell r="I313">
            <v>0</v>
          </cell>
        </row>
        <row r="314">
          <cell r="A314">
            <v>1114</v>
          </cell>
          <cell r="B314" t="str">
            <v>CORAZA MACHO HEMBRA DE 3/4"x10"</v>
          </cell>
          <cell r="C314" t="str">
            <v>UND</v>
          </cell>
          <cell r="D314">
            <v>72300</v>
          </cell>
          <cell r="F314">
            <v>83868.000000838671</v>
          </cell>
          <cell r="I314">
            <v>0</v>
          </cell>
        </row>
        <row r="315">
          <cell r="A315">
            <v>1165</v>
          </cell>
          <cell r="B315" t="str">
            <v>CORTACIRC.ENCHU.  1 x 30A</v>
          </cell>
          <cell r="C315" t="str">
            <v>UN</v>
          </cell>
          <cell r="D315">
            <v>4992</v>
          </cell>
          <cell r="F315">
            <v>5790.7200000579069</v>
          </cell>
          <cell r="I315">
            <v>0</v>
          </cell>
        </row>
        <row r="316">
          <cell r="A316">
            <v>1164</v>
          </cell>
          <cell r="B316" t="str">
            <v>CORTACIRC.ENCHU. 1  x 20A</v>
          </cell>
          <cell r="C316" t="str">
            <v>UN</v>
          </cell>
          <cell r="D316">
            <v>4992</v>
          </cell>
          <cell r="F316">
            <v>5790.7200000579069</v>
          </cell>
          <cell r="I316">
            <v>0</v>
          </cell>
        </row>
        <row r="317">
          <cell r="A317">
            <v>1612</v>
          </cell>
          <cell r="B317" t="str">
            <v>CORTACIRC.ENCHU.2 X 20 A</v>
          </cell>
          <cell r="C317" t="str">
            <v>UND</v>
          </cell>
          <cell r="D317">
            <v>11440</v>
          </cell>
          <cell r="F317">
            <v>13270.400000132702</v>
          </cell>
          <cell r="I317">
            <v>0</v>
          </cell>
        </row>
        <row r="318">
          <cell r="A318">
            <v>1155</v>
          </cell>
          <cell r="B318" t="str">
            <v>CORTACIRC.ENCHU.2 X 30A</v>
          </cell>
          <cell r="C318" t="str">
            <v>UN</v>
          </cell>
          <cell r="D318">
            <v>11440</v>
          </cell>
          <cell r="F318">
            <v>13270.400000132702</v>
          </cell>
          <cell r="I318">
            <v>0</v>
          </cell>
        </row>
        <row r="319">
          <cell r="A319">
            <v>1161</v>
          </cell>
          <cell r="B319" t="str">
            <v>CORTACIRC.ENCHU.3 X  50A</v>
          </cell>
          <cell r="C319" t="str">
            <v>UN</v>
          </cell>
          <cell r="D319">
            <v>31260</v>
          </cell>
          <cell r="F319">
            <v>36261.600000362618</v>
          </cell>
          <cell r="I319">
            <v>0</v>
          </cell>
        </row>
        <row r="320">
          <cell r="A320">
            <v>1160</v>
          </cell>
          <cell r="B320" t="str">
            <v>CORTACIRC.ENCHU.3 X 30A</v>
          </cell>
          <cell r="C320" t="str">
            <v>UN</v>
          </cell>
          <cell r="D320">
            <v>31260</v>
          </cell>
          <cell r="F320">
            <v>36261.600000362618</v>
          </cell>
          <cell r="I320">
            <v>0</v>
          </cell>
        </row>
        <row r="321">
          <cell r="A321">
            <v>1477</v>
          </cell>
          <cell r="B321" t="str">
            <v>CORTACIRCUITOS DE 200 A - 15 KV</v>
          </cell>
          <cell r="C321" t="str">
            <v>UN</v>
          </cell>
          <cell r="D321">
            <v>454999.99999545002</v>
          </cell>
          <cell r="F321">
            <v>527800</v>
          </cell>
          <cell r="I321">
            <v>0</v>
          </cell>
          <cell r="K321" t="str">
            <v>PROTECCIONES MT</v>
          </cell>
        </row>
        <row r="322">
          <cell r="A322">
            <v>1508</v>
          </cell>
          <cell r="B322" t="str">
            <v>CORTACIRCUITOS DE 100 A - 15 KV</v>
          </cell>
          <cell r="C322" t="str">
            <v>UND</v>
          </cell>
          <cell r="D322">
            <v>339039.99999660958</v>
          </cell>
          <cell r="F322">
            <v>393286.39999999997</v>
          </cell>
          <cell r="I322">
            <v>0</v>
          </cell>
          <cell r="K322" t="str">
            <v>PROTECCIONES MT</v>
          </cell>
          <cell r="L322">
            <v>432615.03999567381</v>
          </cell>
          <cell r="M322">
            <v>39328.639995673846</v>
          </cell>
        </row>
        <row r="323">
          <cell r="A323">
            <v>1145</v>
          </cell>
          <cell r="B323" t="str">
            <v>CRUCETA METALICA</v>
          </cell>
          <cell r="C323" t="str">
            <v>UND</v>
          </cell>
          <cell r="D323">
            <v>129999.9999987</v>
          </cell>
          <cell r="F323">
            <v>150800</v>
          </cell>
          <cell r="I323">
            <v>0</v>
          </cell>
          <cell r="K323" t="str">
            <v>HERRAJES</v>
          </cell>
          <cell r="L323">
            <v>165879.9999983412</v>
          </cell>
          <cell r="M323">
            <v>15079.999998341198</v>
          </cell>
        </row>
        <row r="324">
          <cell r="A324">
            <v>1328</v>
          </cell>
          <cell r="B324" t="str">
            <v>CRUCETA METALICA EN BANDERA</v>
          </cell>
          <cell r="C324" t="str">
            <v>UND</v>
          </cell>
          <cell r="D324">
            <v>129999.9999987</v>
          </cell>
          <cell r="F324">
            <v>150800</v>
          </cell>
          <cell r="I324">
            <v>0</v>
          </cell>
          <cell r="K324" t="str">
            <v>HERRAJES</v>
          </cell>
          <cell r="L324">
            <v>165879.9999983412</v>
          </cell>
          <cell r="M324">
            <v>15079.999998341198</v>
          </cell>
        </row>
        <row r="325">
          <cell r="A325">
            <v>1174</v>
          </cell>
          <cell r="B325" t="str">
            <v>CURVA 90ºCxE COND.     1"</v>
          </cell>
          <cell r="C325" t="str">
            <v>UN</v>
          </cell>
          <cell r="D325">
            <v>837.19999999162815</v>
          </cell>
          <cell r="F325">
            <v>971.15200000000016</v>
          </cell>
          <cell r="I325">
            <v>0</v>
          </cell>
          <cell r="K325" t="str">
            <v>PVC</v>
          </cell>
          <cell r="L325">
            <v>1068.2671999893175</v>
          </cell>
          <cell r="M325">
            <v>97.115199989317375</v>
          </cell>
        </row>
        <row r="326">
          <cell r="A326">
            <v>1175</v>
          </cell>
          <cell r="B326" t="str">
            <v>CURVA 90ºCxE COND.     2"</v>
          </cell>
          <cell r="C326" t="str">
            <v>UN</v>
          </cell>
          <cell r="D326">
            <v>5509.399999944907</v>
          </cell>
          <cell r="F326">
            <v>6390.9040000000005</v>
          </cell>
          <cell r="I326">
            <v>0</v>
          </cell>
          <cell r="K326" t="str">
            <v>PVC</v>
          </cell>
        </row>
        <row r="327">
          <cell r="A327">
            <v>1176</v>
          </cell>
          <cell r="B327" t="str">
            <v>CURVA 90ºCxE COND.     3"</v>
          </cell>
          <cell r="C327" t="str">
            <v>UN</v>
          </cell>
          <cell r="D327">
            <v>13829.919999861702</v>
          </cell>
          <cell r="F327">
            <v>16042.707200000001</v>
          </cell>
          <cell r="I327">
            <v>0</v>
          </cell>
          <cell r="K327" t="str">
            <v>PVC</v>
          </cell>
          <cell r="L327">
            <v>17646.977919823534</v>
          </cell>
          <cell r="M327">
            <v>1604.270719823533</v>
          </cell>
        </row>
        <row r="328">
          <cell r="A328">
            <v>1177</v>
          </cell>
          <cell r="B328" t="str">
            <v>CURVA 90ºCxE COND.   1/2"</v>
          </cell>
          <cell r="C328" t="str">
            <v>UN</v>
          </cell>
          <cell r="D328">
            <v>191.22399999808778</v>
          </cell>
          <cell r="F328">
            <v>221.81984</v>
          </cell>
          <cell r="I328">
            <v>0</v>
          </cell>
          <cell r="K328" t="str">
            <v>PVC</v>
          </cell>
          <cell r="L328">
            <v>244.00182399756002</v>
          </cell>
          <cell r="M328">
            <v>22.181983997560025</v>
          </cell>
        </row>
        <row r="329">
          <cell r="A329">
            <v>1178</v>
          </cell>
          <cell r="B329" t="str">
            <v>CURVA 90ºCxE COND.   3/4"</v>
          </cell>
          <cell r="C329" t="str">
            <v>UN</v>
          </cell>
          <cell r="D329">
            <v>371.79999999628205</v>
          </cell>
          <cell r="F329">
            <v>431.28800000000007</v>
          </cell>
          <cell r="I329">
            <v>0</v>
          </cell>
          <cell r="K329" t="str">
            <v>PVC</v>
          </cell>
          <cell r="L329">
            <v>474.41679999525593</v>
          </cell>
          <cell r="M329">
            <v>43.128799995255861</v>
          </cell>
        </row>
        <row r="330">
          <cell r="A330">
            <v>1179</v>
          </cell>
          <cell r="B330" t="str">
            <v>CURVA 90ºCxE COND. 1 1/2"</v>
          </cell>
          <cell r="C330" t="str">
            <v>UN</v>
          </cell>
          <cell r="D330">
            <v>2137.1999999786281</v>
          </cell>
          <cell r="F330">
            <v>2479.152</v>
          </cell>
          <cell r="I330">
            <v>0</v>
          </cell>
          <cell r="K330" t="str">
            <v>PVC</v>
          </cell>
        </row>
        <row r="331">
          <cell r="A331">
            <v>1180</v>
          </cell>
          <cell r="B331" t="str">
            <v>CURVA 90ºCxE COND. 1 1/4"</v>
          </cell>
          <cell r="C331" t="str">
            <v>UN</v>
          </cell>
          <cell r="D331">
            <v>1302.5999999869741</v>
          </cell>
          <cell r="F331">
            <v>1511.0160000000001</v>
          </cell>
          <cell r="I331">
            <v>0</v>
          </cell>
          <cell r="K331" t="str">
            <v>PVC</v>
          </cell>
        </row>
        <row r="332">
          <cell r="A332">
            <v>4400</v>
          </cell>
          <cell r="B332" t="str">
            <v>CURVA DE 2"</v>
          </cell>
          <cell r="C332" t="str">
            <v>UND</v>
          </cell>
          <cell r="D332">
            <v>4831.8399999516823</v>
          </cell>
          <cell r="F332">
            <v>5604.934400000001</v>
          </cell>
          <cell r="I332">
            <v>0</v>
          </cell>
        </row>
        <row r="333">
          <cell r="A333">
            <v>4500</v>
          </cell>
          <cell r="B333" t="str">
            <v>CURVA DE 3"</v>
          </cell>
          <cell r="C333" t="str">
            <v>UND</v>
          </cell>
          <cell r="D333">
            <v>12167.999999878322</v>
          </cell>
          <cell r="F333">
            <v>14114.880000000001</v>
          </cell>
          <cell r="I333">
            <v>0</v>
          </cell>
          <cell r="K333" t="str">
            <v>PVC</v>
          </cell>
        </row>
        <row r="334">
          <cell r="A334">
            <v>4200</v>
          </cell>
          <cell r="B334" t="str">
            <v>CURVA PVC  DE 4"</v>
          </cell>
          <cell r="C334" t="str">
            <v>UND</v>
          </cell>
          <cell r="D334">
            <v>21319.999999786804</v>
          </cell>
          <cell r="F334">
            <v>24731.200000000001</v>
          </cell>
          <cell r="I334">
            <v>0</v>
          </cell>
          <cell r="K334" t="str">
            <v>PVC</v>
          </cell>
        </row>
        <row r="335">
          <cell r="A335">
            <v>4300</v>
          </cell>
          <cell r="B335" t="str">
            <v>CURVA DE 6"</v>
          </cell>
          <cell r="C335" t="str">
            <v>UND</v>
          </cell>
          <cell r="D335">
            <v>61551.75</v>
          </cell>
          <cell r="F335">
            <v>71400.030000713989</v>
          </cell>
          <cell r="I335">
            <v>0</v>
          </cell>
        </row>
        <row r="336">
          <cell r="A336">
            <v>1277</v>
          </cell>
          <cell r="B336" t="str">
            <v>CURVA EMT 1/2"</v>
          </cell>
          <cell r="C336" t="str">
            <v>UND</v>
          </cell>
          <cell r="D336">
            <v>622</v>
          </cell>
          <cell r="F336">
            <v>721.52000000721523</v>
          </cell>
          <cell r="I336">
            <v>0</v>
          </cell>
          <cell r="K336" t="str">
            <v>EMT</v>
          </cell>
        </row>
        <row r="337">
          <cell r="A337">
            <v>6100</v>
          </cell>
          <cell r="B337" t="str">
            <v>CURVA EMT DE 1 1/2"</v>
          </cell>
          <cell r="C337" t="str">
            <v>UND</v>
          </cell>
          <cell r="D337">
            <v>8748</v>
          </cell>
          <cell r="F337">
            <v>10147.680000101476</v>
          </cell>
          <cell r="I337">
            <v>0</v>
          </cell>
          <cell r="K337" t="str">
            <v>EMT</v>
          </cell>
          <cell r="L337">
            <v>11162.448</v>
          </cell>
          <cell r="M337">
            <v>1014.7679998985241</v>
          </cell>
        </row>
        <row r="338">
          <cell r="A338">
            <v>5800</v>
          </cell>
          <cell r="B338" t="str">
            <v>CURVA EMT DE 1 1/4"</v>
          </cell>
          <cell r="C338" t="str">
            <v>UND</v>
          </cell>
          <cell r="D338">
            <v>1531</v>
          </cell>
          <cell r="F338">
            <v>1775.9600000177595</v>
          </cell>
          <cell r="I338">
            <v>0</v>
          </cell>
          <cell r="K338" t="str">
            <v>EMT</v>
          </cell>
        </row>
        <row r="339">
          <cell r="A339">
            <v>3800</v>
          </cell>
          <cell r="B339" t="str">
            <v>CURVA EMT DE 1"</v>
          </cell>
          <cell r="C339" t="str">
            <v>UND</v>
          </cell>
          <cell r="D339">
            <v>2720.7000000000003</v>
          </cell>
          <cell r="F339">
            <v>3156.0120000315601</v>
          </cell>
          <cell r="I339">
            <v>0</v>
          </cell>
          <cell r="K339" t="str">
            <v>EMT</v>
          </cell>
          <cell r="L339">
            <v>3471.6132000000002</v>
          </cell>
          <cell r="M339">
            <v>315.60119996844014</v>
          </cell>
        </row>
        <row r="340">
          <cell r="A340">
            <v>9126</v>
          </cell>
          <cell r="B340" t="str">
            <v>CURVA EMT DE 1/2</v>
          </cell>
          <cell r="C340" t="str">
            <v>UND</v>
          </cell>
          <cell r="D340">
            <v>1109</v>
          </cell>
          <cell r="F340">
            <v>1286.4400000128642</v>
          </cell>
          <cell r="I340">
            <v>0</v>
          </cell>
          <cell r="K340" t="str">
            <v>EMT</v>
          </cell>
        </row>
        <row r="341">
          <cell r="A341">
            <v>6000</v>
          </cell>
          <cell r="B341" t="str">
            <v>CURVA EMT DE 2"</v>
          </cell>
          <cell r="C341" t="str">
            <v>UND</v>
          </cell>
          <cell r="D341">
            <v>17127</v>
          </cell>
          <cell r="F341">
            <v>19867.32000019867</v>
          </cell>
          <cell r="I341">
            <v>0</v>
          </cell>
          <cell r="K341" t="str">
            <v>EMT</v>
          </cell>
          <cell r="L341">
            <v>21854.052</v>
          </cell>
          <cell r="M341">
            <v>1986.7319998013299</v>
          </cell>
        </row>
        <row r="342">
          <cell r="A342">
            <v>6200</v>
          </cell>
          <cell r="B342" t="str">
            <v>CURVA EMT DE 3"</v>
          </cell>
          <cell r="C342" t="str">
            <v>UND</v>
          </cell>
          <cell r="D342">
            <v>56531.700000000004</v>
          </cell>
          <cell r="F342">
            <v>65576.772000655765</v>
          </cell>
          <cell r="I342">
            <v>0</v>
          </cell>
          <cell r="K342" t="str">
            <v>EMT</v>
          </cell>
          <cell r="L342">
            <v>72134.449200000003</v>
          </cell>
          <cell r="M342">
            <v>6557.677199344238</v>
          </cell>
        </row>
        <row r="343">
          <cell r="A343">
            <v>3700</v>
          </cell>
          <cell r="B343" t="str">
            <v>CURVA EMT DE 3/4</v>
          </cell>
          <cell r="C343" t="str">
            <v>UND</v>
          </cell>
          <cell r="D343">
            <v>1045.8</v>
          </cell>
          <cell r="F343">
            <v>1213.1280000121312</v>
          </cell>
          <cell r="I343">
            <v>0</v>
          </cell>
          <cell r="K343" t="str">
            <v>EMT</v>
          </cell>
          <cell r="L343">
            <v>1334.4408000000001</v>
          </cell>
          <cell r="M343">
            <v>121.31279998786886</v>
          </cell>
        </row>
        <row r="344">
          <cell r="A344">
            <v>6300</v>
          </cell>
          <cell r="B344" t="str">
            <v>CURVA EMT DE 4"</v>
          </cell>
          <cell r="C344" t="str">
            <v>UND</v>
          </cell>
          <cell r="D344">
            <v>14538</v>
          </cell>
          <cell r="F344">
            <v>16864.08000016864</v>
          </cell>
          <cell r="I344">
            <v>0</v>
          </cell>
        </row>
        <row r="345">
          <cell r="A345">
            <v>1372</v>
          </cell>
          <cell r="B345" t="str">
            <v xml:space="preserve">CURVA GALV 90  1" </v>
          </cell>
          <cell r="C345" t="str">
            <v>UND</v>
          </cell>
          <cell r="D345">
            <v>4926.6000000000004</v>
          </cell>
          <cell r="F345">
            <v>5714.8560000571488</v>
          </cell>
          <cell r="I345">
            <v>0</v>
          </cell>
          <cell r="K345" t="str">
            <v>EMT</v>
          </cell>
        </row>
        <row r="346">
          <cell r="A346">
            <v>1391</v>
          </cell>
          <cell r="B346" t="str">
            <v xml:space="preserve">CURVA GALV 90  1/2" </v>
          </cell>
          <cell r="C346" t="str">
            <v>UND</v>
          </cell>
          <cell r="D346">
            <v>1530</v>
          </cell>
          <cell r="F346">
            <v>1774.8000000177478</v>
          </cell>
          <cell r="I346">
            <v>0</v>
          </cell>
          <cell r="K346" t="str">
            <v>EMT</v>
          </cell>
        </row>
        <row r="347">
          <cell r="A347">
            <v>1387</v>
          </cell>
          <cell r="B347" t="str">
            <v xml:space="preserve">CURVA GALV 90  1-1/2" </v>
          </cell>
          <cell r="C347" t="str">
            <v>UND</v>
          </cell>
          <cell r="D347">
            <v>5000</v>
          </cell>
          <cell r="F347">
            <v>5800.0000000580003</v>
          </cell>
          <cell r="I347">
            <v>0</v>
          </cell>
        </row>
        <row r="348">
          <cell r="A348">
            <v>1383</v>
          </cell>
          <cell r="B348" t="str">
            <v xml:space="preserve">CURVA GALV 90  1-1/4" </v>
          </cell>
          <cell r="C348" t="str">
            <v>UND</v>
          </cell>
          <cell r="D348">
            <v>4100</v>
          </cell>
          <cell r="F348">
            <v>4756.0000000475593</v>
          </cell>
          <cell r="I348">
            <v>0</v>
          </cell>
        </row>
        <row r="349">
          <cell r="A349">
            <v>1616</v>
          </cell>
          <cell r="B349" t="str">
            <v xml:space="preserve">CURVA GALV 90  1 1/4" </v>
          </cell>
          <cell r="C349" t="str">
            <v>UND</v>
          </cell>
          <cell r="D349">
            <v>17150.940000000002</v>
          </cell>
          <cell r="F349">
            <v>19895.090400198951</v>
          </cell>
          <cell r="I349">
            <v>0</v>
          </cell>
          <cell r="K349" t="str">
            <v>EMT</v>
          </cell>
        </row>
        <row r="350">
          <cell r="A350">
            <v>1319</v>
          </cell>
          <cell r="B350" t="str">
            <v xml:space="preserve">CURVA GALV 90  2" </v>
          </cell>
          <cell r="C350" t="str">
            <v>UND</v>
          </cell>
          <cell r="D350">
            <v>17677</v>
          </cell>
          <cell r="F350">
            <v>20505.320000205051</v>
          </cell>
          <cell r="I350">
            <v>0</v>
          </cell>
        </row>
        <row r="351">
          <cell r="A351">
            <v>1310</v>
          </cell>
          <cell r="B351" t="str">
            <v xml:space="preserve">CURVA GALV 90  3/4" </v>
          </cell>
          <cell r="C351" t="str">
            <v>UND</v>
          </cell>
          <cell r="D351">
            <v>7598</v>
          </cell>
          <cell r="F351">
            <v>8813.6800000881358</v>
          </cell>
          <cell r="H351">
            <v>3</v>
          </cell>
          <cell r="I351">
            <v>26441.040000264409</v>
          </cell>
          <cell r="J351" t="str">
            <v xml:space="preserve"> T </v>
          </cell>
          <cell r="L351">
            <v>9695.0480000000007</v>
          </cell>
          <cell r="M351">
            <v>881.3679999118649</v>
          </cell>
        </row>
        <row r="352">
          <cell r="A352">
            <v>1347</v>
          </cell>
          <cell r="B352" t="str">
            <v>CURVA GALV DE 3/4"</v>
          </cell>
          <cell r="C352" t="str">
            <v>UND</v>
          </cell>
          <cell r="D352">
            <v>3546.9</v>
          </cell>
          <cell r="F352">
            <v>4114.4040000411442</v>
          </cell>
          <cell r="I352">
            <v>0</v>
          </cell>
          <cell r="K352" t="str">
            <v>EMT</v>
          </cell>
        </row>
        <row r="353">
          <cell r="A353">
            <v>9070</v>
          </cell>
          <cell r="B353" t="str">
            <v>CURVA GALV. 4"</v>
          </cell>
          <cell r="C353" t="str">
            <v>UND</v>
          </cell>
          <cell r="D353">
            <v>21333.333333333336</v>
          </cell>
          <cell r="F353">
            <v>24746.666666914138</v>
          </cell>
          <cell r="I353">
            <v>0</v>
          </cell>
        </row>
        <row r="354">
          <cell r="A354">
            <v>1141</v>
          </cell>
          <cell r="B354" t="str">
            <v>CURVA GALVANIZADA DE 2 1/2"</v>
          </cell>
          <cell r="C354" t="str">
            <v>UND</v>
          </cell>
          <cell r="D354">
            <v>24000</v>
          </cell>
          <cell r="F354">
            <v>27840.0000002784</v>
          </cell>
          <cell r="I354">
            <v>0</v>
          </cell>
        </row>
        <row r="355">
          <cell r="A355">
            <v>1147</v>
          </cell>
          <cell r="B355" t="str">
            <v>CURVA GALVANIZADA DE 2"</v>
          </cell>
          <cell r="C355" t="str">
            <v>UND</v>
          </cell>
          <cell r="D355">
            <v>8460</v>
          </cell>
          <cell r="F355">
            <v>9813.6000000981348</v>
          </cell>
          <cell r="I355">
            <v>0</v>
          </cell>
          <cell r="K355" t="str">
            <v>EMT</v>
          </cell>
        </row>
        <row r="356">
          <cell r="A356">
            <v>1575</v>
          </cell>
          <cell r="B356" t="str">
            <v>CURVA GALVANIZADA DE 3"</v>
          </cell>
          <cell r="C356" t="str">
            <v>UND</v>
          </cell>
          <cell r="D356">
            <v>59130</v>
          </cell>
          <cell r="F356">
            <v>68590.800000685907</v>
          </cell>
          <cell r="I356">
            <v>0</v>
          </cell>
          <cell r="K356" t="str">
            <v>EMT</v>
          </cell>
        </row>
        <row r="357">
          <cell r="A357">
            <v>1434</v>
          </cell>
          <cell r="B357" t="str">
            <v>CURVA GALVANIZADA DE 4"</v>
          </cell>
          <cell r="C357" t="str">
            <v>UND</v>
          </cell>
          <cell r="D357">
            <v>55800</v>
          </cell>
          <cell r="F357">
            <v>64728.000000647276</v>
          </cell>
          <cell r="I357">
            <v>0</v>
          </cell>
          <cell r="K357" t="str">
            <v>EMT</v>
          </cell>
        </row>
        <row r="358">
          <cell r="A358">
            <v>1465</v>
          </cell>
          <cell r="B358" t="str">
            <v>CURVA GALVANIZADA DE1 1/2"</v>
          </cell>
          <cell r="C358" t="str">
            <v>UND</v>
          </cell>
          <cell r="D358">
            <v>6500</v>
          </cell>
          <cell r="F358">
            <v>7540.0000000753989</v>
          </cell>
          <cell r="I358">
            <v>0</v>
          </cell>
        </row>
        <row r="359">
          <cell r="A359">
            <v>1426</v>
          </cell>
          <cell r="B359" t="str">
            <v>CURVA GALVANIZADA DE1 1/4"</v>
          </cell>
          <cell r="C359" t="str">
            <v>UND</v>
          </cell>
          <cell r="D359">
            <v>4050</v>
          </cell>
          <cell r="F359">
            <v>4698.000000046979</v>
          </cell>
          <cell r="I359">
            <v>0</v>
          </cell>
        </row>
        <row r="360">
          <cell r="A360">
            <v>1299</v>
          </cell>
          <cell r="B360" t="str">
            <v>CURVA GALVANIZADA DE1"</v>
          </cell>
          <cell r="C360" t="str">
            <v>UND</v>
          </cell>
          <cell r="D360">
            <v>2250</v>
          </cell>
          <cell r="F360">
            <v>2610.0000000260998</v>
          </cell>
          <cell r="I360">
            <v>0</v>
          </cell>
          <cell r="K360" t="str">
            <v>EMT</v>
          </cell>
        </row>
        <row r="361">
          <cell r="A361">
            <v>1295</v>
          </cell>
          <cell r="B361" t="str">
            <v>CURVA PVC DE 1 1/2"</v>
          </cell>
          <cell r="C361" t="str">
            <v>UND</v>
          </cell>
          <cell r="D361">
            <v>1892.7999999810722</v>
          </cell>
          <cell r="F361">
            <v>2195.6480000000001</v>
          </cell>
          <cell r="I361">
            <v>0</v>
          </cell>
          <cell r="K361" t="str">
            <v>PVC</v>
          </cell>
        </row>
        <row r="362">
          <cell r="A362">
            <v>1294</v>
          </cell>
          <cell r="B362" t="str">
            <v>CURVA PVC DE 1 1/4"</v>
          </cell>
          <cell r="C362" t="str">
            <v>UND</v>
          </cell>
          <cell r="D362">
            <v>1302.5999999869741</v>
          </cell>
          <cell r="F362">
            <v>1511.0160000000001</v>
          </cell>
          <cell r="I362">
            <v>0</v>
          </cell>
          <cell r="K362" t="str">
            <v>PVC</v>
          </cell>
        </row>
        <row r="363">
          <cell r="A363">
            <v>1293</v>
          </cell>
          <cell r="B363" t="str">
            <v>CURVA PVC DE 1"</v>
          </cell>
          <cell r="C363" t="str">
            <v>UND</v>
          </cell>
          <cell r="D363">
            <v>738.39999999261613</v>
          </cell>
          <cell r="F363">
            <v>856.5440000000001</v>
          </cell>
          <cell r="I363">
            <v>0</v>
          </cell>
          <cell r="K363" t="str">
            <v>PVC</v>
          </cell>
        </row>
        <row r="364">
          <cell r="A364">
            <v>1291</v>
          </cell>
          <cell r="B364" t="str">
            <v>CURVA PVC DE 1/2</v>
          </cell>
          <cell r="C364" t="str">
            <v>UND</v>
          </cell>
          <cell r="D364">
            <v>233.99999999766004</v>
          </cell>
          <cell r="F364">
            <v>271.44</v>
          </cell>
          <cell r="I364">
            <v>0</v>
          </cell>
          <cell r="K364" t="str">
            <v>PVC</v>
          </cell>
        </row>
        <row r="365">
          <cell r="A365">
            <v>1292</v>
          </cell>
          <cell r="B365" t="str">
            <v>CURVA PVC DE 3/4</v>
          </cell>
          <cell r="C365" t="str">
            <v>UND</v>
          </cell>
          <cell r="D365">
            <v>382.19999999617806</v>
          </cell>
          <cell r="F365">
            <v>443.35200000000003</v>
          </cell>
          <cell r="I365">
            <v>0</v>
          </cell>
          <cell r="K365" t="str">
            <v>PVC</v>
          </cell>
        </row>
        <row r="366">
          <cell r="A366">
            <v>1139</v>
          </cell>
          <cell r="B366" t="str">
            <v>DIAGONAL EN VARILLA</v>
          </cell>
          <cell r="C366" t="str">
            <v>UN</v>
          </cell>
          <cell r="D366">
            <v>8500</v>
          </cell>
          <cell r="F366">
            <v>9860.0000000985983</v>
          </cell>
          <cell r="I366">
            <v>0</v>
          </cell>
          <cell r="K366" t="str">
            <v>MT</v>
          </cell>
        </row>
        <row r="367">
          <cell r="A367">
            <v>1331</v>
          </cell>
          <cell r="B367" t="str">
            <v>DIAGONAL PARA CRUCETA EN BANDERA</v>
          </cell>
          <cell r="C367" t="str">
            <v>UN</v>
          </cell>
          <cell r="D367">
            <v>32499.999999675001</v>
          </cell>
          <cell r="F367">
            <v>37700</v>
          </cell>
          <cell r="I367">
            <v>0</v>
          </cell>
          <cell r="K367" t="str">
            <v>HERRAJES</v>
          </cell>
        </row>
        <row r="368">
          <cell r="A368">
            <v>1461</v>
          </cell>
          <cell r="B368" t="str">
            <v>DOSIS DE SANIT GEL</v>
          </cell>
          <cell r="C368" t="str">
            <v>KG</v>
          </cell>
          <cell r="D368">
            <v>130000</v>
          </cell>
          <cell r="F368">
            <v>150800.00000150799</v>
          </cell>
          <cell r="I368">
            <v>0</v>
          </cell>
          <cell r="K368" t="str">
            <v>HERRAJES</v>
          </cell>
        </row>
        <row r="369">
          <cell r="A369">
            <v>1430</v>
          </cell>
          <cell r="B369" t="str">
            <v>CARTUCHO AZUL</v>
          </cell>
          <cell r="C369" t="str">
            <v>UND</v>
          </cell>
          <cell r="D369">
            <v>5199.9999999480005</v>
          </cell>
          <cell r="F369">
            <v>6032.0000000000009</v>
          </cell>
          <cell r="I369">
            <v>0</v>
          </cell>
          <cell r="K369" t="str">
            <v>TYCO</v>
          </cell>
        </row>
        <row r="370">
          <cell r="A370">
            <v>1055</v>
          </cell>
          <cell r="B370" t="str">
            <v>EMPALME TUBULAR LARGO</v>
          </cell>
          <cell r="C370" t="str">
            <v>UN</v>
          </cell>
          <cell r="D370">
            <v>4200</v>
          </cell>
          <cell r="F370">
            <v>4872.0000000487189</v>
          </cell>
          <cell r="I370">
            <v>0</v>
          </cell>
        </row>
        <row r="371">
          <cell r="A371">
            <v>9122</v>
          </cell>
          <cell r="B371" t="str">
            <v>GUARDACABOS</v>
          </cell>
          <cell r="C371" t="str">
            <v>UND</v>
          </cell>
          <cell r="D371">
            <v>11049.9999998895</v>
          </cell>
          <cell r="F371">
            <v>12818</v>
          </cell>
          <cell r="I371">
            <v>0</v>
          </cell>
          <cell r="K371" t="str">
            <v>HERRAJES</v>
          </cell>
        </row>
        <row r="372">
          <cell r="A372">
            <v>1453</v>
          </cell>
          <cell r="B372" t="str">
            <v>ESTACION PULSADORA BRETER  PN82A</v>
          </cell>
          <cell r="C372" t="str">
            <v>UN</v>
          </cell>
          <cell r="D372">
            <v>40400</v>
          </cell>
          <cell r="F372">
            <v>46864.000000468637</v>
          </cell>
          <cell r="I372">
            <v>0</v>
          </cell>
          <cell r="K372" t="str">
            <v>LAUMAYER</v>
          </cell>
        </row>
        <row r="373">
          <cell r="A373">
            <v>1361</v>
          </cell>
          <cell r="B373" t="str">
            <v>ESTACION PULSADORA BRETER  PN85R</v>
          </cell>
          <cell r="C373" t="str">
            <v>UND</v>
          </cell>
          <cell r="D373">
            <v>32065.000000000004</v>
          </cell>
          <cell r="F373">
            <v>37195.400000371956</v>
          </cell>
          <cell r="I373">
            <v>0</v>
          </cell>
        </row>
        <row r="374">
          <cell r="A374">
            <v>1548</v>
          </cell>
          <cell r="B374" t="str">
            <v>ESTACION PULSADORA BRETER  PN94</v>
          </cell>
          <cell r="C374" t="str">
            <v>UN</v>
          </cell>
          <cell r="D374">
            <v>41820</v>
          </cell>
          <cell r="F374">
            <v>48511.200000485107</v>
          </cell>
          <cell r="I374">
            <v>0</v>
          </cell>
        </row>
        <row r="375">
          <cell r="A375">
            <v>1566</v>
          </cell>
          <cell r="B375" t="str">
            <v>ESTOPA PARA SELLO TECNA</v>
          </cell>
          <cell r="C375" t="str">
            <v>LBRA</v>
          </cell>
          <cell r="D375">
            <v>8050</v>
          </cell>
          <cell r="F375">
            <v>9338.0000000933796</v>
          </cell>
          <cell r="I375">
            <v>0</v>
          </cell>
          <cell r="K375" t="str">
            <v>APE</v>
          </cell>
        </row>
        <row r="376">
          <cell r="A376">
            <v>1308</v>
          </cell>
          <cell r="B376" t="str">
            <v xml:space="preserve">ESTRIBO VERTICAL </v>
          </cell>
          <cell r="C376" t="str">
            <v>UN</v>
          </cell>
          <cell r="D376">
            <v>32759.999999672404</v>
          </cell>
          <cell r="F376">
            <v>38001.599999999999</v>
          </cell>
          <cell r="I376">
            <v>0</v>
          </cell>
          <cell r="K376" t="str">
            <v>TYCO</v>
          </cell>
        </row>
        <row r="377">
          <cell r="A377">
            <v>9090</v>
          </cell>
          <cell r="B377" t="str">
            <v>FACE PLATE DOBLE + jack doble</v>
          </cell>
          <cell r="C377" t="str">
            <v>UN</v>
          </cell>
          <cell r="D377">
            <v>3400</v>
          </cell>
          <cell r="F377">
            <v>3944.0000000394398</v>
          </cell>
          <cell r="I377">
            <v>0</v>
          </cell>
          <cell r="K377" t="str">
            <v>DATOS</v>
          </cell>
          <cell r="L377">
            <v>4338.4000000000005</v>
          </cell>
          <cell r="M377">
            <v>394.39999996056076</v>
          </cell>
        </row>
        <row r="378">
          <cell r="A378">
            <v>1506</v>
          </cell>
          <cell r="B378" t="str">
            <v>FLEXICONDUIT L.T. DE  1 1/4"</v>
          </cell>
          <cell r="C378" t="str">
            <v>MTS</v>
          </cell>
          <cell r="D378">
            <v>9000</v>
          </cell>
          <cell r="F378">
            <v>10440.000000104399</v>
          </cell>
          <cell r="H378">
            <v>6</v>
          </cell>
          <cell r="I378">
            <v>62640.000000626394</v>
          </cell>
          <cell r="J378" t="str">
            <v xml:space="preserve"> T </v>
          </cell>
        </row>
        <row r="379">
          <cell r="A379">
            <v>1407</v>
          </cell>
          <cell r="B379" t="str">
            <v>FLEXICONDUIT LIQUIDTIGH  3"</v>
          </cell>
          <cell r="C379" t="str">
            <v>ML</v>
          </cell>
          <cell r="D379">
            <v>53200</v>
          </cell>
          <cell r="F379">
            <v>61712.000000617118</v>
          </cell>
          <cell r="I379">
            <v>0</v>
          </cell>
        </row>
        <row r="380">
          <cell r="A380">
            <v>1215</v>
          </cell>
          <cell r="B380" t="str">
            <v>FOTOCELDA</v>
          </cell>
          <cell r="C380" t="str">
            <v>UND</v>
          </cell>
          <cell r="D380">
            <v>23399.999999766002</v>
          </cell>
          <cell r="F380">
            <v>27143.999999999996</v>
          </cell>
          <cell r="I380">
            <v>0</v>
          </cell>
          <cell r="K380" t="str">
            <v>LUMINARIA</v>
          </cell>
        </row>
        <row r="381">
          <cell r="A381">
            <v>1213</v>
          </cell>
          <cell r="B381" t="str">
            <v>FUSIBLE  HH 20A.</v>
          </cell>
          <cell r="C381" t="str">
            <v>UN</v>
          </cell>
          <cell r="D381">
            <v>122500</v>
          </cell>
          <cell r="F381">
            <v>142100.00000142099</v>
          </cell>
          <cell r="I381">
            <v>0</v>
          </cell>
          <cell r="K381" t="str">
            <v>SUBES</v>
          </cell>
        </row>
        <row r="382">
          <cell r="A382">
            <v>1042</v>
          </cell>
          <cell r="B382" t="str">
            <v>FUSIBLES DE HILO 80 A</v>
          </cell>
          <cell r="C382" t="str">
            <v>UND</v>
          </cell>
          <cell r="D382">
            <v>16899.999999831001</v>
          </cell>
          <cell r="F382">
            <v>19604</v>
          </cell>
          <cell r="I382">
            <v>0</v>
          </cell>
          <cell r="K382" t="str">
            <v>SUBES</v>
          </cell>
          <cell r="L382">
            <v>21564.399999784357</v>
          </cell>
          <cell r="M382">
            <v>1960.3999997843566</v>
          </cell>
        </row>
        <row r="383">
          <cell r="A383">
            <v>1444</v>
          </cell>
          <cell r="B383" t="str">
            <v>FLEXICONDUIT PVC DE 1/2</v>
          </cell>
          <cell r="C383" t="str">
            <v>UND</v>
          </cell>
          <cell r="D383">
            <v>1641</v>
          </cell>
          <cell r="F383">
            <v>1903.5600000190354</v>
          </cell>
          <cell r="I383">
            <v>0</v>
          </cell>
          <cell r="K383" t="str">
            <v>MT</v>
          </cell>
          <cell r="L383">
            <v>2093.9160000000002</v>
          </cell>
          <cell r="M383">
            <v>190.35599998096473</v>
          </cell>
        </row>
        <row r="384">
          <cell r="A384">
            <v>1418</v>
          </cell>
          <cell r="B384" t="str">
            <v>GABINETE DE 1,00X1,00X2,20 MTS. TG 440V</v>
          </cell>
          <cell r="C384" t="str">
            <v>UN</v>
          </cell>
          <cell r="D384">
            <v>1400000.0000000002</v>
          </cell>
          <cell r="F384">
            <v>1624000.0000162402</v>
          </cell>
          <cell r="I384">
            <v>0</v>
          </cell>
        </row>
        <row r="385">
          <cell r="A385">
            <v>1320</v>
          </cell>
          <cell r="B385" t="str">
            <v>FUSIBLE TIPO HILO DE 2 AMP</v>
          </cell>
          <cell r="C385" t="str">
            <v>UND</v>
          </cell>
          <cell r="D385">
            <v>3899.999999961</v>
          </cell>
          <cell r="F385">
            <v>4524</v>
          </cell>
          <cell r="I385">
            <v>0</v>
          </cell>
          <cell r="K385" t="str">
            <v>ACC</v>
          </cell>
        </row>
        <row r="386">
          <cell r="A386">
            <v>1509</v>
          </cell>
          <cell r="B386" t="str">
            <v>GRAPA DE 3 PERNOS</v>
          </cell>
          <cell r="C386" t="str">
            <v>UN</v>
          </cell>
          <cell r="D386">
            <v>21839.999999781601</v>
          </cell>
          <cell r="F386">
            <v>25334.399999999998</v>
          </cell>
          <cell r="I386">
            <v>0</v>
          </cell>
          <cell r="K386" t="str">
            <v>HERRAJES</v>
          </cell>
        </row>
        <row r="387">
          <cell r="A387">
            <v>1307</v>
          </cell>
          <cell r="B387" t="str">
            <v xml:space="preserve">GRAPA AMOVIBLE </v>
          </cell>
          <cell r="C387" t="str">
            <v>UN</v>
          </cell>
          <cell r="D387">
            <v>25000</v>
          </cell>
          <cell r="F387">
            <v>29000.000000289994</v>
          </cell>
          <cell r="I387">
            <v>0</v>
          </cell>
          <cell r="K387" t="str">
            <v>MT</v>
          </cell>
        </row>
        <row r="388">
          <cell r="A388">
            <v>1172</v>
          </cell>
          <cell r="B388" t="str">
            <v>GRAPA DE 1 1/2" PARA CHANEL</v>
          </cell>
          <cell r="C388" t="str">
            <v>UND</v>
          </cell>
          <cell r="D388">
            <v>996</v>
          </cell>
          <cell r="F388">
            <v>1155.3600000115534</v>
          </cell>
          <cell r="I388">
            <v>0</v>
          </cell>
          <cell r="K388" t="str">
            <v>SOPORTE</v>
          </cell>
          <cell r="L388">
            <v>1270.896</v>
          </cell>
          <cell r="M388">
            <v>115.53599998844652</v>
          </cell>
        </row>
        <row r="389">
          <cell r="A389">
            <v>1171</v>
          </cell>
          <cell r="B389" t="str">
            <v>GRAPA DE 1 1/4" PARA CHANEL</v>
          </cell>
          <cell r="C389" t="str">
            <v>UND</v>
          </cell>
          <cell r="D389">
            <v>670</v>
          </cell>
          <cell r="F389">
            <v>777.20000000777202</v>
          </cell>
          <cell r="H389">
            <v>14</v>
          </cell>
          <cell r="I389">
            <v>10880.800000108808</v>
          </cell>
          <cell r="J389" t="str">
            <v xml:space="preserve"> T </v>
          </cell>
          <cell r="K389" t="str">
            <v>EMT</v>
          </cell>
        </row>
        <row r="390">
          <cell r="A390">
            <v>1170</v>
          </cell>
          <cell r="B390" t="str">
            <v>GRAPA DE 1" PARA CHANEL</v>
          </cell>
          <cell r="C390" t="str">
            <v>UND</v>
          </cell>
          <cell r="D390">
            <v>870</v>
          </cell>
          <cell r="F390">
            <v>1009.2000000100919</v>
          </cell>
          <cell r="I390">
            <v>0</v>
          </cell>
          <cell r="K390" t="str">
            <v>SOPORTE</v>
          </cell>
          <cell r="L390">
            <v>1110.1200000000001</v>
          </cell>
          <cell r="M390">
            <v>100.91999998990821</v>
          </cell>
        </row>
        <row r="391">
          <cell r="A391">
            <v>1168</v>
          </cell>
          <cell r="B391" t="str">
            <v>GRAPA DE 1/2" PARA CHANEL</v>
          </cell>
          <cell r="C391" t="str">
            <v>UND</v>
          </cell>
          <cell r="D391">
            <v>809.1</v>
          </cell>
          <cell r="F391">
            <v>938.55600000938546</v>
          </cell>
          <cell r="I391">
            <v>0</v>
          </cell>
          <cell r="K391" t="str">
            <v>EMT</v>
          </cell>
        </row>
        <row r="392">
          <cell r="A392">
            <v>1169</v>
          </cell>
          <cell r="B392" t="str">
            <v>GRAPA DE 3/4" PARA CHANEL</v>
          </cell>
          <cell r="C392" t="str">
            <v>UND</v>
          </cell>
          <cell r="D392">
            <v>935</v>
          </cell>
          <cell r="F392">
            <v>1084.6000000108459</v>
          </cell>
          <cell r="I392">
            <v>0</v>
          </cell>
          <cell r="K392" t="str">
            <v>SOPORTE</v>
          </cell>
          <cell r="L392">
            <v>1193.06</v>
          </cell>
          <cell r="M392">
            <v>108.45999998915408</v>
          </cell>
        </row>
        <row r="393">
          <cell r="A393">
            <v>1514</v>
          </cell>
          <cell r="B393" t="str">
            <v>GRAPA DE RETENCION  TIPO PISTOLA</v>
          </cell>
          <cell r="C393" t="str">
            <v>UN</v>
          </cell>
          <cell r="D393">
            <v>23399.999999766002</v>
          </cell>
          <cell r="F393">
            <v>27143.999999999996</v>
          </cell>
          <cell r="I393">
            <v>0</v>
          </cell>
          <cell r="K393" t="str">
            <v>HERRAJES</v>
          </cell>
        </row>
        <row r="394">
          <cell r="A394">
            <v>1096</v>
          </cell>
          <cell r="B394" t="str">
            <v>GRAPA GALVANIZADA 1"</v>
          </cell>
          <cell r="C394" t="str">
            <v>UND</v>
          </cell>
          <cell r="D394">
            <v>208</v>
          </cell>
          <cell r="F394">
            <v>241.28000000241281</v>
          </cell>
          <cell r="I394">
            <v>0</v>
          </cell>
          <cell r="K394" t="str">
            <v>SOPORTE</v>
          </cell>
        </row>
        <row r="395">
          <cell r="A395">
            <v>1403</v>
          </cell>
          <cell r="B395" t="str">
            <v>GRAPA GALVANIZADA 1-1/2"</v>
          </cell>
          <cell r="C395" t="str">
            <v>UND</v>
          </cell>
          <cell r="D395">
            <v>700</v>
          </cell>
          <cell r="F395">
            <v>812.00000000811997</v>
          </cell>
          <cell r="I395">
            <v>0</v>
          </cell>
          <cell r="K395" t="str">
            <v>SOPORTE</v>
          </cell>
        </row>
        <row r="396">
          <cell r="A396">
            <v>1067</v>
          </cell>
          <cell r="B396" t="str">
            <v>GRAPA GALVANIZADA 1-1/4"</v>
          </cell>
          <cell r="C396" t="str">
            <v>UND</v>
          </cell>
          <cell r="D396">
            <v>670</v>
          </cell>
          <cell r="F396">
            <v>777.20000000777202</v>
          </cell>
          <cell r="I396">
            <v>0</v>
          </cell>
          <cell r="K396" t="str">
            <v>EMT</v>
          </cell>
        </row>
        <row r="397">
          <cell r="A397">
            <v>1500</v>
          </cell>
          <cell r="B397" t="str">
            <v>GRAPA GALVANIZADA 2"</v>
          </cell>
          <cell r="C397" t="str">
            <v>UND</v>
          </cell>
          <cell r="D397">
            <v>880</v>
          </cell>
          <cell r="F397">
            <v>1020.800000010208</v>
          </cell>
          <cell r="I397">
            <v>0</v>
          </cell>
          <cell r="K397" t="str">
            <v>SOPORTE</v>
          </cell>
        </row>
        <row r="398">
          <cell r="A398">
            <v>1339</v>
          </cell>
          <cell r="B398" t="str">
            <v>GRAPA GALVANIZADA 3/4"</v>
          </cell>
          <cell r="C398" t="str">
            <v>UND</v>
          </cell>
          <cell r="D398">
            <v>270</v>
          </cell>
          <cell r="F398">
            <v>313.200000003132</v>
          </cell>
          <cell r="I398">
            <v>0</v>
          </cell>
          <cell r="K398" t="str">
            <v>EMT</v>
          </cell>
        </row>
        <row r="399">
          <cell r="A399">
            <v>1431</v>
          </cell>
          <cell r="B399" t="str">
            <v xml:space="preserve">GRAPA GALVANIZADA 1/2" </v>
          </cell>
          <cell r="C399" t="str">
            <v>UND</v>
          </cell>
          <cell r="D399">
            <v>550</v>
          </cell>
          <cell r="F399">
            <v>638.00000000637999</v>
          </cell>
          <cell r="I399">
            <v>0</v>
          </cell>
          <cell r="K399" t="str">
            <v>SOPORTE</v>
          </cell>
          <cell r="L399">
            <v>701.8</v>
          </cell>
          <cell r="M399">
            <v>63.799999993619963</v>
          </cell>
        </row>
        <row r="400">
          <cell r="A400">
            <v>9105</v>
          </cell>
          <cell r="B400" t="str">
            <v>GRAPA PARA CHANELL DE 2"</v>
          </cell>
          <cell r="C400" t="str">
            <v>UN</v>
          </cell>
          <cell r="D400">
            <v>1300</v>
          </cell>
          <cell r="F400">
            <v>1508.0000000150801</v>
          </cell>
          <cell r="I400">
            <v>0</v>
          </cell>
          <cell r="K400" t="str">
            <v>SOPORTE</v>
          </cell>
        </row>
        <row r="401">
          <cell r="A401">
            <v>9106</v>
          </cell>
          <cell r="B401" t="str">
            <v>GRAPA PARA DE 3"</v>
          </cell>
          <cell r="C401" t="str">
            <v>UN</v>
          </cell>
          <cell r="D401">
            <v>1619</v>
          </cell>
          <cell r="F401">
            <v>1878.0400000187801</v>
          </cell>
          <cell r="I401">
            <v>0</v>
          </cell>
          <cell r="K401" t="str">
            <v>SOPORTE</v>
          </cell>
        </row>
        <row r="402">
          <cell r="A402">
            <v>1045</v>
          </cell>
          <cell r="B402" t="str">
            <v>HEBILLA BAND -IT 5/8</v>
          </cell>
          <cell r="C402" t="str">
            <v>UND</v>
          </cell>
          <cell r="D402">
            <v>1039.9999999895999</v>
          </cell>
          <cell r="F402">
            <v>1206.3999999999999</v>
          </cell>
          <cell r="I402">
            <v>0</v>
          </cell>
          <cell r="K402" t="str">
            <v>HERRAJES</v>
          </cell>
          <cell r="L402">
            <v>1327.0399999867295</v>
          </cell>
          <cell r="M402">
            <v>120.63999998672966</v>
          </cell>
        </row>
        <row r="403">
          <cell r="A403">
            <v>1433</v>
          </cell>
          <cell r="B403" t="str">
            <v>CHAZO CON TORNILLO</v>
          </cell>
          <cell r="C403" t="str">
            <v>UND</v>
          </cell>
          <cell r="D403">
            <v>473</v>
          </cell>
          <cell r="F403">
            <v>548.6800000054867</v>
          </cell>
          <cell r="I403">
            <v>0</v>
          </cell>
          <cell r="K403" t="str">
            <v>SOPORTE</v>
          </cell>
        </row>
        <row r="404">
          <cell r="A404">
            <v>1436</v>
          </cell>
          <cell r="B404" t="str">
            <v>GANCHO EN J</v>
          </cell>
          <cell r="C404" t="str">
            <v>UN</v>
          </cell>
          <cell r="D404">
            <v>6499.9999999350002</v>
          </cell>
          <cell r="F404">
            <v>7539.9999999999991</v>
          </cell>
          <cell r="I404">
            <v>0</v>
          </cell>
          <cell r="K404" t="str">
            <v>HERRAJES</v>
          </cell>
          <cell r="L404">
            <v>8293.9999999170614</v>
          </cell>
          <cell r="M404">
            <v>753.99999991706227</v>
          </cell>
        </row>
        <row r="405">
          <cell r="A405">
            <v>1017</v>
          </cell>
          <cell r="B405" t="str">
            <v>HIDROSOLTA</v>
          </cell>
          <cell r="C405" t="str">
            <v>KGS</v>
          </cell>
          <cell r="D405">
            <v>5000</v>
          </cell>
          <cell r="F405">
            <v>5800.0000000580003</v>
          </cell>
          <cell r="I405">
            <v>0</v>
          </cell>
        </row>
        <row r="406">
          <cell r="A406">
            <v>1557</v>
          </cell>
          <cell r="B406" t="str">
            <v>GRAPA COLGANTE DE 3/4"</v>
          </cell>
          <cell r="C406" t="str">
            <v>U</v>
          </cell>
          <cell r="D406">
            <v>1900</v>
          </cell>
          <cell r="F406">
            <v>2204.0000000220398</v>
          </cell>
          <cell r="H406">
            <v>54</v>
          </cell>
          <cell r="I406">
            <v>119016.00000119014</v>
          </cell>
          <cell r="J406" t="str">
            <v xml:space="preserve"> T </v>
          </cell>
        </row>
        <row r="407">
          <cell r="A407">
            <v>1533</v>
          </cell>
          <cell r="B407" t="str">
            <v>INTERFASE PARA ANALIZADOR</v>
          </cell>
          <cell r="C407" t="str">
            <v>UN</v>
          </cell>
          <cell r="D407">
            <v>480000</v>
          </cell>
          <cell r="F407">
            <v>556800.00000556791</v>
          </cell>
          <cell r="I407">
            <v>0</v>
          </cell>
        </row>
        <row r="408">
          <cell r="A408">
            <v>1410</v>
          </cell>
          <cell r="B408" t="str">
            <v>INTERRUPTOR CONMUTABLE</v>
          </cell>
          <cell r="C408" t="str">
            <v>UND</v>
          </cell>
          <cell r="D408">
            <v>3500</v>
          </cell>
          <cell r="F408">
            <v>4060.0000000405998</v>
          </cell>
          <cell r="I408">
            <v>0</v>
          </cell>
        </row>
        <row r="409">
          <cell r="A409">
            <v>1524</v>
          </cell>
          <cell r="B409" t="str">
            <v>INTERRUPTOR DE 3x400 - 440V - NS400N</v>
          </cell>
          <cell r="C409" t="str">
            <v>UND</v>
          </cell>
          <cell r="D409">
            <v>781550.00000000012</v>
          </cell>
          <cell r="F409">
            <v>906598.00000906608</v>
          </cell>
          <cell r="I409">
            <v>0</v>
          </cell>
        </row>
        <row r="410">
          <cell r="A410">
            <v>1322</v>
          </cell>
          <cell r="B410" t="str">
            <v>INTERRUPTOR PULSADOR PARA TIMBRE LUNARE</v>
          </cell>
          <cell r="C410" t="str">
            <v>UN</v>
          </cell>
          <cell r="D410">
            <v>7664.7999999233516</v>
          </cell>
          <cell r="F410">
            <v>8891.1679999999978</v>
          </cell>
          <cell r="I410">
            <v>0</v>
          </cell>
          <cell r="K410" t="str">
            <v>SUI</v>
          </cell>
        </row>
        <row r="411">
          <cell r="A411">
            <v>9037</v>
          </cell>
          <cell r="B411" t="str">
            <v>INTERRUPTOR DOBLE LUNARE</v>
          </cell>
          <cell r="C411" t="str">
            <v>UN</v>
          </cell>
          <cell r="D411">
            <v>6748.9499999325108</v>
          </cell>
          <cell r="F411">
            <v>7828.7819999999992</v>
          </cell>
          <cell r="I411">
            <v>0</v>
          </cell>
          <cell r="K411" t="str">
            <v>SCHNEIDER</v>
          </cell>
          <cell r="L411">
            <v>8611.6601999138838</v>
          </cell>
          <cell r="M411">
            <v>782.8781999138846</v>
          </cell>
        </row>
        <row r="412">
          <cell r="A412">
            <v>1448</v>
          </cell>
          <cell r="B412" t="str">
            <v>INTERRUPTOR DOBLE LEVITON</v>
          </cell>
          <cell r="C412" t="str">
            <v>UN</v>
          </cell>
          <cell r="D412">
            <v>1589</v>
          </cell>
          <cell r="F412">
            <v>1843.2400000184323</v>
          </cell>
          <cell r="I412">
            <v>0</v>
          </cell>
        </row>
        <row r="413">
          <cell r="A413">
            <v>1592</v>
          </cell>
          <cell r="B413" t="str">
            <v>INTERRUPTOR IND. 3 X 100 A SD - TIPO FAL</v>
          </cell>
          <cell r="C413" t="str">
            <v>UND</v>
          </cell>
          <cell r="D413">
            <v>91680</v>
          </cell>
          <cell r="F413">
            <v>106348.80000106349</v>
          </cell>
          <cell r="I413">
            <v>0</v>
          </cell>
        </row>
        <row r="414">
          <cell r="A414">
            <v>1591</v>
          </cell>
          <cell r="B414" t="str">
            <v>GRAPA DE 1/2 PARA GUAYA</v>
          </cell>
          <cell r="C414" t="str">
            <v>UND</v>
          </cell>
          <cell r="D414">
            <v>1350</v>
          </cell>
          <cell r="F414">
            <v>1566.0000000156599</v>
          </cell>
          <cell r="I414">
            <v>0</v>
          </cell>
          <cell r="K414" t="str">
            <v>SOPORTE</v>
          </cell>
        </row>
        <row r="415">
          <cell r="A415">
            <v>1590</v>
          </cell>
          <cell r="B415" t="str">
            <v>GRAPA DE 3/4 COLGANTE</v>
          </cell>
          <cell r="C415" t="str">
            <v>UND</v>
          </cell>
          <cell r="D415">
            <v>1550</v>
          </cell>
          <cell r="F415">
            <v>1798.00000001798</v>
          </cell>
          <cell r="I415">
            <v>0</v>
          </cell>
          <cell r="K415" t="str">
            <v>SOPORTE</v>
          </cell>
          <cell r="L415">
            <v>1977.8000000000002</v>
          </cell>
          <cell r="M415">
            <v>179.79999998202015</v>
          </cell>
        </row>
        <row r="416">
          <cell r="A416">
            <v>1619</v>
          </cell>
          <cell r="B416" t="str">
            <v>GRAPA DE 1" PARA GUAYA</v>
          </cell>
          <cell r="C416" t="str">
            <v>UND</v>
          </cell>
          <cell r="D416">
            <v>1700</v>
          </cell>
          <cell r="F416">
            <v>1972.0000000197199</v>
          </cell>
          <cell r="I416">
            <v>0</v>
          </cell>
        </row>
        <row r="417">
          <cell r="A417">
            <v>1597</v>
          </cell>
          <cell r="B417" t="str">
            <v>INTERRUPTOR IND. 3 X 30 A SD . TIPO FAL</v>
          </cell>
          <cell r="C417" t="str">
            <v>UND</v>
          </cell>
          <cell r="D417">
            <v>83040</v>
          </cell>
          <cell r="F417">
            <v>96326.400000963258</v>
          </cell>
          <cell r="I417">
            <v>0</v>
          </cell>
        </row>
        <row r="418">
          <cell r="A418">
            <v>1596</v>
          </cell>
          <cell r="B418" t="str">
            <v>INTERRUPTOR IND. 3 X 40 A SD - TIPO FAL</v>
          </cell>
          <cell r="C418" t="str">
            <v>UND</v>
          </cell>
          <cell r="D418">
            <v>95150.000000000015</v>
          </cell>
          <cell r="F418">
            <v>110374.00000110376</v>
          </cell>
          <cell r="I418">
            <v>0</v>
          </cell>
        </row>
        <row r="419">
          <cell r="A419">
            <v>1589</v>
          </cell>
          <cell r="B419" t="str">
            <v>INTERRUPTOR IND. 3 X 400 A SD - TIPO Q4L</v>
          </cell>
          <cell r="C419" t="str">
            <v>UND</v>
          </cell>
          <cell r="D419">
            <v>448320</v>
          </cell>
          <cell r="F419">
            <v>520051.20000520052</v>
          </cell>
          <cell r="I419">
            <v>0</v>
          </cell>
        </row>
        <row r="420">
          <cell r="A420">
            <v>1595</v>
          </cell>
          <cell r="B420" t="str">
            <v>INTERRUPTOR IND. 3 X 50 A SD - TIPO FAL</v>
          </cell>
          <cell r="C420" t="str">
            <v>UND</v>
          </cell>
          <cell r="D420">
            <v>83040</v>
          </cell>
          <cell r="F420">
            <v>96326.400000963258</v>
          </cell>
          <cell r="I420">
            <v>0</v>
          </cell>
        </row>
        <row r="421">
          <cell r="A421">
            <v>1594</v>
          </cell>
          <cell r="B421" t="str">
            <v>INTERRUPTOR IND. 3 X 60 A  SD - TIPO FAL</v>
          </cell>
          <cell r="C421" t="str">
            <v>UND</v>
          </cell>
          <cell r="D421">
            <v>83040</v>
          </cell>
          <cell r="F421">
            <v>96326.400000963258</v>
          </cell>
          <cell r="I421">
            <v>0</v>
          </cell>
        </row>
        <row r="422">
          <cell r="A422">
            <v>1621</v>
          </cell>
          <cell r="B422" t="str">
            <v>INTERRUPTOR IND. 3 X 600 A SD- TIPO MAL</v>
          </cell>
          <cell r="C422" t="str">
            <v>UND</v>
          </cell>
          <cell r="D422">
            <v>1099200</v>
          </cell>
          <cell r="F422">
            <v>1275072.0000127505</v>
          </cell>
          <cell r="I422">
            <v>0</v>
          </cell>
        </row>
        <row r="423">
          <cell r="A423">
            <v>1608</v>
          </cell>
          <cell r="B423" t="str">
            <v>INTERRUPTOR IND. 3 X 70 A SD- TIPO FAL</v>
          </cell>
          <cell r="C423" t="str">
            <v>UND</v>
          </cell>
          <cell r="D423">
            <v>91680</v>
          </cell>
          <cell r="F423">
            <v>106348.80000106349</v>
          </cell>
          <cell r="I423">
            <v>0</v>
          </cell>
        </row>
        <row r="424">
          <cell r="A424">
            <v>1593</v>
          </cell>
          <cell r="B424" t="str">
            <v>INTERRUPTOR IND. 3 X 80 A SD - TIPO FAL</v>
          </cell>
          <cell r="C424" t="str">
            <v>UND</v>
          </cell>
          <cell r="D424">
            <v>105050.00000000001</v>
          </cell>
          <cell r="F424">
            <v>121858.00000121859</v>
          </cell>
          <cell r="I424">
            <v>0</v>
          </cell>
        </row>
        <row r="425">
          <cell r="A425">
            <v>1588</v>
          </cell>
          <cell r="B425" t="str">
            <v>INTERRUPTOR IND. 3 X 800 A SD - TIPO MAL</v>
          </cell>
          <cell r="C425" t="str">
            <v>UND</v>
          </cell>
          <cell r="D425">
            <v>1488960</v>
          </cell>
          <cell r="F425">
            <v>1727193.6000172717</v>
          </cell>
          <cell r="I425">
            <v>0</v>
          </cell>
        </row>
        <row r="426">
          <cell r="A426">
            <v>1442</v>
          </cell>
          <cell r="B426" t="str">
            <v>INTERRUPTOR MASTERPACT M20</v>
          </cell>
          <cell r="C426" t="str">
            <v>UND</v>
          </cell>
          <cell r="D426">
            <v>6000000</v>
          </cell>
          <cell r="F426">
            <v>6960000.0000695996</v>
          </cell>
          <cell r="I426">
            <v>0</v>
          </cell>
        </row>
        <row r="427">
          <cell r="A427">
            <v>1136</v>
          </cell>
          <cell r="B427" t="str">
            <v>INTERRUPTOR MATERPACT M10</v>
          </cell>
          <cell r="C427" t="str">
            <v>UND</v>
          </cell>
          <cell r="D427">
            <v>4218000</v>
          </cell>
          <cell r="F427">
            <v>4892880.000048928</v>
          </cell>
          <cell r="I427">
            <v>0</v>
          </cell>
        </row>
        <row r="428">
          <cell r="A428">
            <v>1224</v>
          </cell>
          <cell r="B428" t="str">
            <v xml:space="preserve">INTERRUPTOR TRIPLE </v>
          </cell>
          <cell r="C428" t="str">
            <v>UN</v>
          </cell>
          <cell r="D428">
            <v>7017.241379240174</v>
          </cell>
          <cell r="F428">
            <v>8140.0000000000009</v>
          </cell>
          <cell r="I428">
            <v>0</v>
          </cell>
          <cell r="K428" t="str">
            <v>SUI</v>
          </cell>
        </row>
        <row r="429">
          <cell r="A429">
            <v>1534</v>
          </cell>
          <cell r="B429" t="str">
            <v>INTERRUPTOR SENCILLO galica</v>
          </cell>
          <cell r="C429" t="str">
            <v>UN</v>
          </cell>
          <cell r="D429">
            <v>2758</v>
          </cell>
          <cell r="F429">
            <v>3199.2800000319926</v>
          </cell>
          <cell r="I429">
            <v>0</v>
          </cell>
          <cell r="K429" t="str">
            <v>SUI</v>
          </cell>
        </row>
        <row r="430">
          <cell r="A430">
            <v>9036</v>
          </cell>
          <cell r="B430" t="str">
            <v>INTERRUPTOR SENCILLO BTICINO CON LUZ</v>
          </cell>
          <cell r="C430" t="str">
            <v>UN</v>
          </cell>
          <cell r="D430">
            <v>5580</v>
          </cell>
          <cell r="F430">
            <v>6472.800000064728</v>
          </cell>
          <cell r="I430">
            <v>0</v>
          </cell>
        </row>
        <row r="431">
          <cell r="A431">
            <v>9038</v>
          </cell>
          <cell r="B431" t="str">
            <v>INTERRUPTOR SENCILLO CONMUTABLE BTICINO</v>
          </cell>
          <cell r="C431" t="str">
            <v>UN</v>
          </cell>
          <cell r="D431">
            <v>6300</v>
          </cell>
          <cell r="F431">
            <v>7308.0000000730788</v>
          </cell>
          <cell r="I431">
            <v>0</v>
          </cell>
        </row>
        <row r="432">
          <cell r="A432">
            <v>1532</v>
          </cell>
          <cell r="B432" t="str">
            <v xml:space="preserve">INTERRUPTOR SENCILLO </v>
          </cell>
          <cell r="C432" t="str">
            <v>UN</v>
          </cell>
          <cell r="D432">
            <v>3318.9655172081898</v>
          </cell>
          <cell r="F432">
            <v>3850</v>
          </cell>
          <cell r="H432">
            <v>1</v>
          </cell>
          <cell r="I432">
            <v>3850</v>
          </cell>
          <cell r="J432" t="str">
            <v xml:space="preserve"> T </v>
          </cell>
          <cell r="K432" t="str">
            <v>SUI</v>
          </cell>
          <cell r="L432">
            <v>4234.9999999576503</v>
          </cell>
          <cell r="M432">
            <v>384.99999995765029</v>
          </cell>
        </row>
        <row r="433">
          <cell r="A433">
            <v>4000</v>
          </cell>
          <cell r="B433" t="str">
            <v>INTERRUPTOR TIPO CODILLO</v>
          </cell>
          <cell r="C433" t="str">
            <v>UN</v>
          </cell>
          <cell r="D433">
            <v>4500</v>
          </cell>
          <cell r="F433">
            <v>5220.0000000521995</v>
          </cell>
          <cell r="I433">
            <v>0</v>
          </cell>
        </row>
        <row r="434">
          <cell r="A434">
            <v>1542</v>
          </cell>
          <cell r="B434" t="str">
            <v xml:space="preserve">LAMINA DE Cu  1/4" </v>
          </cell>
          <cell r="C434" t="str">
            <v>ML</v>
          </cell>
          <cell r="D434">
            <v>5500</v>
          </cell>
          <cell r="F434">
            <v>6380.0000000637992</v>
          </cell>
          <cell r="I434">
            <v>0</v>
          </cell>
        </row>
        <row r="435">
          <cell r="A435">
            <v>1456</v>
          </cell>
          <cell r="B435" t="str">
            <v>LAMPARA        CL1, DIV 1, 250W MH. MARCA RAL REF. SXP25 H 04 GWLPI</v>
          </cell>
          <cell r="C435" t="str">
            <v>UND</v>
          </cell>
          <cell r="D435">
            <v>1638420</v>
          </cell>
          <cell r="F435">
            <v>1900567.2000190057</v>
          </cell>
          <cell r="I435">
            <v>0</v>
          </cell>
        </row>
        <row r="436">
          <cell r="A436">
            <v>9040</v>
          </cell>
          <cell r="B436" t="str">
            <v>luminaria Fluoresc. Tipo tortuga 2x17W</v>
          </cell>
          <cell r="C436" t="str">
            <v>UND</v>
          </cell>
          <cell r="D436">
            <v>77999.999999220003</v>
          </cell>
          <cell r="F436">
            <v>90480</v>
          </cell>
          <cell r="I436">
            <v>0</v>
          </cell>
          <cell r="K436" t="str">
            <v>LUMINARIA</v>
          </cell>
        </row>
        <row r="437">
          <cell r="A437">
            <v>1519</v>
          </cell>
          <cell r="B437" t="str">
            <v>LAMPARA FLUORESCENTE  2x32W ALETA BLANCA DE SOBRE PONER</v>
          </cell>
          <cell r="C437" t="str">
            <v>UN</v>
          </cell>
          <cell r="D437">
            <v>129219.99999870779</v>
          </cell>
          <cell r="F437">
            <v>149895.19999999998</v>
          </cell>
          <cell r="I437">
            <v>0</v>
          </cell>
          <cell r="K437" t="str">
            <v>LUMINARIA</v>
          </cell>
        </row>
        <row r="438">
          <cell r="A438">
            <v>1549</v>
          </cell>
          <cell r="B438" t="str">
            <v>lampara fluorescente 2x54 T5</v>
          </cell>
          <cell r="C438" t="str">
            <v>UND</v>
          </cell>
          <cell r="D438">
            <v>110000</v>
          </cell>
          <cell r="F438">
            <v>127600.00000127598</v>
          </cell>
          <cell r="I438">
            <v>0</v>
          </cell>
          <cell r="K438" t="str">
            <v>LUMINARIA</v>
          </cell>
        </row>
        <row r="439">
          <cell r="A439">
            <v>1466</v>
          </cell>
          <cell r="B439" t="str">
            <v>lampara fluorescente 4x54 T6</v>
          </cell>
          <cell r="C439" t="str">
            <v>UND</v>
          </cell>
          <cell r="D439">
            <v>130000</v>
          </cell>
          <cell r="F439">
            <v>150800.00000150799</v>
          </cell>
          <cell r="I439">
            <v>0</v>
          </cell>
        </row>
        <row r="440">
          <cell r="A440">
            <v>1220</v>
          </cell>
          <cell r="B440" t="str">
            <v>LUMINARIA CL1 DIV 1 SALA DE COMP. APPLETON</v>
          </cell>
          <cell r="C440" t="str">
            <v>UND</v>
          </cell>
          <cell r="D440">
            <v>1760000</v>
          </cell>
          <cell r="F440">
            <v>2041600.0000204158</v>
          </cell>
          <cell r="I440">
            <v>0</v>
          </cell>
        </row>
        <row r="441">
          <cell r="A441">
            <v>1265</v>
          </cell>
          <cell r="B441" t="str">
            <v>LUMINARIA CL1 GR D 250 MH CANOPIES-</v>
          </cell>
          <cell r="C441" t="str">
            <v>UND</v>
          </cell>
          <cell r="D441">
            <v>850199.99999149796</v>
          </cell>
          <cell r="F441">
            <v>986231.99999999988</v>
          </cell>
          <cell r="I441">
            <v>0</v>
          </cell>
          <cell r="K441" t="str">
            <v>LUMINARIA</v>
          </cell>
        </row>
        <row r="442">
          <cell r="A442">
            <v>1024</v>
          </cell>
          <cell r="B442" t="str">
            <v>LUMINARIA CL1 GR D DIV 2 REF SAF 25H 04 GG W SR 24A MARCA RIG A LITE CL 1 DIV2 SIMILAR A MERCMASTER III KPSTH25125J5 DE APPLETON</v>
          </cell>
          <cell r="C442" t="str">
            <v>UND</v>
          </cell>
          <cell r="D442">
            <v>1234999.99998765</v>
          </cell>
          <cell r="F442">
            <v>1432600</v>
          </cell>
          <cell r="I442">
            <v>0</v>
          </cell>
          <cell r="K442" t="str">
            <v>LUMINARIA</v>
          </cell>
        </row>
        <row r="443">
          <cell r="A443">
            <v>1290</v>
          </cell>
          <cell r="B443" t="str">
            <v>LUMINARIA LED PLAYA</v>
          </cell>
          <cell r="C443" t="str">
            <v>UND</v>
          </cell>
          <cell r="D443">
            <v>1104999.9999889501</v>
          </cell>
          <cell r="F443">
            <v>1281800</v>
          </cell>
          <cell r="I443">
            <v>0</v>
          </cell>
          <cell r="K443" t="str">
            <v>LUMINARIA</v>
          </cell>
        </row>
        <row r="444">
          <cell r="A444">
            <v>1350</v>
          </cell>
          <cell r="B444" t="str">
            <v>Luminaria fluorescente de descolgar de 25x240cms, aleta especular de 2x2x32W - T8</v>
          </cell>
          <cell r="C444" t="str">
            <v>UN</v>
          </cell>
          <cell r="D444">
            <v>162499.99999837499</v>
          </cell>
          <cell r="F444">
            <v>188500</v>
          </cell>
          <cell r="G444">
            <v>16</v>
          </cell>
          <cell r="I444">
            <v>0</v>
          </cell>
          <cell r="K444" t="str">
            <v>LUMINARIA</v>
          </cell>
        </row>
        <row r="445">
          <cell r="A445">
            <v>1201</v>
          </cell>
          <cell r="B445" t="str">
            <v>BOMBILLO SODIO 250W</v>
          </cell>
          <cell r="C445" t="str">
            <v>UND</v>
          </cell>
          <cell r="D445">
            <v>31199.999999688</v>
          </cell>
          <cell r="F445">
            <v>36192</v>
          </cell>
          <cell r="I445">
            <v>0</v>
          </cell>
          <cell r="K445" t="str">
            <v>LUMINARIA</v>
          </cell>
        </row>
        <row r="446">
          <cell r="A446">
            <v>1314</v>
          </cell>
          <cell r="B446" t="str">
            <v>LUMINARIA WALLPACK 175W MH REF LWG 250 M TB LPI MARCA LUMEN</v>
          </cell>
          <cell r="C446" t="str">
            <v>UND</v>
          </cell>
          <cell r="D446">
            <v>405599.99999594397</v>
          </cell>
          <cell r="F446">
            <v>470495.99999999994</v>
          </cell>
          <cell r="I446">
            <v>0</v>
          </cell>
          <cell r="K446" t="str">
            <v>LUMINARIA</v>
          </cell>
        </row>
        <row r="447">
          <cell r="A447">
            <v>1207</v>
          </cell>
          <cell r="B447" t="str">
            <v>LUMINARIA WALLPACK 2X20 W FLUORESCENTE</v>
          </cell>
          <cell r="C447" t="str">
            <v>UND</v>
          </cell>
          <cell r="D447">
            <v>185000</v>
          </cell>
          <cell r="F447">
            <v>214600.000002146</v>
          </cell>
          <cell r="H447">
            <v>1</v>
          </cell>
          <cell r="I447">
            <v>214600.000002146</v>
          </cell>
          <cell r="J447" t="str">
            <v xml:space="preserve"> T </v>
          </cell>
        </row>
        <row r="448">
          <cell r="A448">
            <v>1346</v>
          </cell>
          <cell r="B448" t="str">
            <v>MANDO ROTATIVO EXTENDIDO PARA BREAKER</v>
          </cell>
          <cell r="C448" t="str">
            <v>UN</v>
          </cell>
          <cell r="D448">
            <v>227499.99999772501</v>
          </cell>
          <cell r="F448">
            <v>263900</v>
          </cell>
          <cell r="H448">
            <v>4</v>
          </cell>
          <cell r="I448">
            <v>1055600</v>
          </cell>
          <cell r="J448" t="str">
            <v xml:space="preserve"> T </v>
          </cell>
          <cell r="K448" t="str">
            <v>CIVIL</v>
          </cell>
        </row>
        <row r="449">
          <cell r="A449">
            <v>9124</v>
          </cell>
          <cell r="B449" t="str">
            <v>MARQUILLAS PARA CTOS</v>
          </cell>
          <cell r="C449" t="str">
            <v>UN</v>
          </cell>
          <cell r="D449">
            <v>1000</v>
          </cell>
          <cell r="F449">
            <v>1160.0000000115999</v>
          </cell>
          <cell r="I449">
            <v>0</v>
          </cell>
          <cell r="K449" t="str">
            <v>ACC</v>
          </cell>
          <cell r="L449">
            <v>1276</v>
          </cell>
          <cell r="M449">
            <v>115.99999998840008</v>
          </cell>
        </row>
        <row r="450">
          <cell r="A450">
            <v>9119</v>
          </cell>
          <cell r="B450" t="str">
            <v>MARQUILLAS TIPO ANILLO</v>
          </cell>
          <cell r="C450" t="str">
            <v>UN</v>
          </cell>
          <cell r="D450">
            <v>16.100000000000001</v>
          </cell>
          <cell r="F450">
            <v>18.676000000186757</v>
          </cell>
          <cell r="I450">
            <v>0</v>
          </cell>
          <cell r="K450" t="str">
            <v>ACC</v>
          </cell>
        </row>
        <row r="451">
          <cell r="A451">
            <v>1088</v>
          </cell>
          <cell r="B451" t="str">
            <v>MASTIL CON ACCESORIOS PARA PARARRAYOS</v>
          </cell>
          <cell r="C451" t="str">
            <v>UND</v>
          </cell>
          <cell r="D451">
            <v>350000</v>
          </cell>
          <cell r="F451">
            <v>406000.00000405998</v>
          </cell>
          <cell r="I451">
            <v>0</v>
          </cell>
        </row>
        <row r="452">
          <cell r="A452">
            <v>1253</v>
          </cell>
          <cell r="B452" t="str">
            <v>MATERIALES REGISTRO ALUMBRADO</v>
          </cell>
          <cell r="C452" t="str">
            <v>UN</v>
          </cell>
          <cell r="D452">
            <v>70000</v>
          </cell>
          <cell r="F452">
            <v>81200.000000811997</v>
          </cell>
          <cell r="I452">
            <v>0</v>
          </cell>
          <cell r="K452" t="str">
            <v>CIVIL</v>
          </cell>
        </row>
        <row r="453">
          <cell r="A453">
            <v>1254</v>
          </cell>
          <cell r="B453" t="str">
            <v>MATERIALES REGISTRO CONCRETO</v>
          </cell>
          <cell r="C453" t="str">
            <v>UN</v>
          </cell>
          <cell r="D453">
            <v>150000</v>
          </cell>
          <cell r="F453">
            <v>174000.00000174</v>
          </cell>
          <cell r="I453">
            <v>0</v>
          </cell>
        </row>
        <row r="454">
          <cell r="A454">
            <v>1428</v>
          </cell>
          <cell r="B454" t="str">
            <v>MATERIALES REGISTRO EN LADRILLO COMUN</v>
          </cell>
          <cell r="C454" t="str">
            <v>GLO</v>
          </cell>
          <cell r="D454">
            <v>155999.99999844001</v>
          </cell>
          <cell r="F454">
            <v>180960</v>
          </cell>
          <cell r="I454">
            <v>0</v>
          </cell>
          <cell r="K454" t="str">
            <v>CIVIL</v>
          </cell>
        </row>
        <row r="455">
          <cell r="A455">
            <v>1231</v>
          </cell>
          <cell r="B455" t="str">
            <v>LAMPARA FLUOR. 4 X 17W</v>
          </cell>
          <cell r="C455" t="str">
            <v>UN</v>
          </cell>
          <cell r="D455">
            <v>35000</v>
          </cell>
          <cell r="F455">
            <v>40600.000000405998</v>
          </cell>
          <cell r="I455">
            <v>0</v>
          </cell>
          <cell r="K455" t="str">
            <v>LAM</v>
          </cell>
        </row>
        <row r="456">
          <cell r="A456">
            <v>1585</v>
          </cell>
          <cell r="B456" t="str">
            <v>MEDIDOR ELECTRONICO  REF. SL 7000-ASTARIF CON MODEM</v>
          </cell>
          <cell r="C456" t="str">
            <v>UND</v>
          </cell>
          <cell r="D456">
            <v>2768999.9999723099</v>
          </cell>
          <cell r="F456">
            <v>3212040</v>
          </cell>
          <cell r="I456">
            <v>0</v>
          </cell>
          <cell r="K456" t="str">
            <v>SUBES</v>
          </cell>
          <cell r="L456">
            <v>3533243.9999646675</v>
          </cell>
          <cell r="M456">
            <v>321203.99996466748</v>
          </cell>
        </row>
        <row r="457">
          <cell r="A457">
            <v>1315</v>
          </cell>
          <cell r="B457" t="str">
            <v>MEDIDOR ENERGIA ACTIVA Y REACTIVA TIPO:ACE5000-ACTARIS</v>
          </cell>
          <cell r="C457" t="str">
            <v>UND</v>
          </cell>
          <cell r="D457">
            <v>890000</v>
          </cell>
          <cell r="F457">
            <v>1032400.0000103238</v>
          </cell>
          <cell r="I457">
            <v>0</v>
          </cell>
        </row>
        <row r="458">
          <cell r="A458">
            <v>1229</v>
          </cell>
          <cell r="B458" t="str">
            <v>MEDIDOR TRIFASICO 100 AMP   220/127 V</v>
          </cell>
          <cell r="C458" t="str">
            <v>UN</v>
          </cell>
          <cell r="D458">
            <v>285000</v>
          </cell>
          <cell r="F458">
            <v>330600.00000330602</v>
          </cell>
          <cell r="I458">
            <v>0</v>
          </cell>
          <cell r="K458" t="str">
            <v>SUBES</v>
          </cell>
        </row>
        <row r="459">
          <cell r="A459">
            <v>1312</v>
          </cell>
          <cell r="B459" t="str">
            <v>NUCLEO BIODEGRADABLE</v>
          </cell>
          <cell r="C459" t="str">
            <v>UND</v>
          </cell>
          <cell r="D459">
            <v>25000</v>
          </cell>
          <cell r="F459">
            <v>29000.000000289994</v>
          </cell>
          <cell r="I459">
            <v>0</v>
          </cell>
        </row>
        <row r="460">
          <cell r="A460">
            <v>1131</v>
          </cell>
          <cell r="B460" t="str">
            <v>OJO DE BUY 2X13W</v>
          </cell>
          <cell r="C460" t="str">
            <v>UND</v>
          </cell>
          <cell r="D460">
            <v>50000</v>
          </cell>
          <cell r="F460">
            <v>58000.000000579988</v>
          </cell>
          <cell r="I460">
            <v>0</v>
          </cell>
        </row>
        <row r="461">
          <cell r="A461">
            <v>1318</v>
          </cell>
          <cell r="B461" t="str">
            <v xml:space="preserve">TRANSFORMADOR BT 3 KVA, 440/220-127 </v>
          </cell>
          <cell r="C461" t="str">
            <v>UND</v>
          </cell>
          <cell r="D461">
            <v>600000</v>
          </cell>
          <cell r="F461">
            <v>696000.00000696001</v>
          </cell>
          <cell r="H461">
            <v>1</v>
          </cell>
          <cell r="I461">
            <v>696000.00000696001</v>
          </cell>
          <cell r="J461" t="str">
            <v xml:space="preserve"> T </v>
          </cell>
          <cell r="K461" t="str">
            <v>CELDA</v>
          </cell>
        </row>
        <row r="462">
          <cell r="A462">
            <v>9068</v>
          </cell>
          <cell r="B462" t="str">
            <v>PARARRAYOS  12 KV</v>
          </cell>
          <cell r="C462" t="str">
            <v>UND</v>
          </cell>
          <cell r="D462">
            <v>136499.999998635</v>
          </cell>
          <cell r="F462">
            <v>158340</v>
          </cell>
          <cell r="I462">
            <v>0</v>
          </cell>
          <cell r="K462" t="str">
            <v>MT</v>
          </cell>
        </row>
        <row r="463">
          <cell r="A463">
            <v>9016</v>
          </cell>
          <cell r="B463" t="str">
            <v>PERNO DE MAQUINA DE 5/8" X 12"</v>
          </cell>
          <cell r="C463" t="str">
            <v>UND</v>
          </cell>
          <cell r="D463">
            <v>11959.9999998804</v>
          </cell>
          <cell r="F463">
            <v>13873.599999999999</v>
          </cell>
          <cell r="I463">
            <v>0</v>
          </cell>
          <cell r="K463" t="str">
            <v>HERRAJES</v>
          </cell>
        </row>
        <row r="464">
          <cell r="A464">
            <v>1438</v>
          </cell>
          <cell r="B464" t="str">
            <v>PARARRAYOS TIPO FRANKLIN</v>
          </cell>
          <cell r="C464" t="str">
            <v>UND</v>
          </cell>
          <cell r="D464">
            <v>162499.99999837499</v>
          </cell>
          <cell r="F464">
            <v>188500</v>
          </cell>
          <cell r="I464">
            <v>0</v>
          </cell>
          <cell r="K464" t="str">
            <v>PROTECCIONES MT</v>
          </cell>
          <cell r="L464">
            <v>207349.9999979265</v>
          </cell>
          <cell r="M464">
            <v>18849.999997926498</v>
          </cell>
        </row>
        <row r="465">
          <cell r="A465">
            <v>1237</v>
          </cell>
          <cell r="B465" t="str">
            <v>PERCA DE 4 PUESTOS</v>
          </cell>
          <cell r="C465" t="str">
            <v>UN</v>
          </cell>
          <cell r="D465">
            <v>20000</v>
          </cell>
          <cell r="F465">
            <v>23200.000000232001</v>
          </cell>
          <cell r="I465">
            <v>0</v>
          </cell>
        </row>
        <row r="466">
          <cell r="A466">
            <v>1138</v>
          </cell>
          <cell r="B466" t="str">
            <v>PERNO DE 1/2 X 6</v>
          </cell>
          <cell r="C466" t="str">
            <v>UN</v>
          </cell>
          <cell r="D466">
            <v>990</v>
          </cell>
          <cell r="F466">
            <v>1148.4000000114838</v>
          </cell>
          <cell r="I466">
            <v>0</v>
          </cell>
        </row>
        <row r="467">
          <cell r="A467">
            <v>1296</v>
          </cell>
          <cell r="B467" t="str">
            <v>PERNO DE 5/8 X 4</v>
          </cell>
          <cell r="C467" t="str">
            <v>UND</v>
          </cell>
          <cell r="D467">
            <v>2729.9999999727002</v>
          </cell>
          <cell r="F467">
            <v>3166.7999999999997</v>
          </cell>
          <cell r="I467">
            <v>0</v>
          </cell>
          <cell r="K467" t="str">
            <v>HERRAJES</v>
          </cell>
        </row>
        <row r="468">
          <cell r="A468">
            <v>1143</v>
          </cell>
          <cell r="B468" t="str">
            <v>PERNO OMBLIGO</v>
          </cell>
          <cell r="C468" t="str">
            <v>UND</v>
          </cell>
          <cell r="D468">
            <v>1299.9999999869999</v>
          </cell>
          <cell r="F468">
            <v>1508</v>
          </cell>
          <cell r="I468">
            <v>0</v>
          </cell>
          <cell r="K468" t="str">
            <v>HERRAJES</v>
          </cell>
        </row>
        <row r="469">
          <cell r="A469">
            <v>1525</v>
          </cell>
          <cell r="B469" t="str">
            <v>PIE AMIGO PARA BANDEJA PORTACABLES 30 - 20 CM</v>
          </cell>
          <cell r="C469" t="str">
            <v>UND</v>
          </cell>
          <cell r="D469">
            <v>7000</v>
          </cell>
          <cell r="F469">
            <v>8120.0000000811997</v>
          </cell>
          <cell r="I469">
            <v>0</v>
          </cell>
        </row>
        <row r="470">
          <cell r="A470">
            <v>1097</v>
          </cell>
          <cell r="B470" t="str">
            <v>PIE AMIGO PARA BANDEJA PORTACABLES 60 - 50 CM</v>
          </cell>
          <cell r="C470" t="str">
            <v>UND</v>
          </cell>
          <cell r="D470">
            <v>12122</v>
          </cell>
          <cell r="F470">
            <v>14061.520000140614</v>
          </cell>
          <cell r="I470">
            <v>0</v>
          </cell>
          <cell r="K470" t="str">
            <v>BANDEJA</v>
          </cell>
        </row>
        <row r="471">
          <cell r="A471">
            <v>1108</v>
          </cell>
          <cell r="B471" t="str">
            <v>PILOTO DE SEÑALIZACION DIRECTA REF. XB4BV63</v>
          </cell>
          <cell r="C471" t="str">
            <v>UND</v>
          </cell>
          <cell r="D471">
            <v>17105</v>
          </cell>
          <cell r="F471">
            <v>19841.800000198418</v>
          </cell>
          <cell r="H471">
            <v>6</v>
          </cell>
          <cell r="I471">
            <v>119050.80000119051</v>
          </cell>
          <cell r="J471" t="str">
            <v xml:space="preserve"> T </v>
          </cell>
        </row>
        <row r="472">
          <cell r="A472">
            <v>9114</v>
          </cell>
          <cell r="B472" t="str">
            <v>PILOTO ELECTRONICO ROJO 16MM QE16R110</v>
          </cell>
          <cell r="C472" t="str">
            <v>UN</v>
          </cell>
          <cell r="D472">
            <v>5280</v>
          </cell>
          <cell r="F472">
            <v>6124.8000000612474</v>
          </cell>
          <cell r="I472">
            <v>0</v>
          </cell>
        </row>
        <row r="473">
          <cell r="A473">
            <v>9115</v>
          </cell>
          <cell r="B473" t="str">
            <v>PILOTO ELECTRONICO VERDE 16MM QE16R110</v>
          </cell>
          <cell r="C473" t="str">
            <v>UN</v>
          </cell>
          <cell r="D473">
            <v>8800</v>
          </cell>
          <cell r="F473">
            <v>10208.00000010208</v>
          </cell>
          <cell r="I473">
            <v>0</v>
          </cell>
          <cell r="K473" t="str">
            <v>CELDA</v>
          </cell>
        </row>
        <row r="474">
          <cell r="A474">
            <v>1323</v>
          </cell>
          <cell r="B474" t="str">
            <v>PLAFON PARA BOMBILLO INCANDESCENTE</v>
          </cell>
          <cell r="C474" t="str">
            <v>UND</v>
          </cell>
          <cell r="D474">
            <v>1238.3040935548686</v>
          </cell>
          <cell r="F474">
            <v>1436.4327485380118</v>
          </cell>
          <cell r="I474">
            <v>0</v>
          </cell>
          <cell r="K474" t="str">
            <v>ACC</v>
          </cell>
        </row>
        <row r="475">
          <cell r="A475">
            <v>9013</v>
          </cell>
          <cell r="B475" t="str">
            <v>PLATINA DE COBRE DE 1/8" x 1"</v>
          </cell>
          <cell r="C475" t="str">
            <v>MTS</v>
          </cell>
          <cell r="D475">
            <v>15036.000000000002</v>
          </cell>
          <cell r="F475">
            <v>17441.760000174418</v>
          </cell>
          <cell r="I475">
            <v>0</v>
          </cell>
        </row>
        <row r="476">
          <cell r="A476">
            <v>1486</v>
          </cell>
          <cell r="B476" t="str">
            <v>POSTE 12 MTx750 KG</v>
          </cell>
          <cell r="C476" t="str">
            <v>UN</v>
          </cell>
          <cell r="D476">
            <v>623999.99999376002</v>
          </cell>
          <cell r="F476">
            <v>723840</v>
          </cell>
          <cell r="I476">
            <v>0</v>
          </cell>
          <cell r="K476" t="str">
            <v>POSTE</v>
          </cell>
        </row>
        <row r="477">
          <cell r="A477">
            <v>9020</v>
          </cell>
          <cell r="B477" t="str">
            <v>POSTE DE CONCRETO DE 12X800 daN</v>
          </cell>
          <cell r="C477" t="str">
            <v>UN</v>
          </cell>
          <cell r="D477">
            <v>1104999.9999889501</v>
          </cell>
          <cell r="F477">
            <v>1281800</v>
          </cell>
          <cell r="I477">
            <v>0</v>
          </cell>
          <cell r="K477" t="str">
            <v>POSTE</v>
          </cell>
        </row>
        <row r="478">
          <cell r="A478">
            <v>1230</v>
          </cell>
          <cell r="B478" t="str">
            <v>POSTE DE ALUMBRADO DE 12MTS X 1100 daN</v>
          </cell>
          <cell r="C478" t="str">
            <v>UN</v>
          </cell>
          <cell r="D478">
            <v>1300000</v>
          </cell>
          <cell r="F478">
            <v>1508000.00001508</v>
          </cell>
          <cell r="I478">
            <v>0</v>
          </cell>
          <cell r="K478" t="str">
            <v>POS</v>
          </cell>
        </row>
        <row r="479">
          <cell r="A479">
            <v>1342</v>
          </cell>
          <cell r="B479" t="str">
            <v>POSTE DE CONCRETO DE 9X500 daN</v>
          </cell>
          <cell r="C479" t="str">
            <v>UN</v>
          </cell>
          <cell r="D479">
            <v>537931.03447737941</v>
          </cell>
          <cell r="F479">
            <v>624000.00000000012</v>
          </cell>
          <cell r="I479">
            <v>0</v>
          </cell>
          <cell r="K479" t="str">
            <v>POSTE</v>
          </cell>
        </row>
        <row r="480">
          <cell r="A480">
            <v>1555</v>
          </cell>
          <cell r="B480" t="str">
            <v>POZOS DE INSPECCION PARA MALLA DE TIERRA</v>
          </cell>
          <cell r="C480" t="str">
            <v>UND</v>
          </cell>
          <cell r="D480">
            <v>194999.99999805001</v>
          </cell>
          <cell r="F480">
            <v>226199.99999999997</v>
          </cell>
          <cell r="I480">
            <v>0</v>
          </cell>
          <cell r="K480" t="str">
            <v>SUBES</v>
          </cell>
          <cell r="L480">
            <v>248819.9999975118</v>
          </cell>
          <cell r="M480">
            <v>22619.999997511826</v>
          </cell>
        </row>
        <row r="481">
          <cell r="A481">
            <v>1109</v>
          </cell>
          <cell r="B481" t="str">
            <v>PRENSAESTOPA DE 3/4"</v>
          </cell>
          <cell r="C481" t="str">
            <v>UND</v>
          </cell>
          <cell r="D481">
            <v>12400</v>
          </cell>
          <cell r="F481">
            <v>14384.00000014384</v>
          </cell>
          <cell r="I481">
            <v>0</v>
          </cell>
          <cell r="K481" t="str">
            <v>APE</v>
          </cell>
        </row>
        <row r="482">
          <cell r="A482">
            <v>1226</v>
          </cell>
          <cell r="B482" t="str">
            <v>PRENSAESTOPA PVC DE 1/2"</v>
          </cell>
          <cell r="C482" t="str">
            <v>UND</v>
          </cell>
          <cell r="D482">
            <v>493.99999999506008</v>
          </cell>
          <cell r="F482">
            <v>573.04000000000008</v>
          </cell>
          <cell r="I482">
            <v>0</v>
          </cell>
          <cell r="K482" t="str">
            <v>APE</v>
          </cell>
          <cell r="L482">
            <v>630.34399999369657</v>
          </cell>
          <cell r="M482">
            <v>57.303999993696493</v>
          </cell>
        </row>
        <row r="483">
          <cell r="A483">
            <v>1137</v>
          </cell>
          <cell r="B483" t="str">
            <v>PRUEBAS DE PARARRAYOS</v>
          </cell>
          <cell r="C483" t="str">
            <v>UN</v>
          </cell>
          <cell r="D483">
            <v>15599.999999844</v>
          </cell>
          <cell r="F483">
            <v>18096</v>
          </cell>
          <cell r="I483">
            <v>0</v>
          </cell>
          <cell r="K483" t="str">
            <v>PROTECCIONES MT</v>
          </cell>
          <cell r="L483">
            <v>19905.599999800943</v>
          </cell>
          <cell r="M483">
            <v>1809.5999998009429</v>
          </cell>
        </row>
        <row r="484">
          <cell r="A484">
            <v>1317</v>
          </cell>
          <cell r="B484" t="str">
            <v xml:space="preserve">PULSADOR  DE EMERGENCIA </v>
          </cell>
          <cell r="C484" t="str">
            <v>UND</v>
          </cell>
          <cell r="D484">
            <v>43654</v>
          </cell>
          <cell r="F484">
            <v>50638.640000506384</v>
          </cell>
          <cell r="I484">
            <v>0</v>
          </cell>
          <cell r="K484" t="str">
            <v>CELDA</v>
          </cell>
        </row>
        <row r="485">
          <cell r="A485">
            <v>1311</v>
          </cell>
          <cell r="B485" t="str">
            <v>PULSADOR A PRUEBA DE EXPLOSION C</v>
          </cell>
          <cell r="C485" t="str">
            <v>UND</v>
          </cell>
          <cell r="D485">
            <v>260000</v>
          </cell>
          <cell r="F485">
            <v>301600.00000301597</v>
          </cell>
          <cell r="I485">
            <v>0</v>
          </cell>
          <cell r="K485" t="str">
            <v>APE</v>
          </cell>
        </row>
        <row r="486">
          <cell r="A486">
            <v>1107</v>
          </cell>
          <cell r="B486" t="str">
            <v>PULSADOR DIAM:22MM REF: XB7EA31</v>
          </cell>
          <cell r="C486" t="str">
            <v>UND</v>
          </cell>
          <cell r="D486">
            <v>6545.0000000000009</v>
          </cell>
          <cell r="F486">
            <v>7592.2000000759226</v>
          </cell>
          <cell r="I486">
            <v>0</v>
          </cell>
        </row>
        <row r="487">
          <cell r="A487">
            <v>9116</v>
          </cell>
          <cell r="B487" t="str">
            <v>PULSADOR ROJO DE 30 MM M 6010R</v>
          </cell>
          <cell r="C487" t="str">
            <v>UN</v>
          </cell>
          <cell r="D487">
            <v>23400</v>
          </cell>
          <cell r="F487">
            <v>27144.000000271437</v>
          </cell>
          <cell r="I487">
            <v>0</v>
          </cell>
          <cell r="K487" t="str">
            <v>LAUMAYER</v>
          </cell>
        </row>
        <row r="488">
          <cell r="A488">
            <v>1095</v>
          </cell>
          <cell r="B488" t="str">
            <v>PUNTO SOLDADURA CADWELD</v>
          </cell>
          <cell r="C488" t="str">
            <v>UND</v>
          </cell>
          <cell r="D488">
            <v>28599.999999714</v>
          </cell>
          <cell r="F488">
            <v>33176</v>
          </cell>
          <cell r="I488">
            <v>0</v>
          </cell>
          <cell r="K488" t="str">
            <v>SUBES</v>
          </cell>
          <cell r="L488">
            <v>36493.599999635066</v>
          </cell>
          <cell r="M488">
            <v>3317.5999996350656</v>
          </cell>
        </row>
        <row r="489">
          <cell r="A489">
            <v>9077</v>
          </cell>
          <cell r="B489" t="str">
            <v>PUNTOS DE SOLDADURA</v>
          </cell>
          <cell r="C489" t="str">
            <v>UN</v>
          </cell>
          <cell r="D489">
            <v>1000</v>
          </cell>
          <cell r="F489">
            <v>1160.0000000115999</v>
          </cell>
          <cell r="I489">
            <v>0</v>
          </cell>
        </row>
        <row r="490">
          <cell r="A490">
            <v>1517</v>
          </cell>
          <cell r="B490" t="str">
            <v>REDUCCION DE 3/4" A 1/2"</v>
          </cell>
          <cell r="C490" t="str">
            <v>UND</v>
          </cell>
          <cell r="D490">
            <v>5000</v>
          </cell>
          <cell r="F490">
            <v>5800.0000000580003</v>
          </cell>
          <cell r="I490">
            <v>0</v>
          </cell>
          <cell r="K490" t="str">
            <v>APE</v>
          </cell>
        </row>
        <row r="491">
          <cell r="A491">
            <v>1235</v>
          </cell>
          <cell r="B491" t="str">
            <v>REFLECTOR DE MH 250W, 220V</v>
          </cell>
          <cell r="C491" t="str">
            <v>UN</v>
          </cell>
          <cell r="D491">
            <v>567839.99999432149</v>
          </cell>
          <cell r="F491">
            <v>658694.39999999979</v>
          </cell>
          <cell r="I491">
            <v>0</v>
          </cell>
          <cell r="K491" t="str">
            <v>LUMINARIA</v>
          </cell>
        </row>
        <row r="492">
          <cell r="A492">
            <v>1544</v>
          </cell>
          <cell r="B492" t="str">
            <v xml:space="preserve">REGISTRO </v>
          </cell>
          <cell r="C492" t="str">
            <v>UND</v>
          </cell>
          <cell r="D492">
            <v>60000</v>
          </cell>
          <cell r="F492">
            <v>69600.000000695989</v>
          </cell>
          <cell r="I492">
            <v>0</v>
          </cell>
        </row>
        <row r="493">
          <cell r="A493">
            <v>4600</v>
          </cell>
          <cell r="B493" t="str">
            <v>REGISTRO DE 30 x 30x 30 con division</v>
          </cell>
          <cell r="C493" t="str">
            <v>GLO</v>
          </cell>
          <cell r="D493">
            <v>70000</v>
          </cell>
          <cell r="F493">
            <v>81200.000000811997</v>
          </cell>
          <cell r="I493">
            <v>0</v>
          </cell>
          <cell r="K493" t="str">
            <v>REG</v>
          </cell>
        </row>
        <row r="494">
          <cell r="A494">
            <v>9023</v>
          </cell>
          <cell r="B494" t="str">
            <v>REGISTRO DE 50X50X40 CM</v>
          </cell>
          <cell r="C494" t="str">
            <v>GLO</v>
          </cell>
          <cell r="D494">
            <v>130000</v>
          </cell>
          <cell r="F494">
            <v>150800.00000150799</v>
          </cell>
          <cell r="I494">
            <v>0</v>
          </cell>
          <cell r="K494" t="str">
            <v>CIVIL</v>
          </cell>
        </row>
        <row r="495">
          <cell r="A495">
            <v>1490</v>
          </cell>
          <cell r="B495" t="str">
            <v>REGISTRO PARA SISTEMA DE TIERRA</v>
          </cell>
          <cell r="C495" t="str">
            <v>GLO</v>
          </cell>
          <cell r="D495">
            <v>100000</v>
          </cell>
          <cell r="F495">
            <v>116000.00000115998</v>
          </cell>
          <cell r="I495">
            <v>0</v>
          </cell>
          <cell r="K495" t="str">
            <v>REG</v>
          </cell>
        </row>
        <row r="496">
          <cell r="A496">
            <v>1238</v>
          </cell>
          <cell r="B496" t="str">
            <v>REGLETA DE 10 PARES 100 PINES</v>
          </cell>
          <cell r="C496" t="str">
            <v>UN</v>
          </cell>
          <cell r="D496">
            <v>19499.999999805001</v>
          </cell>
          <cell r="F496">
            <v>22620</v>
          </cell>
          <cell r="I496">
            <v>0</v>
          </cell>
          <cell r="K496" t="str">
            <v>VARIOS</v>
          </cell>
        </row>
        <row r="497">
          <cell r="A497">
            <v>1080</v>
          </cell>
          <cell r="B497" t="str">
            <v>REGULADOR 5 KVA 2F-220V, ULTRALINE</v>
          </cell>
          <cell r="C497" t="str">
            <v>UND</v>
          </cell>
          <cell r="D497">
            <v>757000</v>
          </cell>
          <cell r="F497">
            <v>878120.00000878121</v>
          </cell>
          <cell r="I497">
            <v>0</v>
          </cell>
          <cell r="K497" t="str">
            <v>CELDA</v>
          </cell>
        </row>
        <row r="498">
          <cell r="A498">
            <v>1135</v>
          </cell>
          <cell r="B498" t="str">
            <v>Luminaria WALLWASHER LED</v>
          </cell>
          <cell r="C498" t="str">
            <v>UN</v>
          </cell>
          <cell r="D498">
            <v>950000</v>
          </cell>
          <cell r="F498">
            <v>1102000.0000110199</v>
          </cell>
          <cell r="I498">
            <v>0</v>
          </cell>
          <cell r="K498" t="str">
            <v>SCHNEIDER</v>
          </cell>
        </row>
        <row r="499">
          <cell r="A499">
            <v>9112</v>
          </cell>
          <cell r="B499" t="str">
            <v>RELEVO VCP TRP 68-110 VAC 2 CONTROL</v>
          </cell>
          <cell r="C499" t="str">
            <v>UN</v>
          </cell>
          <cell r="D499">
            <v>10400</v>
          </cell>
          <cell r="F499">
            <v>12064.000000120641</v>
          </cell>
          <cell r="I499">
            <v>0</v>
          </cell>
          <cell r="K499" t="str">
            <v>LAUMAYER</v>
          </cell>
        </row>
        <row r="500">
          <cell r="A500">
            <v>1205</v>
          </cell>
          <cell r="B500" t="str">
            <v>RETENIDA PRIMARIA</v>
          </cell>
          <cell r="C500" t="str">
            <v>UN</v>
          </cell>
          <cell r="D500">
            <v>150000</v>
          </cell>
          <cell r="F500">
            <v>174000.00000174</v>
          </cell>
          <cell r="I500">
            <v>0</v>
          </cell>
          <cell r="K500" t="str">
            <v>MT</v>
          </cell>
        </row>
        <row r="501">
          <cell r="A501">
            <v>1558</v>
          </cell>
          <cell r="B501" t="str">
            <v>REGISRO METALICO DE 80X80X40</v>
          </cell>
          <cell r="C501" t="str">
            <v>UND</v>
          </cell>
          <cell r="D501">
            <v>450000</v>
          </cell>
          <cell r="F501">
            <v>522000.00000521995</v>
          </cell>
          <cell r="I501">
            <v>0</v>
          </cell>
          <cell r="K501" t="str">
            <v>REGISTROS</v>
          </cell>
        </row>
        <row r="502">
          <cell r="A502">
            <v>1069</v>
          </cell>
          <cell r="B502" t="str">
            <v>SELECTOR DE VOLTIMETRO 14,18,11,7P</v>
          </cell>
          <cell r="C502" t="str">
            <v>UND</v>
          </cell>
          <cell r="D502">
            <v>27600</v>
          </cell>
          <cell r="F502">
            <v>32016.000000320157</v>
          </cell>
          <cell r="I502">
            <v>0</v>
          </cell>
        </row>
        <row r="503">
          <cell r="A503">
            <v>1068</v>
          </cell>
          <cell r="B503" t="str">
            <v>SELECTOR PARA AMPERIMETRO 13,22,11-4P</v>
          </cell>
          <cell r="C503" t="str">
            <v>UND</v>
          </cell>
          <cell r="D503">
            <v>29400</v>
          </cell>
          <cell r="F503">
            <v>34104.000000341039</v>
          </cell>
          <cell r="I503">
            <v>0</v>
          </cell>
        </row>
        <row r="504">
          <cell r="A504">
            <v>1152</v>
          </cell>
          <cell r="B504" t="str">
            <v>SELLO APE DE 1 1/2"</v>
          </cell>
          <cell r="C504" t="str">
            <v>UND</v>
          </cell>
          <cell r="D504">
            <v>38000</v>
          </cell>
          <cell r="F504">
            <v>44080.000000440799</v>
          </cell>
          <cell r="I504">
            <v>0</v>
          </cell>
        </row>
        <row r="505">
          <cell r="A505">
            <v>1151</v>
          </cell>
          <cell r="B505" t="str">
            <v>SELLO APE DE 1 1/4"</v>
          </cell>
          <cell r="C505" t="str">
            <v>UND</v>
          </cell>
          <cell r="D505">
            <v>25600</v>
          </cell>
          <cell r="F505">
            <v>29696.000000296957</v>
          </cell>
          <cell r="I505">
            <v>0</v>
          </cell>
        </row>
        <row r="506">
          <cell r="A506">
            <v>1150</v>
          </cell>
          <cell r="B506" t="str">
            <v>SELLO APE DE 1"</v>
          </cell>
          <cell r="C506" t="str">
            <v>UND</v>
          </cell>
          <cell r="D506">
            <v>18500</v>
          </cell>
          <cell r="F506">
            <v>21460.000000214597</v>
          </cell>
          <cell r="I506">
            <v>0</v>
          </cell>
          <cell r="K506" t="str">
            <v>APE</v>
          </cell>
        </row>
        <row r="507">
          <cell r="A507">
            <v>1149</v>
          </cell>
          <cell r="B507" t="str">
            <v>SELLO APE DE 1/2"</v>
          </cell>
          <cell r="C507" t="str">
            <v>UND</v>
          </cell>
          <cell r="D507">
            <v>13100</v>
          </cell>
          <cell r="F507">
            <v>15196.000000151958</v>
          </cell>
          <cell r="I507">
            <v>0</v>
          </cell>
          <cell r="K507" t="str">
            <v>APE</v>
          </cell>
        </row>
        <row r="508">
          <cell r="A508">
            <v>1038</v>
          </cell>
          <cell r="B508" t="str">
            <v>SELLO APE DE 2 1/2"</v>
          </cell>
          <cell r="C508" t="str">
            <v>UND</v>
          </cell>
          <cell r="D508">
            <v>74000</v>
          </cell>
          <cell r="F508">
            <v>85840.000000858388</v>
          </cell>
          <cell r="I508">
            <v>0</v>
          </cell>
          <cell r="K508" t="str">
            <v>APE</v>
          </cell>
        </row>
        <row r="509">
          <cell r="A509">
            <v>1153</v>
          </cell>
          <cell r="B509" t="str">
            <v>SELLO APE DE 2"</v>
          </cell>
          <cell r="C509" t="str">
            <v>UND</v>
          </cell>
          <cell r="D509">
            <v>45100</v>
          </cell>
          <cell r="F509">
            <v>52316.000000523156</v>
          </cell>
          <cell r="I509">
            <v>0</v>
          </cell>
          <cell r="K509" t="str">
            <v>APE</v>
          </cell>
        </row>
        <row r="510">
          <cell r="A510">
            <v>1148</v>
          </cell>
          <cell r="B510" t="str">
            <v>SELLO APE DE 3/4</v>
          </cell>
          <cell r="C510" t="str">
            <v>UND</v>
          </cell>
          <cell r="D510">
            <v>13800</v>
          </cell>
          <cell r="F510">
            <v>16008.000000160078</v>
          </cell>
          <cell r="I510">
            <v>0</v>
          </cell>
          <cell r="K510" t="str">
            <v>APE</v>
          </cell>
        </row>
        <row r="511">
          <cell r="A511">
            <v>1059</v>
          </cell>
          <cell r="B511" t="str">
            <v>SELLO DE 3"</v>
          </cell>
          <cell r="C511" t="str">
            <v>UND</v>
          </cell>
          <cell r="D511">
            <v>95000</v>
          </cell>
          <cell r="F511">
            <v>110200.000001102</v>
          </cell>
          <cell r="I511">
            <v>0</v>
          </cell>
          <cell r="K511" t="str">
            <v>APE</v>
          </cell>
        </row>
        <row r="512">
          <cell r="A512">
            <v>1626</v>
          </cell>
          <cell r="B512" t="str">
            <v>SEÑAL REMOTA</v>
          </cell>
          <cell r="C512" t="str">
            <v>UND</v>
          </cell>
          <cell r="D512">
            <v>3200</v>
          </cell>
          <cell r="F512">
            <v>3712.0000000371197</v>
          </cell>
          <cell r="I512">
            <v>0</v>
          </cell>
        </row>
        <row r="513">
          <cell r="A513">
            <v>1060</v>
          </cell>
          <cell r="B513" t="str">
            <v>SENSOR DE OCUPACION DE TECHO 16786-120 LEVITON</v>
          </cell>
          <cell r="C513" t="str">
            <v>UND</v>
          </cell>
          <cell r="D513">
            <v>78815</v>
          </cell>
          <cell r="F513">
            <v>91425.400000914247</v>
          </cell>
          <cell r="I513">
            <v>0</v>
          </cell>
        </row>
        <row r="514">
          <cell r="A514">
            <v>1406</v>
          </cell>
          <cell r="B514" t="str">
            <v>SIRENA</v>
          </cell>
          <cell r="C514" t="str">
            <v>UN</v>
          </cell>
          <cell r="D514">
            <v>50000</v>
          </cell>
          <cell r="F514">
            <v>58000.000000579988</v>
          </cell>
          <cell r="I514">
            <v>0</v>
          </cell>
          <cell r="K514" t="str">
            <v>VARIOS</v>
          </cell>
        </row>
        <row r="515">
          <cell r="A515">
            <v>1036</v>
          </cell>
          <cell r="B515" t="str">
            <v>SISTEMA DE TIERRA PARARRAYOS</v>
          </cell>
          <cell r="C515" t="str">
            <v>UN</v>
          </cell>
          <cell r="D515">
            <v>81896.551724137942</v>
          </cell>
          <cell r="F515">
            <v>95000.000000950007</v>
          </cell>
          <cell r="I515">
            <v>0</v>
          </cell>
        </row>
        <row r="516">
          <cell r="A516">
            <v>1021</v>
          </cell>
          <cell r="B516" t="str">
            <v>SOLDADURA CADWELD</v>
          </cell>
          <cell r="C516" t="str">
            <v>UND</v>
          </cell>
          <cell r="D516">
            <v>15000</v>
          </cell>
          <cell r="F516">
            <v>17400.000000173997</v>
          </cell>
          <cell r="I516">
            <v>0</v>
          </cell>
        </row>
        <row r="517">
          <cell r="A517">
            <v>1298</v>
          </cell>
          <cell r="B517" t="str">
            <v>SOLDADURA PVC 1/4</v>
          </cell>
          <cell r="C517" t="str">
            <v>GAL</v>
          </cell>
          <cell r="D517">
            <v>24911.919999750884</v>
          </cell>
          <cell r="F517">
            <v>28897.8272</v>
          </cell>
          <cell r="I517">
            <v>0</v>
          </cell>
          <cell r="K517" t="str">
            <v>PVC</v>
          </cell>
          <cell r="L517">
            <v>31787.609919682127</v>
          </cell>
          <cell r="M517">
            <v>2889.7827196821272</v>
          </cell>
        </row>
        <row r="518">
          <cell r="A518">
            <v>1559</v>
          </cell>
          <cell r="B518" t="str">
            <v>SOLDAURA CADWELD</v>
          </cell>
          <cell r="C518" t="str">
            <v>UND</v>
          </cell>
          <cell r="D518">
            <v>20799.999999791999</v>
          </cell>
          <cell r="F518">
            <v>24128</v>
          </cell>
          <cell r="I518">
            <v>0</v>
          </cell>
          <cell r="K518" t="str">
            <v>SUBES</v>
          </cell>
        </row>
        <row r="519">
          <cell r="A519">
            <v>1073</v>
          </cell>
          <cell r="B519" t="str">
            <v>STRIP PARCIAL 20 PARES</v>
          </cell>
          <cell r="C519" t="str">
            <v>UND</v>
          </cell>
          <cell r="D519">
            <v>30000</v>
          </cell>
          <cell r="F519">
            <v>34800.000000347995</v>
          </cell>
          <cell r="I519">
            <v>0</v>
          </cell>
        </row>
        <row r="520">
          <cell r="A520">
            <v>1528</v>
          </cell>
          <cell r="B520" t="str">
            <v>STRIP TELEFONICO DE 40X40X15CM</v>
          </cell>
          <cell r="C520" t="str">
            <v>UN</v>
          </cell>
          <cell r="D520">
            <v>40000</v>
          </cell>
          <cell r="F520">
            <v>46400.000000464002</v>
          </cell>
          <cell r="I520">
            <v>0</v>
          </cell>
          <cell r="K520" t="str">
            <v>VARIOS</v>
          </cell>
        </row>
        <row r="521">
          <cell r="A521">
            <v>1613</v>
          </cell>
          <cell r="B521" t="str">
            <v>STRIP TELEFONICO DE 60 X 60 X 12 CMS</v>
          </cell>
          <cell r="C521" t="str">
            <v>UND</v>
          </cell>
          <cell r="D521">
            <v>48000</v>
          </cell>
          <cell r="F521">
            <v>55680.0000005568</v>
          </cell>
          <cell r="I521">
            <v>0</v>
          </cell>
        </row>
        <row r="522">
          <cell r="A522">
            <v>1341</v>
          </cell>
          <cell r="B522" t="str">
            <v>SUICHE CONMUTABLE</v>
          </cell>
          <cell r="C522" t="str">
            <v>UND</v>
          </cell>
          <cell r="D522">
            <v>12500</v>
          </cell>
          <cell r="F522">
            <v>14500.000000144997</v>
          </cell>
          <cell r="H522">
            <v>1</v>
          </cell>
          <cell r="I522">
            <v>14500.000000144997</v>
          </cell>
          <cell r="J522" t="str">
            <v xml:space="preserve"> T </v>
          </cell>
        </row>
        <row r="523">
          <cell r="A523">
            <v>9104</v>
          </cell>
          <cell r="B523" t="str">
            <v>SUPLEMENTO CAJA DE 2X4</v>
          </cell>
          <cell r="C523" t="str">
            <v>UN</v>
          </cell>
          <cell r="D523">
            <v>1075.3599999892465</v>
          </cell>
          <cell r="F523">
            <v>1247.4176</v>
          </cell>
          <cell r="I523">
            <v>0</v>
          </cell>
          <cell r="K523" t="str">
            <v>PVC</v>
          </cell>
        </row>
        <row r="524">
          <cell r="A524">
            <v>1146</v>
          </cell>
          <cell r="B524" t="str">
            <v>SUPLEMENTO PARA CAJA 4X4 PVC</v>
          </cell>
          <cell r="C524" t="str">
            <v>UND</v>
          </cell>
          <cell r="D524">
            <v>1075.3599999892465</v>
          </cell>
          <cell r="F524">
            <v>1247.4176</v>
          </cell>
          <cell r="I524">
            <v>0</v>
          </cell>
          <cell r="K524" t="str">
            <v>PVC</v>
          </cell>
        </row>
        <row r="525">
          <cell r="A525">
            <v>1511</v>
          </cell>
          <cell r="B525" t="str">
            <v>SUPRESOR TVS4HWA50X - SCHNEIDER</v>
          </cell>
          <cell r="C525" t="str">
            <v>UN</v>
          </cell>
          <cell r="D525">
            <v>1949999.9999805</v>
          </cell>
          <cell r="F525">
            <v>2262000</v>
          </cell>
          <cell r="H525">
            <v>1</v>
          </cell>
          <cell r="I525">
            <v>2262000</v>
          </cell>
          <cell r="J525" t="str">
            <v xml:space="preserve"> T </v>
          </cell>
          <cell r="K525" t="str">
            <v>SCHNEIDER</v>
          </cell>
          <cell r="L525">
            <v>2488199.9999751183</v>
          </cell>
          <cell r="M525">
            <v>226199.99997511832</v>
          </cell>
        </row>
        <row r="526">
          <cell r="A526">
            <v>1093</v>
          </cell>
          <cell r="B526" t="str">
            <v>SUPRESOR DE PICOS LEVITON 52120M3</v>
          </cell>
          <cell r="C526" t="str">
            <v>UND</v>
          </cell>
          <cell r="D526">
            <v>2728440</v>
          </cell>
          <cell r="F526">
            <v>3164990.40003165</v>
          </cell>
          <cell r="I526">
            <v>0</v>
          </cell>
        </row>
        <row r="527">
          <cell r="A527">
            <v>9051</v>
          </cell>
          <cell r="B527" t="str">
            <v xml:space="preserve">TABLERO  DE SOBREPONER DE 1,3X0,8X0,3 </v>
          </cell>
          <cell r="C527" t="str">
            <v>UN</v>
          </cell>
          <cell r="D527">
            <v>1050000</v>
          </cell>
          <cell r="F527">
            <v>1218000.0000121798</v>
          </cell>
          <cell r="I527">
            <v>0</v>
          </cell>
          <cell r="K527" t="str">
            <v>CELDA</v>
          </cell>
        </row>
        <row r="528">
          <cell r="A528">
            <v>9052</v>
          </cell>
          <cell r="B528" t="str">
            <v>SUPRESOR DE PICOS scheneider 208/120V-45KA</v>
          </cell>
          <cell r="C528" t="str">
            <v>UN</v>
          </cell>
          <cell r="D528">
            <v>1292849.9999870716</v>
          </cell>
          <cell r="F528">
            <v>1499706</v>
          </cell>
          <cell r="I528">
            <v>0</v>
          </cell>
          <cell r="K528" t="str">
            <v>SCHNEIDER</v>
          </cell>
        </row>
        <row r="529">
          <cell r="A529">
            <v>9053</v>
          </cell>
          <cell r="B529" t="str">
            <v xml:space="preserve">TABLERO  AUTOSOPORTADO  </v>
          </cell>
          <cell r="C529" t="str">
            <v>UN</v>
          </cell>
          <cell r="D529">
            <v>700000</v>
          </cell>
          <cell r="F529">
            <v>812000.00000811997</v>
          </cell>
          <cell r="I529">
            <v>0</v>
          </cell>
        </row>
        <row r="530">
          <cell r="A530">
            <v>9050</v>
          </cell>
          <cell r="B530" t="str">
            <v>TABLERO  AUTOSOPORTADO PARA PROTECCIONES DE 1,5 X 0,8 X 0,3 MTS</v>
          </cell>
          <cell r="C530" t="str">
            <v>UN</v>
          </cell>
          <cell r="D530">
            <v>1500000</v>
          </cell>
          <cell r="F530">
            <v>1740000.0000173999</v>
          </cell>
          <cell r="I530">
            <v>0</v>
          </cell>
        </row>
        <row r="531">
          <cell r="A531">
            <v>9110</v>
          </cell>
          <cell r="B531" t="str">
            <v>TABLERO 18 CTOS CON ESPACIO PARA TOTALIZ. CON PUERTA Y LLAVE</v>
          </cell>
          <cell r="C531" t="str">
            <v>UN</v>
          </cell>
          <cell r="D531">
            <v>299064.99999700935</v>
          </cell>
          <cell r="F531">
            <v>346915.39999999997</v>
          </cell>
          <cell r="I531">
            <v>0</v>
          </cell>
        </row>
        <row r="532">
          <cell r="A532">
            <v>9111</v>
          </cell>
          <cell r="B532" t="str">
            <v>TABLERO 24 CTOS CON ESPACIO PARA TOTALIZ. CON PUERTA Y LLAVE</v>
          </cell>
          <cell r="C532" t="str">
            <v>UN</v>
          </cell>
          <cell r="D532">
            <v>3319549.9999668044</v>
          </cell>
          <cell r="F532">
            <v>3850677.9999999995</v>
          </cell>
          <cell r="I532">
            <v>0</v>
          </cell>
          <cell r="K532" t="str">
            <v>SCHNEIDER</v>
          </cell>
        </row>
        <row r="533">
          <cell r="A533">
            <v>9108</v>
          </cell>
          <cell r="B533" t="str">
            <v>TABLERO 30 CTOS CON ESPACIO PARA TOTALIZ. CON PUERTA Y LLAVE</v>
          </cell>
          <cell r="C533" t="str">
            <v>UN</v>
          </cell>
          <cell r="D533">
            <v>393249.99999606749</v>
          </cell>
          <cell r="F533">
            <v>456169.99999999994</v>
          </cell>
          <cell r="I533">
            <v>0</v>
          </cell>
        </row>
        <row r="534">
          <cell r="A534">
            <v>9107</v>
          </cell>
          <cell r="B534" t="str">
            <v>TABLERO 36 CTOS CON ESPACIO PARA TOTALIZ. CON PUERTA Y LLAVE</v>
          </cell>
          <cell r="C534" t="str">
            <v>UN</v>
          </cell>
          <cell r="D534">
            <v>407549.99999592447</v>
          </cell>
          <cell r="F534">
            <v>472757.99999999994</v>
          </cell>
          <cell r="I534">
            <v>0</v>
          </cell>
        </row>
        <row r="535">
          <cell r="A535">
            <v>1333</v>
          </cell>
          <cell r="B535" t="str">
            <v>TABLERO 3F C-PUERTA Y LLAVE 12 CTOS  NTQ</v>
          </cell>
          <cell r="C535" t="str">
            <v>UN</v>
          </cell>
          <cell r="D535">
            <v>168999.99999831</v>
          </cell>
          <cell r="F535">
            <v>196040</v>
          </cell>
          <cell r="I535">
            <v>0</v>
          </cell>
          <cell r="K535" t="str">
            <v>SCHNEIDER</v>
          </cell>
          <cell r="L535">
            <v>215643.99999784358</v>
          </cell>
          <cell r="M535">
            <v>19603.999997843581</v>
          </cell>
        </row>
        <row r="536">
          <cell r="A536">
            <v>1303</v>
          </cell>
          <cell r="B536" t="str">
            <v>TABLERO 3F C-PUERTA Y LLAVE 18 CTOS  NTQ</v>
          </cell>
          <cell r="C536" t="str">
            <v>UN</v>
          </cell>
          <cell r="D536">
            <v>204099.99999795901</v>
          </cell>
          <cell r="F536">
            <v>236755.99999999997</v>
          </cell>
          <cell r="I536">
            <v>0</v>
          </cell>
          <cell r="K536" t="str">
            <v>SCHNEIDER</v>
          </cell>
          <cell r="L536">
            <v>260431.59999739571</v>
          </cell>
          <cell r="M536">
            <v>23675.599997395737</v>
          </cell>
          <cell r="N536">
            <v>458.33333333333331</v>
          </cell>
        </row>
        <row r="537">
          <cell r="A537">
            <v>1302</v>
          </cell>
          <cell r="B537" t="str">
            <v>TABLERO 3F C-PUERTA Y LLAVE 24 CTOS  NTQ</v>
          </cell>
          <cell r="C537" t="str">
            <v>UN</v>
          </cell>
          <cell r="D537">
            <v>240083.99999759917</v>
          </cell>
          <cell r="F537">
            <v>278497.44</v>
          </cell>
          <cell r="I537">
            <v>0</v>
          </cell>
          <cell r="K537" t="str">
            <v>SCHNEIDER</v>
          </cell>
          <cell r="L537">
            <v>306347.18399693654</v>
          </cell>
          <cell r="M537">
            <v>27849.743996936537</v>
          </cell>
        </row>
        <row r="538">
          <cell r="A538">
            <v>3300</v>
          </cell>
          <cell r="B538" t="str">
            <v>TABLERO 3F C-PUERTA Y LLAVE 30 CTOS  NTQ</v>
          </cell>
          <cell r="C538" t="str">
            <v>UND</v>
          </cell>
          <cell r="D538">
            <v>258699.99999741299</v>
          </cell>
          <cell r="F538">
            <v>300092</v>
          </cell>
          <cell r="I538">
            <v>0</v>
          </cell>
          <cell r="K538" t="str">
            <v>SCHNEIDER</v>
          </cell>
        </row>
        <row r="539">
          <cell r="A539">
            <v>1606</v>
          </cell>
          <cell r="B539" t="str">
            <v>TABLERO 3F C-PUERTA Y LLAVE 36 CTOS  NTQ</v>
          </cell>
          <cell r="C539" t="str">
            <v>UND</v>
          </cell>
          <cell r="D539">
            <v>319409.99999680591</v>
          </cell>
          <cell r="F539">
            <v>370515.6</v>
          </cell>
          <cell r="I539">
            <v>0</v>
          </cell>
          <cell r="K539" t="str">
            <v>SCHNEIDER</v>
          </cell>
          <cell r="L539">
            <v>407567.15999592433</v>
          </cell>
          <cell r="M539">
            <v>37051.559995924355</v>
          </cell>
        </row>
        <row r="540">
          <cell r="A540">
            <v>1104</v>
          </cell>
          <cell r="B540" t="str">
            <v>TABLERO 3F C-PUERTA Y LLAVE 42 CTOS  NTQ</v>
          </cell>
          <cell r="C540" t="str">
            <v>UND</v>
          </cell>
          <cell r="D540">
            <v>314014.99999685987</v>
          </cell>
          <cell r="F540">
            <v>364257.39999999997</v>
          </cell>
          <cell r="I540">
            <v>0</v>
          </cell>
          <cell r="K540" t="str">
            <v>SCHNEIDER</v>
          </cell>
        </row>
        <row r="541">
          <cell r="A541">
            <v>1607</v>
          </cell>
          <cell r="B541" t="str">
            <v>TABLERO 3F C-PUERTA Y LLAVE 42 CTOS  NTQ</v>
          </cell>
          <cell r="C541" t="str">
            <v>UND</v>
          </cell>
          <cell r="D541">
            <v>314014.99999685987</v>
          </cell>
          <cell r="F541">
            <v>364257.39999999997</v>
          </cell>
          <cell r="I541">
            <v>0</v>
          </cell>
        </row>
        <row r="542">
          <cell r="A542">
            <v>9109</v>
          </cell>
          <cell r="B542" t="str">
            <v>TABLERO 42 CTOS CON ESPACIO PARA TOTALIZ. CON PUERTA Y LLAVE</v>
          </cell>
          <cell r="C542" t="str">
            <v>UN</v>
          </cell>
          <cell r="D542">
            <v>445249.99999554752</v>
          </cell>
          <cell r="F542">
            <v>516489.99999999994</v>
          </cell>
          <cell r="I542">
            <v>0</v>
          </cell>
        </row>
        <row r="543">
          <cell r="A543">
            <v>1491</v>
          </cell>
          <cell r="B543" t="str">
            <v>TABLERO DE DISTRIBUCION GENERAL  A 220V</v>
          </cell>
          <cell r="C543" t="str">
            <v>UND</v>
          </cell>
          <cell r="D543">
            <v>1500000</v>
          </cell>
          <cell r="F543">
            <v>1740000.0000173999</v>
          </cell>
          <cell r="I543">
            <v>0</v>
          </cell>
        </row>
        <row r="544">
          <cell r="A544">
            <v>1394</v>
          </cell>
          <cell r="B544" t="str">
            <v>TABLERO DISTRIBUCION A. ACONDICIONADO 440V</v>
          </cell>
          <cell r="C544" t="str">
            <v>UND</v>
          </cell>
          <cell r="D544">
            <v>680000</v>
          </cell>
          <cell r="F544">
            <v>788800.00000788795</v>
          </cell>
          <cell r="I544">
            <v>0</v>
          </cell>
        </row>
        <row r="545">
          <cell r="A545">
            <v>1353</v>
          </cell>
          <cell r="B545" t="str">
            <v>TABLERO DUPLEX ( 2,2X 1.0 X 0.50 )</v>
          </cell>
          <cell r="C545" t="str">
            <v>UND</v>
          </cell>
          <cell r="D545">
            <v>965000</v>
          </cell>
          <cell r="F545">
            <v>1119400.000011194</v>
          </cell>
          <cell r="I545">
            <v>0</v>
          </cell>
        </row>
        <row r="546">
          <cell r="A546">
            <v>1485</v>
          </cell>
          <cell r="B546" t="str">
            <v>TABLERO DUPLEX ( 2,2X 1.0 X 0.9 )</v>
          </cell>
          <cell r="C546" t="str">
            <v>UND</v>
          </cell>
          <cell r="D546">
            <v>965000</v>
          </cell>
          <cell r="F546">
            <v>1119400.000011194</v>
          </cell>
          <cell r="I546">
            <v>0</v>
          </cell>
        </row>
        <row r="547">
          <cell r="A547">
            <v>1512</v>
          </cell>
          <cell r="B547" t="str">
            <v xml:space="preserve">TABLERO GENERAL 208V DE 2,2x1,6x0,4 para 13 medidores </v>
          </cell>
          <cell r="C547" t="str">
            <v>UND</v>
          </cell>
          <cell r="D547">
            <v>3000000</v>
          </cell>
          <cell r="F547">
            <v>3480000.0000347998</v>
          </cell>
          <cell r="I547">
            <v>0</v>
          </cell>
          <cell r="K547" t="str">
            <v>CELDA</v>
          </cell>
        </row>
        <row r="548">
          <cell r="A548">
            <v>1618</v>
          </cell>
          <cell r="B548" t="str">
            <v>TABLERO METALICO ( 90 X 70 X 28 ) CMS</v>
          </cell>
          <cell r="C548" t="str">
            <v>UND</v>
          </cell>
          <cell r="D548">
            <v>170000</v>
          </cell>
          <cell r="F548">
            <v>197200.00000197199</v>
          </cell>
          <cell r="I548">
            <v>0</v>
          </cell>
        </row>
        <row r="549">
          <cell r="A549">
            <v>1561</v>
          </cell>
          <cell r="B549" t="str">
            <v>TABLERO METALICO PARA BANCO DE COND.</v>
          </cell>
          <cell r="C549" t="str">
            <v>UN</v>
          </cell>
          <cell r="D549">
            <v>431034.4827586207</v>
          </cell>
          <cell r="F549">
            <v>500000.00000499998</v>
          </cell>
          <cell r="I549">
            <v>0</v>
          </cell>
        </row>
        <row r="550">
          <cell r="A550">
            <v>1620</v>
          </cell>
          <cell r="B550" t="str">
            <v>TABLERO BIFASICO DE 18 CTOS CON PUERTA</v>
          </cell>
          <cell r="C550" t="str">
            <v>UND</v>
          </cell>
          <cell r="D550">
            <v>149499.99999850499</v>
          </cell>
          <cell r="F550">
            <v>173420</v>
          </cell>
          <cell r="I550">
            <v>0</v>
          </cell>
          <cell r="K550" t="str">
            <v>SCHNEIDER</v>
          </cell>
        </row>
        <row r="551">
          <cell r="A551">
            <v>1560</v>
          </cell>
          <cell r="B551" t="str">
            <v>TABLERO MULTIBREAKER DE 4 CTOS - 1F</v>
          </cell>
          <cell r="C551" t="str">
            <v>UN</v>
          </cell>
          <cell r="D551">
            <v>20272.99999979727</v>
          </cell>
          <cell r="F551">
            <v>23516.679999999997</v>
          </cell>
          <cell r="I551">
            <v>0</v>
          </cell>
          <cell r="K551" t="str">
            <v>schneider</v>
          </cell>
        </row>
        <row r="552">
          <cell r="A552">
            <v>3200</v>
          </cell>
          <cell r="B552" t="str">
            <v>TABLERO NTQT 3F, CON NEUTRO  12 CTOS</v>
          </cell>
          <cell r="C552" t="str">
            <v>UND</v>
          </cell>
          <cell r="D552">
            <v>245699.999997543</v>
          </cell>
          <cell r="F552">
            <v>285012</v>
          </cell>
          <cell r="I552">
            <v>0</v>
          </cell>
        </row>
        <row r="553">
          <cell r="A553">
            <v>1050</v>
          </cell>
          <cell r="B553" t="str">
            <v>TABLERO NTQT 3F, CON NEUTRO  18 CTOS</v>
          </cell>
          <cell r="C553" t="str">
            <v>UND</v>
          </cell>
          <cell r="D553">
            <v>298999.99999700999</v>
          </cell>
          <cell r="F553">
            <v>346840</v>
          </cell>
          <cell r="I553">
            <v>0</v>
          </cell>
        </row>
        <row r="554">
          <cell r="A554">
            <v>1441</v>
          </cell>
          <cell r="B554" t="str">
            <v>TABLERO NTQT 3F, CON NEUTRO  24 CTOS</v>
          </cell>
          <cell r="C554" t="str">
            <v>UND</v>
          </cell>
          <cell r="D554">
            <v>358799.99999641202</v>
          </cell>
          <cell r="F554">
            <v>416208</v>
          </cell>
          <cell r="I554">
            <v>0</v>
          </cell>
          <cell r="K554" t="str">
            <v>SCHNEIDER</v>
          </cell>
        </row>
        <row r="555">
          <cell r="A555">
            <v>1194</v>
          </cell>
          <cell r="B555" t="str">
            <v>TABLERO NTQT 3F, CON NEUTRO  36 CTOS</v>
          </cell>
          <cell r="C555" t="str">
            <v>UND</v>
          </cell>
          <cell r="D555">
            <v>407484.99999592517</v>
          </cell>
          <cell r="F555">
            <v>472682.6</v>
          </cell>
          <cell r="I555">
            <v>0</v>
          </cell>
          <cell r="K555" t="str">
            <v>SCHNEIDER</v>
          </cell>
        </row>
        <row r="556">
          <cell r="A556">
            <v>3100</v>
          </cell>
          <cell r="B556" t="str">
            <v>TABLERO NTQT 3F, CON NEUTRO 30CTOS</v>
          </cell>
          <cell r="C556" t="str">
            <v>UND</v>
          </cell>
          <cell r="D556">
            <v>393249.99999606749</v>
          </cell>
          <cell r="F556">
            <v>456169.99999999994</v>
          </cell>
          <cell r="I556">
            <v>0</v>
          </cell>
        </row>
        <row r="557">
          <cell r="A557">
            <v>3000</v>
          </cell>
          <cell r="B557" t="str">
            <v>TABLERO NTQT 3F, CON NEUTRO 42 CTOS</v>
          </cell>
          <cell r="C557" t="str">
            <v>UND</v>
          </cell>
          <cell r="D557">
            <v>445574.99999554426</v>
          </cell>
          <cell r="F557">
            <v>516866.99999999994</v>
          </cell>
          <cell r="I557">
            <v>0</v>
          </cell>
          <cell r="K557" t="str">
            <v>SCHNEIDER</v>
          </cell>
        </row>
        <row r="558">
          <cell r="A558">
            <v>1443</v>
          </cell>
          <cell r="B558" t="str">
            <v>TABLERO 2F DE 12 CTOS</v>
          </cell>
          <cell r="C558" t="str">
            <v>UND</v>
          </cell>
          <cell r="D558">
            <v>121549.99999878449</v>
          </cell>
          <cell r="F558">
            <v>140998</v>
          </cell>
          <cell r="I558">
            <v>0</v>
          </cell>
          <cell r="K558" t="str">
            <v>SCHNEIDER</v>
          </cell>
        </row>
        <row r="559">
          <cell r="A559">
            <v>9091</v>
          </cell>
          <cell r="B559" t="str">
            <v>TAPACIEGA PARA CAJA METALICA 4X4</v>
          </cell>
          <cell r="C559" t="str">
            <v>UN</v>
          </cell>
          <cell r="D559">
            <v>1395</v>
          </cell>
          <cell r="F559">
            <v>1618.200000016182</v>
          </cell>
          <cell r="I559">
            <v>0</v>
          </cell>
          <cell r="K559" t="str">
            <v>EMT</v>
          </cell>
          <cell r="L559">
            <v>1780.0200000000002</v>
          </cell>
          <cell r="M559">
            <v>161.81999998381821</v>
          </cell>
        </row>
        <row r="560">
          <cell r="A560">
            <v>1395</v>
          </cell>
          <cell r="B560" t="str">
            <v>TAPA LEVITON PARA INTEMPERIE</v>
          </cell>
          <cell r="C560" t="str">
            <v>UN</v>
          </cell>
          <cell r="D560">
            <v>10500</v>
          </cell>
          <cell r="F560">
            <v>12180.000000121798</v>
          </cell>
          <cell r="H560">
            <v>2</v>
          </cell>
          <cell r="I560">
            <v>24360.000000243595</v>
          </cell>
          <cell r="J560" t="str">
            <v xml:space="preserve"> T </v>
          </cell>
          <cell r="K560" t="str">
            <v>LEVITON</v>
          </cell>
          <cell r="L560">
            <v>13398.000000000002</v>
          </cell>
          <cell r="M560">
            <v>1217.9999998782041</v>
          </cell>
        </row>
        <row r="561">
          <cell r="A561">
            <v>1062</v>
          </cell>
          <cell r="B561" t="str">
            <v>TAPA PARA TOMA LEVITON INDUSTRIAL</v>
          </cell>
          <cell r="C561" t="str">
            <v>UND</v>
          </cell>
          <cell r="D561">
            <v>2090</v>
          </cell>
          <cell r="F561">
            <v>2424.400000024244</v>
          </cell>
          <cell r="I561">
            <v>0</v>
          </cell>
        </row>
        <row r="562">
          <cell r="A562">
            <v>1493</v>
          </cell>
          <cell r="B562" t="str">
            <v>TELERRUPTOR TL16A - 120V</v>
          </cell>
          <cell r="C562" t="str">
            <v>UND</v>
          </cell>
          <cell r="D562">
            <v>41250</v>
          </cell>
          <cell r="F562">
            <v>47850.000000478503</v>
          </cell>
          <cell r="I562">
            <v>0</v>
          </cell>
        </row>
        <row r="563">
          <cell r="A563">
            <v>1144</v>
          </cell>
          <cell r="B563" t="str">
            <v>TERMINAL DE POCHAR CABLE 4/0</v>
          </cell>
          <cell r="C563" t="str">
            <v>UND</v>
          </cell>
          <cell r="D563">
            <v>9099.9999999089996</v>
          </cell>
          <cell r="F563">
            <v>10556</v>
          </cell>
          <cell r="I563">
            <v>0</v>
          </cell>
          <cell r="K563" t="str">
            <v>TERMINAL</v>
          </cell>
        </row>
        <row r="564">
          <cell r="A564">
            <v>1173</v>
          </cell>
          <cell r="B564" t="str">
            <v>TERMINAL DE PONCHAR CABLE 1/0 AWG</v>
          </cell>
          <cell r="C564" t="str">
            <v>UND</v>
          </cell>
          <cell r="D564">
            <v>6044.9999999395504</v>
          </cell>
          <cell r="F564">
            <v>7012.2</v>
          </cell>
          <cell r="I564">
            <v>0</v>
          </cell>
          <cell r="K564" t="str">
            <v>TERMINAL</v>
          </cell>
          <cell r="L564">
            <v>7713.4199999228667</v>
          </cell>
          <cell r="M564">
            <v>701.21999992286692</v>
          </cell>
        </row>
        <row r="565">
          <cell r="A565">
            <v>1184</v>
          </cell>
          <cell r="B565" t="str">
            <v>TERMINAL DE PONCHAR CABLE 2 AWG</v>
          </cell>
          <cell r="C565" t="str">
            <v>UND</v>
          </cell>
          <cell r="D565">
            <v>4809.9999999518996</v>
          </cell>
          <cell r="F565">
            <v>5579.5999999999995</v>
          </cell>
          <cell r="I565">
            <v>0</v>
          </cell>
          <cell r="K565" t="str">
            <v>TERMINAL</v>
          </cell>
          <cell r="L565">
            <v>6137.5599999386241</v>
          </cell>
          <cell r="M565">
            <v>557.95999993862461</v>
          </cell>
        </row>
        <row r="566">
          <cell r="A566">
            <v>1181</v>
          </cell>
          <cell r="B566" t="str">
            <v>TERMINAL DE PONCHAR CABLE 2/0 MCM</v>
          </cell>
          <cell r="C566" t="str">
            <v>UND</v>
          </cell>
          <cell r="D566">
            <v>19109.999999808901</v>
          </cell>
          <cell r="F566">
            <v>22167.599999999999</v>
          </cell>
          <cell r="I566">
            <v>0</v>
          </cell>
          <cell r="K566" t="str">
            <v>TERMINAL</v>
          </cell>
        </row>
        <row r="567">
          <cell r="A567">
            <v>1208</v>
          </cell>
          <cell r="B567" t="str">
            <v>TERMINAL DE PONCHAR CABLE 250 MCM</v>
          </cell>
          <cell r="C567" t="str">
            <v>UND</v>
          </cell>
          <cell r="D567">
            <v>12999.99999987</v>
          </cell>
          <cell r="F567">
            <v>15079.999999999998</v>
          </cell>
          <cell r="I567">
            <v>0</v>
          </cell>
          <cell r="K567" t="str">
            <v>TERMINAL</v>
          </cell>
          <cell r="L567">
            <v>16587.999999834123</v>
          </cell>
          <cell r="M567">
            <v>1507.9999998341245</v>
          </cell>
        </row>
        <row r="568">
          <cell r="A568">
            <v>1182</v>
          </cell>
          <cell r="B568" t="str">
            <v>TERMINAL DE PONCHAR CABLE 3/0 MCM</v>
          </cell>
          <cell r="C568" t="str">
            <v>UND</v>
          </cell>
          <cell r="D568">
            <v>8579.9999999142001</v>
          </cell>
          <cell r="F568">
            <v>9952.7999999999993</v>
          </cell>
          <cell r="I568">
            <v>0</v>
          </cell>
          <cell r="K568" t="str">
            <v>TERMINAL</v>
          </cell>
        </row>
        <row r="569">
          <cell r="A569">
            <v>1464</v>
          </cell>
          <cell r="B569" t="str">
            <v>TERMINAL DE PONCHAR CABLE 350 MCM</v>
          </cell>
          <cell r="C569" t="str">
            <v>UND</v>
          </cell>
          <cell r="D569">
            <v>20409.999999795898</v>
          </cell>
          <cell r="F569">
            <v>23675.599999999999</v>
          </cell>
          <cell r="I569">
            <v>0</v>
          </cell>
          <cell r="K569" t="str">
            <v>TERMINAL</v>
          </cell>
        </row>
        <row r="570">
          <cell r="A570">
            <v>1185</v>
          </cell>
          <cell r="B570" t="str">
            <v>TERMINAL DE PONCHAR CABLE 4 AWG</v>
          </cell>
          <cell r="C570" t="str">
            <v>UND</v>
          </cell>
          <cell r="D570">
            <v>3444.9999999655502</v>
          </cell>
          <cell r="F570">
            <v>3996.2</v>
          </cell>
          <cell r="I570">
            <v>0</v>
          </cell>
          <cell r="K570" t="str">
            <v>TERMINAL</v>
          </cell>
          <cell r="L570">
            <v>4395.819999956042</v>
          </cell>
          <cell r="M570">
            <v>399.61999995604219</v>
          </cell>
        </row>
        <row r="571">
          <cell r="A571">
            <v>1183</v>
          </cell>
          <cell r="B571" t="str">
            <v>TERMINAL DE PONCHAR CABLE 4/0 AWG</v>
          </cell>
          <cell r="C571" t="str">
            <v>UND</v>
          </cell>
          <cell r="D571">
            <v>27299.999999726999</v>
          </cell>
          <cell r="F571">
            <v>31667.999999999996</v>
          </cell>
          <cell r="I571">
            <v>0</v>
          </cell>
          <cell r="K571" t="str">
            <v>TERMINAL</v>
          </cell>
          <cell r="L571">
            <v>34834.799999651652</v>
          </cell>
          <cell r="M571">
            <v>3166.7999996516555</v>
          </cell>
        </row>
        <row r="572">
          <cell r="A572">
            <v>1463</v>
          </cell>
          <cell r="B572" t="str">
            <v>TERMINAL DE PONCHAR CABLE 400 AWG</v>
          </cell>
          <cell r="C572" t="str">
            <v>UND</v>
          </cell>
          <cell r="D572">
            <v>25609.999999743901</v>
          </cell>
          <cell r="F572">
            <v>29707.599999999999</v>
          </cell>
          <cell r="I572">
            <v>0</v>
          </cell>
          <cell r="K572" t="str">
            <v>TERMINAL</v>
          </cell>
        </row>
        <row r="573">
          <cell r="A573">
            <v>1186</v>
          </cell>
          <cell r="B573" t="str">
            <v>TERMINAL DE PONCHAR CABLE 6 AWG</v>
          </cell>
          <cell r="C573" t="str">
            <v>UND</v>
          </cell>
          <cell r="D573">
            <v>2599.9999999739998</v>
          </cell>
          <cell r="F573">
            <v>3016</v>
          </cell>
          <cell r="H573">
            <v>38</v>
          </cell>
          <cell r="I573">
            <v>114608</v>
          </cell>
          <cell r="J573" t="str">
            <v xml:space="preserve"> T </v>
          </cell>
          <cell r="K573" t="str">
            <v>TERMINAL</v>
          </cell>
        </row>
        <row r="574">
          <cell r="A574">
            <v>1187</v>
          </cell>
          <cell r="B574" t="str">
            <v>TERMINAL DE PONCHAR CABLE 8 AWG</v>
          </cell>
          <cell r="C574" t="str">
            <v>UND</v>
          </cell>
          <cell r="D574">
            <v>3509.9999999648999</v>
          </cell>
          <cell r="F574">
            <v>4071.6</v>
          </cell>
          <cell r="H574">
            <v>6</v>
          </cell>
          <cell r="I574">
            <v>24429.599999999999</v>
          </cell>
          <cell r="J574" t="str">
            <v xml:space="preserve"> T </v>
          </cell>
          <cell r="K574" t="str">
            <v>TERMINAL</v>
          </cell>
          <cell r="L574">
            <v>4478.7599999552122</v>
          </cell>
          <cell r="M574">
            <v>407.15999995521224</v>
          </cell>
        </row>
        <row r="575">
          <cell r="A575">
            <v>1048</v>
          </cell>
          <cell r="B575" t="str">
            <v>TERMINAL DE PONCHAR DE 400 MCM</v>
          </cell>
          <cell r="C575" t="str">
            <v>UND</v>
          </cell>
          <cell r="D575">
            <v>25609.999999743901</v>
          </cell>
          <cell r="F575">
            <v>29707.599999999999</v>
          </cell>
          <cell r="I575">
            <v>0</v>
          </cell>
          <cell r="K575" t="str">
            <v>TERMINAL</v>
          </cell>
        </row>
        <row r="576">
          <cell r="A576">
            <v>1499</v>
          </cell>
          <cell r="B576" t="str">
            <v>TERMINAL DE PONCHAR DE 500 MCM</v>
          </cell>
          <cell r="C576" t="str">
            <v>UND</v>
          </cell>
          <cell r="D576">
            <v>31719.999999682801</v>
          </cell>
          <cell r="F576">
            <v>36795.199999999997</v>
          </cell>
          <cell r="I576">
            <v>0</v>
          </cell>
          <cell r="K576" t="str">
            <v>TERMINAL</v>
          </cell>
        </row>
        <row r="577">
          <cell r="A577">
            <v>4800</v>
          </cell>
          <cell r="B577" t="str">
            <v>TERMINAL DE PONCHAR No 10</v>
          </cell>
          <cell r="C577" t="str">
            <v>UND</v>
          </cell>
          <cell r="D577">
            <v>2209.9999999779002</v>
          </cell>
          <cell r="F577">
            <v>2563.6</v>
          </cell>
          <cell r="I577">
            <v>0</v>
          </cell>
          <cell r="K577" t="str">
            <v>TERMINAL</v>
          </cell>
        </row>
        <row r="578">
          <cell r="A578">
            <v>1480</v>
          </cell>
          <cell r="B578" t="str">
            <v>TERMINAL DE PONCHAR No.14</v>
          </cell>
          <cell r="C578" t="str">
            <v>UN</v>
          </cell>
          <cell r="D578">
            <v>1273.99999998726</v>
          </cell>
          <cell r="F578">
            <v>1477.84</v>
          </cell>
          <cell r="I578">
            <v>0</v>
          </cell>
          <cell r="K578" t="str">
            <v>TERMINAL</v>
          </cell>
        </row>
        <row r="579">
          <cell r="A579">
            <v>1115</v>
          </cell>
          <cell r="B579" t="str">
            <v>TERMINAL PREMOLD. EXTERIOR RAICHEN HVT151-G</v>
          </cell>
          <cell r="C579" t="str">
            <v>JGO</v>
          </cell>
          <cell r="D579">
            <v>495000</v>
          </cell>
          <cell r="F579">
            <v>574200.00000574195</v>
          </cell>
          <cell r="I579">
            <v>0</v>
          </cell>
          <cell r="K579" t="str">
            <v>RAICHEN</v>
          </cell>
          <cell r="L579">
            <v>631620</v>
          </cell>
          <cell r="M579">
            <v>57419.999994258047</v>
          </cell>
        </row>
        <row r="580">
          <cell r="A580">
            <v>1116</v>
          </cell>
          <cell r="B580" t="str">
            <v>TERMINAL PREMOLD. INTERIOR RAICHEN HVT151-SG</v>
          </cell>
          <cell r="C580" t="str">
            <v>JGO</v>
          </cell>
          <cell r="D580">
            <v>215999.97840000212</v>
          </cell>
          <cell r="F580">
            <v>250559.97494650804</v>
          </cell>
          <cell r="I580">
            <v>0</v>
          </cell>
          <cell r="K580" t="str">
            <v>RAICHEN</v>
          </cell>
          <cell r="L580">
            <v>275615.97243840271</v>
          </cell>
          <cell r="M580">
            <v>25055.997491894668</v>
          </cell>
        </row>
        <row r="581">
          <cell r="A581">
            <v>1123</v>
          </cell>
          <cell r="B581" t="str">
            <v>TERMINAL PREMOLDEADO TIPO INTERIOR</v>
          </cell>
          <cell r="C581" t="str">
            <v>JGO</v>
          </cell>
          <cell r="D581">
            <v>191729</v>
          </cell>
          <cell r="F581">
            <v>222405.64000222404</v>
          </cell>
          <cell r="I581">
            <v>0</v>
          </cell>
          <cell r="K581" t="str">
            <v>SUBES</v>
          </cell>
        </row>
        <row r="582">
          <cell r="A582">
            <v>9032</v>
          </cell>
          <cell r="B582" t="str">
            <v>TOMA 2X30 AMP PATA TRABADA</v>
          </cell>
          <cell r="C582" t="str">
            <v>UND</v>
          </cell>
          <cell r="D582">
            <v>26496</v>
          </cell>
          <cell r="F582">
            <v>30735.360000307352</v>
          </cell>
          <cell r="I582">
            <v>0</v>
          </cell>
          <cell r="L582">
            <v>33808.896000000001</v>
          </cell>
          <cell r="M582">
            <v>3073.5359996926491</v>
          </cell>
        </row>
        <row r="583">
          <cell r="A583">
            <v>1223</v>
          </cell>
          <cell r="B583" t="str">
            <v>TOMA AEREA 110 V LEVITON 515-PV</v>
          </cell>
          <cell r="C583" t="str">
            <v>UND</v>
          </cell>
          <cell r="D583">
            <v>3800</v>
          </cell>
          <cell r="F583">
            <v>4408.0000000440796</v>
          </cell>
          <cell r="I583">
            <v>0</v>
          </cell>
        </row>
        <row r="584">
          <cell r="A584">
            <v>3900</v>
          </cell>
          <cell r="B584" t="str">
            <v>TOMA AEREA PLASTICA 220V</v>
          </cell>
          <cell r="C584" t="str">
            <v>UND</v>
          </cell>
          <cell r="D584">
            <v>7880</v>
          </cell>
          <cell r="F584">
            <v>9140.8000000914071</v>
          </cell>
          <cell r="I584">
            <v>0</v>
          </cell>
        </row>
        <row r="585">
          <cell r="A585">
            <v>3400</v>
          </cell>
          <cell r="B585" t="str">
            <v>TOMA BIFASICA 2X20 AMP.  MAS TIERRA</v>
          </cell>
          <cell r="C585" t="str">
            <v>UND</v>
          </cell>
          <cell r="D585">
            <v>10200</v>
          </cell>
          <cell r="F585">
            <v>11832.00000011832</v>
          </cell>
          <cell r="I585">
            <v>0</v>
          </cell>
          <cell r="K585" t="str">
            <v>SUI</v>
          </cell>
        </row>
        <row r="586">
          <cell r="A586">
            <v>3500</v>
          </cell>
          <cell r="B586" t="str">
            <v>TOMA BIFASICA 2X30 AMP.  MAS TIERRA</v>
          </cell>
          <cell r="C586" t="str">
            <v>UND</v>
          </cell>
          <cell r="D586">
            <v>21449.999999785501</v>
          </cell>
          <cell r="F586">
            <v>24882</v>
          </cell>
          <cell r="I586">
            <v>0</v>
          </cell>
          <cell r="K586" t="str">
            <v>SUI</v>
          </cell>
        </row>
        <row r="587">
          <cell r="A587">
            <v>5600</v>
          </cell>
          <cell r="B587" t="str">
            <v>TOMA GENESIS CON PROTECCION GFCI</v>
          </cell>
          <cell r="C587" t="str">
            <v>UND</v>
          </cell>
          <cell r="D587">
            <v>28353.448275578536</v>
          </cell>
          <cell r="F587">
            <v>32890</v>
          </cell>
          <cell r="I587">
            <v>0</v>
          </cell>
          <cell r="K587" t="str">
            <v>SUI</v>
          </cell>
          <cell r="L587">
            <v>36178.99999963821</v>
          </cell>
          <cell r="M587">
            <v>3288.9999996382103</v>
          </cell>
        </row>
        <row r="588">
          <cell r="A588">
            <v>3600</v>
          </cell>
          <cell r="B588" t="str">
            <v>TOMA DOBLE  GRADO HOSPITAL 5-15r tierra aislada</v>
          </cell>
          <cell r="C588" t="str">
            <v>UND</v>
          </cell>
          <cell r="D588">
            <v>16750</v>
          </cell>
          <cell r="F588">
            <v>19430.000000194297</v>
          </cell>
          <cell r="I588">
            <v>0</v>
          </cell>
          <cell r="K588" t="str">
            <v>SUI</v>
          </cell>
        </row>
        <row r="589">
          <cell r="A589">
            <v>1228</v>
          </cell>
          <cell r="B589" t="str">
            <v xml:space="preserve">TOMA DOBLE 110V </v>
          </cell>
          <cell r="C589" t="str">
            <v>UN</v>
          </cell>
          <cell r="D589">
            <v>4077.5862068557763</v>
          </cell>
          <cell r="F589">
            <v>4730</v>
          </cell>
          <cell r="H589">
            <v>1</v>
          </cell>
          <cell r="I589">
            <v>4730</v>
          </cell>
          <cell r="J589" t="str">
            <v xml:space="preserve"> T </v>
          </cell>
          <cell r="K589" t="str">
            <v>SUI</v>
          </cell>
          <cell r="L589">
            <v>5202.9999999479705</v>
          </cell>
          <cell r="M589">
            <v>472.99999994797054</v>
          </cell>
        </row>
        <row r="590">
          <cell r="A590">
            <v>9034</v>
          </cell>
          <cell r="B590" t="str">
            <v>TOMA 5821 -I A 220V</v>
          </cell>
          <cell r="C590" t="str">
            <v>UND</v>
          </cell>
          <cell r="D590">
            <v>9189.6551723218963</v>
          </cell>
          <cell r="F590">
            <v>10660</v>
          </cell>
          <cell r="H590">
            <v>1</v>
          </cell>
          <cell r="I590">
            <v>10660</v>
          </cell>
          <cell r="J590" t="str">
            <v xml:space="preserve"> T </v>
          </cell>
          <cell r="K590" t="str">
            <v>SUI</v>
          </cell>
        </row>
        <row r="591">
          <cell r="A591">
            <v>1563</v>
          </cell>
          <cell r="B591" t="str">
            <v>TOMA DOBLE LEVITON 120V</v>
          </cell>
          <cell r="C591" t="str">
            <v>UN</v>
          </cell>
          <cell r="D591">
            <v>17029.999999829699</v>
          </cell>
          <cell r="F591">
            <v>19754.8</v>
          </cell>
          <cell r="I591">
            <v>0</v>
          </cell>
          <cell r="K591" t="str">
            <v>SUI</v>
          </cell>
          <cell r="L591">
            <v>21730.279999782695</v>
          </cell>
          <cell r="M591">
            <v>1975.4799997826958</v>
          </cell>
        </row>
        <row r="592">
          <cell r="A592">
            <v>1529</v>
          </cell>
          <cell r="B592" t="str">
            <v xml:space="preserve">TOMA LEVITON 220V-50A, 3P,4H, </v>
          </cell>
          <cell r="C592" t="str">
            <v>UN</v>
          </cell>
          <cell r="D592">
            <v>35000</v>
          </cell>
          <cell r="F592">
            <v>40600.000000405998</v>
          </cell>
          <cell r="I592">
            <v>0</v>
          </cell>
          <cell r="K592" t="str">
            <v>SUI</v>
          </cell>
        </row>
        <row r="593">
          <cell r="A593">
            <v>1061</v>
          </cell>
          <cell r="B593" t="str">
            <v>TOMA LEVITON 7379 50A, DE INCRUSTAR, 600VAC</v>
          </cell>
          <cell r="C593" t="str">
            <v>UND</v>
          </cell>
          <cell r="D593">
            <v>144100</v>
          </cell>
          <cell r="F593">
            <v>167156.00000167155</v>
          </cell>
          <cell r="I593">
            <v>0</v>
          </cell>
        </row>
        <row r="594">
          <cell r="A594">
            <v>1397</v>
          </cell>
          <cell r="B594" t="str">
            <v>TOMA LEVITON L6-20 20A, DE INCRUSTAR, 250VAC</v>
          </cell>
          <cell r="C594" t="str">
            <v>UND</v>
          </cell>
          <cell r="D594">
            <v>23805</v>
          </cell>
          <cell r="F594">
            <v>27613.800000276136</v>
          </cell>
          <cell r="I594">
            <v>0</v>
          </cell>
        </row>
        <row r="595">
          <cell r="A595">
            <v>1051</v>
          </cell>
          <cell r="B595" t="str">
            <v>TOMA LEVITON L27-10 30A, DE INCRUSTAR, 250VAC</v>
          </cell>
          <cell r="C595" t="str">
            <v>UND</v>
          </cell>
          <cell r="D595">
            <v>20400</v>
          </cell>
          <cell r="F595">
            <v>23664.00000023664</v>
          </cell>
          <cell r="I595">
            <v>0</v>
          </cell>
        </row>
        <row r="596">
          <cell r="A596">
            <v>1568</v>
          </cell>
          <cell r="B596" t="str">
            <v>TOMA INDUSTRIAL DE SOBRE PONER, 32A, 3F+N+T</v>
          </cell>
          <cell r="C596" t="str">
            <v>UN</v>
          </cell>
          <cell r="D596">
            <v>42899.999999571002</v>
          </cell>
          <cell r="F596">
            <v>49764</v>
          </cell>
          <cell r="I596">
            <v>0</v>
          </cell>
          <cell r="K596" t="str">
            <v>SCHNEIDER</v>
          </cell>
          <cell r="L596">
            <v>54740.399999452595</v>
          </cell>
          <cell r="M596">
            <v>4976.3999994525948</v>
          </cell>
        </row>
        <row r="597">
          <cell r="A597">
            <v>1495</v>
          </cell>
          <cell r="B597" t="str">
            <v xml:space="preserve">TOMA LEVITON TIERRA AISLADA </v>
          </cell>
          <cell r="C597" t="str">
            <v>UND</v>
          </cell>
          <cell r="D597">
            <v>19530</v>
          </cell>
          <cell r="F597">
            <v>22654.800000226547</v>
          </cell>
          <cell r="I597">
            <v>0</v>
          </cell>
          <cell r="K597" t="str">
            <v>SUI</v>
          </cell>
          <cell r="L597">
            <v>24920.28</v>
          </cell>
          <cell r="M597">
            <v>2265.4799997734517</v>
          </cell>
        </row>
        <row r="598">
          <cell r="A598">
            <v>1455</v>
          </cell>
          <cell r="B598" t="str">
            <v xml:space="preserve">TOMA PARA TELEVISION </v>
          </cell>
          <cell r="C598" t="str">
            <v>UN</v>
          </cell>
          <cell r="D598">
            <v>3034.4827585903449</v>
          </cell>
          <cell r="F598">
            <v>3520</v>
          </cell>
          <cell r="I598">
            <v>0</v>
          </cell>
          <cell r="K598" t="str">
            <v>SUI</v>
          </cell>
        </row>
        <row r="599">
          <cell r="A599">
            <v>9089</v>
          </cell>
          <cell r="B599" t="str">
            <v>TOMA RJ45</v>
          </cell>
          <cell r="C599" t="str">
            <v>UN</v>
          </cell>
          <cell r="D599">
            <v>9800</v>
          </cell>
          <cell r="F599">
            <v>11368.00000011368</v>
          </cell>
          <cell r="I599">
            <v>0</v>
          </cell>
          <cell r="K599" t="str">
            <v>SUI</v>
          </cell>
        </row>
        <row r="600">
          <cell r="A600">
            <v>1515</v>
          </cell>
          <cell r="B600" t="str">
            <v>TOMA TELEFONICA AMERICANA SENCILLA</v>
          </cell>
          <cell r="C600" t="str">
            <v>UN</v>
          </cell>
          <cell r="D600">
            <v>3519.9999999647998</v>
          </cell>
          <cell r="F600">
            <v>4083.2</v>
          </cell>
          <cell r="I600">
            <v>0</v>
          </cell>
          <cell r="K600" t="str">
            <v>SUI</v>
          </cell>
          <cell r="L600">
            <v>1</v>
          </cell>
        </row>
        <row r="601">
          <cell r="A601">
            <v>1617</v>
          </cell>
          <cell r="B601" t="str">
            <v>TOMACORRIENTE POLO A TIERRA con tapaintemperie</v>
          </cell>
          <cell r="C601" t="str">
            <v>UND</v>
          </cell>
          <cell r="D601">
            <v>6500</v>
          </cell>
          <cell r="F601">
            <v>7540.0000000753989</v>
          </cell>
          <cell r="I601">
            <v>0</v>
          </cell>
          <cell r="K601" t="str">
            <v>LAUMAYER</v>
          </cell>
        </row>
        <row r="602">
          <cell r="A602">
            <v>1262</v>
          </cell>
          <cell r="B602" t="str">
            <v>TRANS. TRIFASICO 500  KVA</v>
          </cell>
          <cell r="C602" t="str">
            <v>UN</v>
          </cell>
          <cell r="D602">
            <v>11200000</v>
          </cell>
          <cell r="F602">
            <v>12992000.000129919</v>
          </cell>
          <cell r="I602">
            <v>0</v>
          </cell>
        </row>
        <row r="603">
          <cell r="A603">
            <v>1467</v>
          </cell>
          <cell r="B603" t="str">
            <v>TRANSFERENCIA AUTOMATICA 100 A, 220V, con CONTACTORES</v>
          </cell>
          <cell r="C603" t="str">
            <v>UN</v>
          </cell>
          <cell r="D603">
            <v>3647799.999963522</v>
          </cell>
          <cell r="F603">
            <v>4231448</v>
          </cell>
          <cell r="I603">
            <v>0</v>
          </cell>
        </row>
        <row r="604">
          <cell r="A604">
            <v>1602</v>
          </cell>
          <cell r="B604" t="str">
            <v>TORNILLERIA</v>
          </cell>
          <cell r="C604" t="str">
            <v>UND</v>
          </cell>
          <cell r="D604">
            <v>259.99999999739998</v>
          </cell>
          <cell r="F604">
            <v>301.59999999999997</v>
          </cell>
          <cell r="I604">
            <v>0</v>
          </cell>
          <cell r="K604" t="str">
            <v>ACC</v>
          </cell>
          <cell r="L604">
            <v>331.75999999668238</v>
          </cell>
          <cell r="M604">
            <v>30.159999996682416</v>
          </cell>
        </row>
        <row r="605">
          <cell r="A605">
            <v>1034</v>
          </cell>
          <cell r="B605" t="str">
            <v>BRAZO PARA LUMINARIAS GRANDE</v>
          </cell>
          <cell r="C605" t="str">
            <v>UN</v>
          </cell>
          <cell r="D605">
            <v>38999.999999610001</v>
          </cell>
          <cell r="F605">
            <v>45240</v>
          </cell>
          <cell r="I605">
            <v>0</v>
          </cell>
          <cell r="K605" t="str">
            <v>HERRAJES</v>
          </cell>
        </row>
        <row r="606">
          <cell r="A606">
            <v>2300</v>
          </cell>
          <cell r="B606" t="str">
            <v>BRAZO PARA LUMINARIAS PQÑO</v>
          </cell>
          <cell r="C606" t="str">
            <v>UND</v>
          </cell>
          <cell r="D606">
            <v>19499.999999805001</v>
          </cell>
          <cell r="F606">
            <v>22620</v>
          </cell>
          <cell r="I606">
            <v>0</v>
          </cell>
          <cell r="K606" t="str">
            <v>HERRAJES</v>
          </cell>
        </row>
        <row r="607">
          <cell r="A607">
            <v>1504</v>
          </cell>
          <cell r="B607" t="str">
            <v>TRANSFOR. TRIFASICO TIPO SECO 15KVA</v>
          </cell>
          <cell r="C607" t="str">
            <v>UN</v>
          </cell>
          <cell r="D607">
            <v>1299999.9999870001</v>
          </cell>
          <cell r="F607">
            <v>1508000.0000000002</v>
          </cell>
          <cell r="I607">
            <v>0</v>
          </cell>
          <cell r="K607" t="str">
            <v>TRAFO</v>
          </cell>
        </row>
        <row r="608">
          <cell r="A608">
            <v>1209</v>
          </cell>
          <cell r="B608" t="str">
            <v>TRANSFOR. TRIFASICO TIPO SECO 30KVA</v>
          </cell>
          <cell r="C608" t="str">
            <v>UN</v>
          </cell>
          <cell r="D608">
            <v>1923999.9999807603</v>
          </cell>
          <cell r="F608">
            <v>2231840</v>
          </cell>
          <cell r="I608">
            <v>0</v>
          </cell>
          <cell r="K608" t="str">
            <v>TRAFO</v>
          </cell>
        </row>
        <row r="609">
          <cell r="A609">
            <v>1037</v>
          </cell>
          <cell r="B609" t="str">
            <v>TRANSFORM. DE CORRIENTE  2000/5A CGCT4-2000</v>
          </cell>
          <cell r="C609" t="str">
            <v>UND</v>
          </cell>
          <cell r="D609">
            <v>85800</v>
          </cell>
          <cell r="F609">
            <v>99528.000000995264</v>
          </cell>
          <cell r="I609">
            <v>0</v>
          </cell>
        </row>
        <row r="610">
          <cell r="A610">
            <v>1255</v>
          </cell>
          <cell r="B610" t="str">
            <v>TRANSFORMADOR SECO  3F 300 KVA</v>
          </cell>
          <cell r="C610" t="str">
            <v>UND</v>
          </cell>
          <cell r="D610">
            <v>11179999.999888202</v>
          </cell>
          <cell r="F610">
            <v>12968800.000000002</v>
          </cell>
          <cell r="I610">
            <v>0</v>
          </cell>
          <cell r="K610" t="str">
            <v>TRAFO</v>
          </cell>
        </row>
        <row r="611">
          <cell r="A611">
            <v>1402</v>
          </cell>
          <cell r="B611" t="str">
            <v>TRANSFORMADOR  TRIFASICO 112,5 KVA  13200/214/124V</v>
          </cell>
          <cell r="C611" t="str">
            <v>UND</v>
          </cell>
          <cell r="D611">
            <v>11450919.999885492</v>
          </cell>
          <cell r="F611">
            <v>13283067.200000001</v>
          </cell>
          <cell r="I611">
            <v>0</v>
          </cell>
          <cell r="K611" t="str">
            <v>TRAFO</v>
          </cell>
        </row>
        <row r="612">
          <cell r="A612">
            <v>1058</v>
          </cell>
          <cell r="B612" t="str">
            <v>TRANSFORMADOR DE 30 KVA 13200/208-120V</v>
          </cell>
          <cell r="C612" t="str">
            <v>UN</v>
          </cell>
          <cell r="D612">
            <v>5745999.9999425411</v>
          </cell>
          <cell r="F612">
            <v>6665360.0000000009</v>
          </cell>
          <cell r="I612">
            <v>0</v>
          </cell>
          <cell r="K612" t="str">
            <v>TRAFO</v>
          </cell>
          <cell r="L612">
            <v>32363999.999999996</v>
          </cell>
        </row>
        <row r="613">
          <cell r="A613">
            <v>1219</v>
          </cell>
          <cell r="B613" t="str">
            <v>TRANSFORMADOR SECO DE 75 KVA 13200/440V</v>
          </cell>
          <cell r="C613" t="str">
            <v>UND</v>
          </cell>
          <cell r="D613">
            <v>3223999.9999677604</v>
          </cell>
          <cell r="F613">
            <v>3739840.0000000005</v>
          </cell>
          <cell r="I613">
            <v>0</v>
          </cell>
          <cell r="K613" t="str">
            <v>TRAFO</v>
          </cell>
        </row>
        <row r="614">
          <cell r="A614">
            <v>1071</v>
          </cell>
          <cell r="B614" t="str">
            <v>BOMBILLO SODIO 75W</v>
          </cell>
          <cell r="C614" t="str">
            <v>UND</v>
          </cell>
          <cell r="D614">
            <v>19499.999999805001</v>
          </cell>
          <cell r="F614">
            <v>22620</v>
          </cell>
          <cell r="I614">
            <v>0</v>
          </cell>
          <cell r="K614" t="str">
            <v>LUMINARIA</v>
          </cell>
        </row>
        <row r="615">
          <cell r="A615">
            <v>1583</v>
          </cell>
          <cell r="B615" t="str">
            <v>TRANSFORMADOR DE CORRIENTE  20-1/5</v>
          </cell>
          <cell r="C615" t="str">
            <v>UN</v>
          </cell>
          <cell r="D615">
            <v>3054999.9999694498</v>
          </cell>
          <cell r="F615">
            <v>3543799.9999999995</v>
          </cell>
          <cell r="I615">
            <v>0</v>
          </cell>
          <cell r="K615" t="str">
            <v>SUBES</v>
          </cell>
          <cell r="L615">
            <v>3898179.9999610181</v>
          </cell>
          <cell r="M615">
            <v>354379.99996101856</v>
          </cell>
        </row>
        <row r="616">
          <cell r="A616">
            <v>1413</v>
          </cell>
          <cell r="B616" t="str">
            <v>TRANSFORMADOR DE CORRIENTE 200/5</v>
          </cell>
          <cell r="C616" t="str">
            <v>UND</v>
          </cell>
          <cell r="D616">
            <v>75800</v>
          </cell>
          <cell r="F616">
            <v>87928.00000087927</v>
          </cell>
          <cell r="H616">
            <v>3</v>
          </cell>
          <cell r="I616">
            <v>263784.0000026378</v>
          </cell>
          <cell r="J616" t="str">
            <v xml:space="preserve"> T </v>
          </cell>
          <cell r="K616" t="str">
            <v>SUBES</v>
          </cell>
        </row>
        <row r="617">
          <cell r="A617">
            <v>1584</v>
          </cell>
          <cell r="B617" t="str">
            <v>TRANSFORMADOR POTENCIAL 13.200/120 V</v>
          </cell>
          <cell r="C617" t="str">
            <v>UN</v>
          </cell>
          <cell r="D617">
            <v>2846551.7241094657</v>
          </cell>
          <cell r="F617">
            <v>3302000</v>
          </cell>
          <cell r="I617">
            <v>0</v>
          </cell>
          <cell r="K617" t="str">
            <v>SUBES</v>
          </cell>
          <cell r="L617">
            <v>3632199.9999636784</v>
          </cell>
          <cell r="M617">
            <v>330199.99996367842</v>
          </cell>
        </row>
        <row r="618">
          <cell r="A618">
            <v>1614</v>
          </cell>
          <cell r="B618" t="str">
            <v>TUBERIA TELEFONICA PVC 3" TIPO EB</v>
          </cell>
          <cell r="C618" t="str">
            <v>ML</v>
          </cell>
          <cell r="D618">
            <v>3781.4833332955186</v>
          </cell>
          <cell r="F618">
            <v>4386.5206666666663</v>
          </cell>
          <cell r="I618">
            <v>0</v>
          </cell>
        </row>
        <row r="619">
          <cell r="A619">
            <v>1276</v>
          </cell>
          <cell r="B619" t="str">
            <v>TUBO CONDU.GALVA       3"</v>
          </cell>
          <cell r="C619" t="str">
            <v>ML</v>
          </cell>
          <cell r="D619">
            <v>52771.200000000004</v>
          </cell>
          <cell r="F619">
            <v>61214.592000612145</v>
          </cell>
          <cell r="I619">
            <v>0</v>
          </cell>
          <cell r="K619" t="str">
            <v>EMT</v>
          </cell>
          <cell r="L619">
            <v>67336.051200000002</v>
          </cell>
          <cell r="M619">
            <v>6121.4591993878566</v>
          </cell>
        </row>
        <row r="620">
          <cell r="A620">
            <v>1044</v>
          </cell>
          <cell r="B620" t="str">
            <v xml:space="preserve">TUBO CONDUIT GALV 1/2" </v>
          </cell>
          <cell r="C620" t="str">
            <v>ML</v>
          </cell>
          <cell r="D620">
            <v>6669</v>
          </cell>
          <cell r="F620">
            <v>7736.0400000773598</v>
          </cell>
          <cell r="I620">
            <v>0</v>
          </cell>
          <cell r="K620" t="str">
            <v>EMT</v>
          </cell>
          <cell r="L620">
            <v>8509.6440000000002</v>
          </cell>
          <cell r="M620">
            <v>773.60399992264047</v>
          </cell>
        </row>
        <row r="621">
          <cell r="A621">
            <v>1283</v>
          </cell>
          <cell r="B621" t="str">
            <v>TUBO CONDUIT PVC       1"</v>
          </cell>
          <cell r="C621" t="str">
            <v>ML</v>
          </cell>
          <cell r="D621">
            <v>1334.319999986657</v>
          </cell>
          <cell r="F621">
            <v>1547.8112000000001</v>
          </cell>
          <cell r="I621">
            <v>0</v>
          </cell>
          <cell r="K621" t="str">
            <v>PVC</v>
          </cell>
          <cell r="L621">
            <v>1702.5923199829742</v>
          </cell>
          <cell r="M621">
            <v>154.78111998297413</v>
          </cell>
        </row>
        <row r="622">
          <cell r="A622">
            <v>1284</v>
          </cell>
          <cell r="B622" t="str">
            <v xml:space="preserve">TUBO CONDUIT PVC       2" </v>
          </cell>
          <cell r="C622" t="str">
            <v>ML</v>
          </cell>
          <cell r="D622">
            <v>4834.6133332849877</v>
          </cell>
          <cell r="F622">
            <v>5608.1514666666662</v>
          </cell>
          <cell r="I622">
            <v>0</v>
          </cell>
          <cell r="K622" t="str">
            <v>PVC</v>
          </cell>
          <cell r="L622">
            <v>0</v>
          </cell>
        </row>
        <row r="623">
          <cell r="A623">
            <v>1285</v>
          </cell>
          <cell r="B623" t="str">
            <v>TUBO CONDUIT PVC       3"</v>
          </cell>
          <cell r="C623" t="str">
            <v>ML</v>
          </cell>
          <cell r="D623">
            <v>3564.5999999643541</v>
          </cell>
          <cell r="F623">
            <v>4134.9359999999997</v>
          </cell>
          <cell r="I623">
            <v>0</v>
          </cell>
          <cell r="K623" t="str">
            <v>PVC</v>
          </cell>
          <cell r="L623" t="str">
            <v>OJO ESTE ES DUCTO TIPO PESADO</v>
          </cell>
        </row>
        <row r="624">
          <cell r="A624">
            <v>1192</v>
          </cell>
          <cell r="B624" t="str">
            <v>TUBO CONDUIT PVC       4"</v>
          </cell>
          <cell r="C624" t="str">
            <v>MTS</v>
          </cell>
          <cell r="D624">
            <v>7126.5999999287351</v>
          </cell>
          <cell r="F624">
            <v>8266.8560000000016</v>
          </cell>
          <cell r="I624">
            <v>0</v>
          </cell>
          <cell r="K624" t="str">
            <v>PVC</v>
          </cell>
          <cell r="L624" t="str">
            <v>OJO ESTE ES DUCTO TIPO PESADO</v>
          </cell>
          <cell r="Q624">
            <v>5300</v>
          </cell>
        </row>
        <row r="625">
          <cell r="A625">
            <v>1286</v>
          </cell>
          <cell r="B625" t="str">
            <v>TUBO CONDUIT PVC     1/2"</v>
          </cell>
          <cell r="C625" t="str">
            <v>ML</v>
          </cell>
          <cell r="D625">
            <v>616.22879999383781</v>
          </cell>
          <cell r="F625">
            <v>714.82540800000004</v>
          </cell>
          <cell r="I625">
            <v>0</v>
          </cell>
          <cell r="K625" t="str">
            <v>PVC</v>
          </cell>
          <cell r="L625">
            <v>786.30794879213704</v>
          </cell>
          <cell r="M625">
            <v>71.482540792137002</v>
          </cell>
        </row>
        <row r="626">
          <cell r="A626">
            <v>1287</v>
          </cell>
          <cell r="B626" t="str">
            <v>TUBO CONDUIT PVC     3/4"</v>
          </cell>
          <cell r="C626" t="str">
            <v>ML</v>
          </cell>
          <cell r="D626">
            <v>814.58666665852093</v>
          </cell>
          <cell r="F626">
            <v>944.92053333333342</v>
          </cell>
          <cell r="I626">
            <v>0</v>
          </cell>
          <cell r="K626" t="str">
            <v>PVC</v>
          </cell>
          <cell r="L626">
            <v>1039.4125866562727</v>
          </cell>
          <cell r="M626">
            <v>94.492053322939228</v>
          </cell>
        </row>
        <row r="627">
          <cell r="A627">
            <v>1288</v>
          </cell>
          <cell r="B627" t="str">
            <v>TUBO CONDUIT PVC  1- 1/4"</v>
          </cell>
          <cell r="C627" t="str">
            <v>ML</v>
          </cell>
          <cell r="D627">
            <v>1876.3333333145704</v>
          </cell>
          <cell r="F627">
            <v>2176.5466666666671</v>
          </cell>
          <cell r="I627">
            <v>0</v>
          </cell>
          <cell r="K627" t="str">
            <v>PVC</v>
          </cell>
        </row>
        <row r="628">
          <cell r="A628">
            <v>1305</v>
          </cell>
          <cell r="B628" t="str">
            <v>TUBO CONDUIT PVC 1-1/2"</v>
          </cell>
          <cell r="C628" t="str">
            <v>ML</v>
          </cell>
          <cell r="D628">
            <v>2630.1599999736986</v>
          </cell>
          <cell r="F628">
            <v>3050.9856</v>
          </cell>
          <cell r="I628">
            <v>0</v>
          </cell>
          <cell r="K628" t="str">
            <v>PVC</v>
          </cell>
        </row>
        <row r="629">
          <cell r="A629">
            <v>6600</v>
          </cell>
          <cell r="B629" t="str">
            <v xml:space="preserve"> TUBO TIPO EMT DE 3"</v>
          </cell>
          <cell r="C629" t="str">
            <v>MT</v>
          </cell>
          <cell r="D629">
            <v>16113.9</v>
          </cell>
          <cell r="F629">
            <v>18692.124000186919</v>
          </cell>
          <cell r="I629">
            <v>0</v>
          </cell>
          <cell r="K629" t="str">
            <v>EMT</v>
          </cell>
          <cell r="L629">
            <v>20561.3364</v>
          </cell>
          <cell r="M629">
            <v>1869.212399813081</v>
          </cell>
        </row>
        <row r="630">
          <cell r="A630">
            <v>6700</v>
          </cell>
          <cell r="B630" t="str">
            <v>TUBO EMT DE 4"</v>
          </cell>
          <cell r="C630" t="str">
            <v>MT</v>
          </cell>
          <cell r="D630">
            <v>18302.666666666668</v>
          </cell>
          <cell r="F630">
            <v>21231.093333545643</v>
          </cell>
          <cell r="I630">
            <v>0</v>
          </cell>
        </row>
        <row r="631">
          <cell r="A631">
            <v>1569</v>
          </cell>
          <cell r="B631" t="str">
            <v>TUBO GALVANIZADO 3/4"</v>
          </cell>
          <cell r="C631" t="str">
            <v>MT</v>
          </cell>
          <cell r="D631">
            <v>6061.5</v>
          </cell>
          <cell r="F631">
            <v>7031.3400000703132</v>
          </cell>
          <cell r="I631">
            <v>0</v>
          </cell>
          <cell r="K631" t="str">
            <v>EMT</v>
          </cell>
          <cell r="L631">
            <v>7734.4740000000002</v>
          </cell>
          <cell r="M631">
            <v>703.13399992968698</v>
          </cell>
        </row>
        <row r="632">
          <cell r="A632">
            <v>1297</v>
          </cell>
          <cell r="B632" t="str">
            <v>TUBO GALVANIZADO DE 4"</v>
          </cell>
          <cell r="C632" t="str">
            <v>MT</v>
          </cell>
          <cell r="D632">
            <v>48900</v>
          </cell>
          <cell r="F632">
            <v>56724.000000567241</v>
          </cell>
          <cell r="I632">
            <v>0</v>
          </cell>
          <cell r="K632" t="str">
            <v>EMT</v>
          </cell>
        </row>
        <row r="633">
          <cell r="A633">
            <v>4100</v>
          </cell>
          <cell r="B633" t="str">
            <v>TUBO PVC DE 6 "</v>
          </cell>
          <cell r="C633" t="str">
            <v>MT</v>
          </cell>
          <cell r="D633">
            <v>13433.333333333334</v>
          </cell>
          <cell r="F633">
            <v>15582.666666822493</v>
          </cell>
          <cell r="I633">
            <v>0</v>
          </cell>
        </row>
        <row r="634">
          <cell r="A634">
            <v>1243</v>
          </cell>
          <cell r="B634" t="str">
            <v>TUBO TIPO EMT  1-1/2"</v>
          </cell>
          <cell r="C634" t="str">
            <v>ML</v>
          </cell>
          <cell r="D634">
            <v>6415.8</v>
          </cell>
          <cell r="F634">
            <v>7442.3280000744226</v>
          </cell>
          <cell r="I634">
            <v>0</v>
          </cell>
          <cell r="K634" t="str">
            <v>EMT</v>
          </cell>
          <cell r="L634">
            <v>8186.5608000000002</v>
          </cell>
          <cell r="M634">
            <v>744.23279992557764</v>
          </cell>
        </row>
        <row r="635">
          <cell r="A635">
            <v>1242</v>
          </cell>
          <cell r="B635" t="str">
            <v>TUBO TIPO EMT  1-1/4"</v>
          </cell>
          <cell r="C635" t="str">
            <v>ML</v>
          </cell>
          <cell r="D635">
            <v>6150.666666666667</v>
          </cell>
          <cell r="F635">
            <v>7134.7733334046807</v>
          </cell>
          <cell r="I635">
            <v>0</v>
          </cell>
          <cell r="K635" t="str">
            <v>EMT</v>
          </cell>
        </row>
        <row r="636">
          <cell r="A636">
            <v>1241</v>
          </cell>
          <cell r="B636" t="str">
            <v>TUBO TIPO EMT  2"</v>
          </cell>
          <cell r="C636" t="str">
            <v>ML</v>
          </cell>
          <cell r="D636">
            <v>8164.2000000000007</v>
          </cell>
          <cell r="F636">
            <v>9470.4720000947054</v>
          </cell>
          <cell r="I636">
            <v>0</v>
          </cell>
          <cell r="K636" t="str">
            <v>EMT</v>
          </cell>
          <cell r="L636">
            <v>10417.519200000001</v>
          </cell>
          <cell r="M636">
            <v>947.0471999052952</v>
          </cell>
        </row>
        <row r="637">
          <cell r="A637">
            <v>1301</v>
          </cell>
          <cell r="B637" t="str">
            <v>TUBO TIPO EMT 1"</v>
          </cell>
          <cell r="C637" t="str">
            <v>ML</v>
          </cell>
          <cell r="D637">
            <v>3732.3</v>
          </cell>
          <cell r="F637">
            <v>4329.4680000432945</v>
          </cell>
          <cell r="I637">
            <v>0</v>
          </cell>
          <cell r="K637" t="str">
            <v>EMT</v>
          </cell>
          <cell r="L637">
            <v>4762.4148000000005</v>
          </cell>
          <cell r="M637">
            <v>432.94679995670595</v>
          </cell>
        </row>
        <row r="638">
          <cell r="A638">
            <v>1496</v>
          </cell>
          <cell r="B638" t="str">
            <v xml:space="preserve">TUBO TIPO EMT 1/2" </v>
          </cell>
          <cell r="C638" t="str">
            <v>ML</v>
          </cell>
          <cell r="D638">
            <v>1662.3</v>
          </cell>
          <cell r="F638">
            <v>1928.2680000192825</v>
          </cell>
          <cell r="I638">
            <v>0</v>
          </cell>
          <cell r="K638" t="str">
            <v>EMT</v>
          </cell>
          <cell r="L638">
            <v>2121.0948000000003</v>
          </cell>
          <cell r="M638">
            <v>192.82679998071785</v>
          </cell>
        </row>
        <row r="639">
          <cell r="A639">
            <v>1429</v>
          </cell>
          <cell r="B639" t="str">
            <v xml:space="preserve">TUBO TIPO EMT 3/4" </v>
          </cell>
          <cell r="C639" t="str">
            <v>ML</v>
          </cell>
          <cell r="D639">
            <v>2536.7999999999997</v>
          </cell>
          <cell r="F639">
            <v>2942.6880000294263</v>
          </cell>
          <cell r="I639">
            <v>0</v>
          </cell>
          <cell r="K639" t="str">
            <v>EMT</v>
          </cell>
          <cell r="L639">
            <v>3236.9567999999999</v>
          </cell>
          <cell r="M639">
            <v>294.26879997057358</v>
          </cell>
        </row>
        <row r="640">
          <cell r="A640">
            <v>1206</v>
          </cell>
          <cell r="B640" t="str">
            <v>TUBOCONDUIT GALV DE 1 1/2"</v>
          </cell>
          <cell r="C640" t="str">
            <v>MT</v>
          </cell>
          <cell r="D640">
            <v>8333</v>
          </cell>
          <cell r="F640">
            <v>9666.2800000966618</v>
          </cell>
          <cell r="I640">
            <v>0</v>
          </cell>
          <cell r="K640" t="str">
            <v>EMT</v>
          </cell>
        </row>
        <row r="641">
          <cell r="A641">
            <v>1375</v>
          </cell>
          <cell r="B641" t="str">
            <v>TUBOCONDUIT GALV DE 1 1/4"</v>
          </cell>
          <cell r="C641" t="str">
            <v>MT</v>
          </cell>
          <cell r="D641">
            <v>6667</v>
          </cell>
          <cell r="F641">
            <v>7733.7200000773364</v>
          </cell>
          <cell r="H641">
            <v>14</v>
          </cell>
          <cell r="I641">
            <v>108272.08000108271</v>
          </cell>
          <cell r="J641" t="str">
            <v xml:space="preserve"> T </v>
          </cell>
          <cell r="K641" t="str">
            <v>EMT</v>
          </cell>
        </row>
        <row r="642">
          <cell r="A642">
            <v>1510</v>
          </cell>
          <cell r="B642" t="str">
            <v>TUBOCONDUIT GALV DE 1"</v>
          </cell>
          <cell r="C642" t="str">
            <v>MT</v>
          </cell>
          <cell r="D642">
            <v>8550</v>
          </cell>
          <cell r="F642">
            <v>9918.0000000991786</v>
          </cell>
          <cell r="I642">
            <v>0</v>
          </cell>
          <cell r="K642" t="str">
            <v>EMT</v>
          </cell>
          <cell r="L642">
            <v>10909.8</v>
          </cell>
          <cell r="M642">
            <v>991.79999990082069</v>
          </cell>
        </row>
        <row r="643">
          <cell r="A643">
            <v>1249</v>
          </cell>
          <cell r="B643" t="str">
            <v>TUBOCONDUIT GALV DE 1/2"</v>
          </cell>
          <cell r="C643" t="str">
            <v>MT</v>
          </cell>
          <cell r="D643">
            <v>4545</v>
          </cell>
          <cell r="F643">
            <v>5272.2000000527214</v>
          </cell>
          <cell r="I643">
            <v>0</v>
          </cell>
          <cell r="K643" t="str">
            <v>EMT</v>
          </cell>
        </row>
        <row r="644">
          <cell r="A644">
            <v>1423</v>
          </cell>
          <cell r="B644" t="str">
            <v>TUBOCONDUIT GALV DE 2"</v>
          </cell>
          <cell r="C644" t="str">
            <v>MT</v>
          </cell>
          <cell r="D644">
            <v>16261.5</v>
          </cell>
          <cell r="F644">
            <v>18863.340000188633</v>
          </cell>
          <cell r="I644">
            <v>0</v>
          </cell>
          <cell r="K644" t="str">
            <v>EMT</v>
          </cell>
        </row>
        <row r="645">
          <cell r="A645">
            <v>1274</v>
          </cell>
          <cell r="B645" t="str">
            <v>TUBOCONDUIT GALV DE 3/4"</v>
          </cell>
          <cell r="C645" t="str">
            <v>MT</v>
          </cell>
          <cell r="D645">
            <v>8596.1999999999989</v>
          </cell>
          <cell r="F645">
            <v>9971.5920000997139</v>
          </cell>
          <cell r="H645">
            <v>52</v>
          </cell>
          <cell r="I645">
            <v>518522.78400518512</v>
          </cell>
          <cell r="J645" t="str">
            <v xml:space="preserve"> T </v>
          </cell>
          <cell r="K645" t="str">
            <v>EMT</v>
          </cell>
        </row>
        <row r="646">
          <cell r="A646">
            <v>1364</v>
          </cell>
          <cell r="B646" t="str">
            <v>TUERCA DE OJO</v>
          </cell>
          <cell r="C646" t="str">
            <v>UN</v>
          </cell>
          <cell r="D646">
            <v>6499.9999999350002</v>
          </cell>
          <cell r="F646">
            <v>7539.9999999999991</v>
          </cell>
          <cell r="I646">
            <v>0</v>
          </cell>
          <cell r="K646" t="str">
            <v>HERRAJES</v>
          </cell>
        </row>
        <row r="647">
          <cell r="A647">
            <v>1578</v>
          </cell>
          <cell r="B647" t="str">
            <v>UNION CONDUIT GALV DE 3/4"</v>
          </cell>
          <cell r="C647" t="str">
            <v>UND</v>
          </cell>
          <cell r="D647">
            <v>1496.88</v>
          </cell>
          <cell r="F647">
            <v>1736.3808000173638</v>
          </cell>
          <cell r="I647">
            <v>0</v>
          </cell>
          <cell r="K647" t="str">
            <v>EMT</v>
          </cell>
        </row>
        <row r="648">
          <cell r="A648">
            <v>1251</v>
          </cell>
          <cell r="B648" t="str">
            <v xml:space="preserve">UNION EMT  1" </v>
          </cell>
          <cell r="C648" t="str">
            <v>UND</v>
          </cell>
          <cell r="D648">
            <v>1452.6000000000001</v>
          </cell>
          <cell r="F648">
            <v>1685.0160000168503</v>
          </cell>
          <cell r="I648">
            <v>0</v>
          </cell>
          <cell r="K648" t="str">
            <v>EMT</v>
          </cell>
        </row>
        <row r="649">
          <cell r="A649">
            <v>1363</v>
          </cell>
          <cell r="B649" t="str">
            <v xml:space="preserve">UNION EMT  1/2" </v>
          </cell>
          <cell r="C649" t="str">
            <v>UND</v>
          </cell>
          <cell r="D649">
            <v>517.5</v>
          </cell>
          <cell r="F649">
            <v>600.30000000600296</v>
          </cell>
          <cell r="I649">
            <v>0</v>
          </cell>
          <cell r="K649" t="str">
            <v>EMT</v>
          </cell>
        </row>
        <row r="650">
          <cell r="A650">
            <v>1376</v>
          </cell>
          <cell r="B650" t="str">
            <v xml:space="preserve">UNION EMT  1-1/2" </v>
          </cell>
          <cell r="C650" t="str">
            <v>UND</v>
          </cell>
          <cell r="D650">
            <v>4220.1000000000004</v>
          </cell>
          <cell r="F650">
            <v>4895.3160000489524</v>
          </cell>
          <cell r="I650">
            <v>0</v>
          </cell>
          <cell r="K650" t="str">
            <v>EMT</v>
          </cell>
          <cell r="L650">
            <v>5384.8476000000001</v>
          </cell>
          <cell r="M650">
            <v>489.53159995104761</v>
          </cell>
        </row>
        <row r="651">
          <cell r="A651">
            <v>1389</v>
          </cell>
          <cell r="B651" t="str">
            <v xml:space="preserve">UNION EMT  1-1/4" </v>
          </cell>
          <cell r="C651" t="str">
            <v>UND</v>
          </cell>
          <cell r="D651">
            <v>2827</v>
          </cell>
          <cell r="F651">
            <v>3279.3200000327929</v>
          </cell>
          <cell r="I651">
            <v>0</v>
          </cell>
          <cell r="K651" t="str">
            <v>EMT</v>
          </cell>
        </row>
        <row r="652">
          <cell r="A652">
            <v>1316</v>
          </cell>
          <cell r="B652" t="str">
            <v xml:space="preserve">UNION EMT  2" </v>
          </cell>
          <cell r="C652" t="str">
            <v>UND</v>
          </cell>
          <cell r="D652">
            <v>5706</v>
          </cell>
          <cell r="F652">
            <v>6618.9600000661894</v>
          </cell>
          <cell r="I652">
            <v>0</v>
          </cell>
          <cell r="K652" t="str">
            <v>EMT</v>
          </cell>
          <cell r="L652">
            <v>7280.8559999999998</v>
          </cell>
          <cell r="M652">
            <v>661.89599993381034</v>
          </cell>
        </row>
        <row r="653">
          <cell r="A653">
            <v>1250</v>
          </cell>
          <cell r="B653" t="str">
            <v xml:space="preserve">UNION EMT  3/4" </v>
          </cell>
          <cell r="C653" t="str">
            <v>UND</v>
          </cell>
          <cell r="D653">
            <v>952.2</v>
          </cell>
          <cell r="F653">
            <v>1104.5520000110455</v>
          </cell>
          <cell r="I653">
            <v>0</v>
          </cell>
          <cell r="K653" t="str">
            <v>EMT</v>
          </cell>
          <cell r="L653">
            <v>1215.0072</v>
          </cell>
          <cell r="M653">
            <v>110.45519998895452</v>
          </cell>
        </row>
        <row r="654">
          <cell r="A654">
            <v>5000</v>
          </cell>
          <cell r="B654" t="str">
            <v>UNION EMT DE 3"</v>
          </cell>
          <cell r="C654" t="str">
            <v>UND</v>
          </cell>
          <cell r="D654">
            <v>13500</v>
          </cell>
          <cell r="F654">
            <v>15660.000000156599</v>
          </cell>
          <cell r="I654">
            <v>0</v>
          </cell>
          <cell r="K654" t="str">
            <v>EMT</v>
          </cell>
          <cell r="L654">
            <v>17226</v>
          </cell>
          <cell r="M654">
            <v>1565.9999998434014</v>
          </cell>
        </row>
        <row r="655">
          <cell r="A655">
            <v>5001</v>
          </cell>
          <cell r="B655" t="str">
            <v>UNION EMT DE 4"</v>
          </cell>
          <cell r="C655" t="str">
            <v>UND</v>
          </cell>
          <cell r="D655">
            <v>12125</v>
          </cell>
          <cell r="F655">
            <v>14065.00000014065</v>
          </cell>
          <cell r="I655">
            <v>0</v>
          </cell>
        </row>
        <row r="656">
          <cell r="A656">
            <v>1198</v>
          </cell>
          <cell r="B656" t="str">
            <v>UNION GALV DE 1 1/2"</v>
          </cell>
          <cell r="C656" t="str">
            <v>UND</v>
          </cell>
          <cell r="D656">
            <v>1767.3200000000002</v>
          </cell>
          <cell r="F656">
            <v>2050.0912000205012</v>
          </cell>
          <cell r="I656">
            <v>0</v>
          </cell>
        </row>
        <row r="657">
          <cell r="A657">
            <v>1368</v>
          </cell>
          <cell r="B657" t="str">
            <v>UNION GALV DE 1 1/4"</v>
          </cell>
          <cell r="C657" t="str">
            <v>UND</v>
          </cell>
          <cell r="D657">
            <v>1436.8400000000001</v>
          </cell>
          <cell r="F657">
            <v>1666.7344000166675</v>
          </cell>
          <cell r="H657">
            <v>3</v>
          </cell>
          <cell r="I657">
            <v>5000.2032000500021</v>
          </cell>
          <cell r="J657" t="str">
            <v xml:space="preserve"> T </v>
          </cell>
        </row>
        <row r="658">
          <cell r="A658">
            <v>1541</v>
          </cell>
          <cell r="B658" t="str">
            <v>UNION GALV DE 1"</v>
          </cell>
          <cell r="C658" t="str">
            <v>UND</v>
          </cell>
          <cell r="D658">
            <v>2037.6000000000001</v>
          </cell>
          <cell r="F658">
            <v>2363.6160000236364</v>
          </cell>
          <cell r="I658">
            <v>0</v>
          </cell>
          <cell r="K658" t="str">
            <v>EMT</v>
          </cell>
          <cell r="L658">
            <v>2599.9776000000002</v>
          </cell>
          <cell r="M658">
            <v>236.36159997636378</v>
          </cell>
        </row>
        <row r="659">
          <cell r="A659">
            <v>1154</v>
          </cell>
          <cell r="B659" t="str">
            <v>UNION GALV DE 1/2"</v>
          </cell>
          <cell r="C659" t="str">
            <v>UND</v>
          </cell>
          <cell r="D659">
            <v>562.42800000000011</v>
          </cell>
          <cell r="F659">
            <v>652.41648000652424</v>
          </cell>
          <cell r="I659">
            <v>0</v>
          </cell>
          <cell r="K659" t="str">
            <v>EMT</v>
          </cell>
        </row>
        <row r="660">
          <cell r="A660">
            <v>1547</v>
          </cell>
          <cell r="B660" t="str">
            <v>UNION GALV DE 2 1/2"</v>
          </cell>
          <cell r="C660" t="str">
            <v>UND</v>
          </cell>
          <cell r="D660">
            <v>8838.9</v>
          </cell>
          <cell r="F660">
            <v>10253.124000102529</v>
          </cell>
          <cell r="I660">
            <v>0</v>
          </cell>
          <cell r="K660" t="str">
            <v>EMT</v>
          </cell>
        </row>
        <row r="661">
          <cell r="A661">
            <v>1332</v>
          </cell>
          <cell r="B661" t="str">
            <v>UNION GALV DE 2"</v>
          </cell>
          <cell r="C661" t="str">
            <v>UND</v>
          </cell>
          <cell r="D661">
            <v>3718.8</v>
          </cell>
          <cell r="F661">
            <v>4313.8080000431382</v>
          </cell>
          <cell r="I661">
            <v>0</v>
          </cell>
          <cell r="K661" t="str">
            <v>EMT</v>
          </cell>
        </row>
        <row r="662">
          <cell r="A662">
            <v>1099</v>
          </cell>
          <cell r="B662" t="str">
            <v>UNION GALV DE 3"</v>
          </cell>
          <cell r="C662" t="str">
            <v>UND</v>
          </cell>
          <cell r="D662">
            <v>12490.2</v>
          </cell>
          <cell r="F662">
            <v>14488.632000144888</v>
          </cell>
          <cell r="I662">
            <v>0</v>
          </cell>
          <cell r="K662" t="str">
            <v>EMT</v>
          </cell>
          <cell r="L662">
            <v>15937.495199999999</v>
          </cell>
          <cell r="M662">
            <v>1448.8631998551118</v>
          </cell>
        </row>
        <row r="663">
          <cell r="A663">
            <v>1275</v>
          </cell>
          <cell r="B663" t="str">
            <v>UNION GALV DE 3/4"</v>
          </cell>
          <cell r="C663" t="str">
            <v>UND</v>
          </cell>
          <cell r="D663">
            <v>1622</v>
          </cell>
          <cell r="F663">
            <v>1881.5200000188149</v>
          </cell>
          <cell r="H663">
            <v>18</v>
          </cell>
          <cell r="I663">
            <v>33867.360000338667</v>
          </cell>
          <cell r="J663" t="str">
            <v xml:space="preserve"> T </v>
          </cell>
          <cell r="K663" t="str">
            <v>EMT</v>
          </cell>
          <cell r="L663">
            <v>2069.672</v>
          </cell>
          <cell r="M663">
            <v>188.1519999811851</v>
          </cell>
        </row>
        <row r="664">
          <cell r="A664">
            <v>1252</v>
          </cell>
          <cell r="B664" t="str">
            <v>UNION UNIVERSAL APE 1 1/2"</v>
          </cell>
          <cell r="C664" t="str">
            <v>UND</v>
          </cell>
          <cell r="D664">
            <v>47250</v>
          </cell>
          <cell r="F664">
            <v>54810.000000548098</v>
          </cell>
          <cell r="I664">
            <v>0</v>
          </cell>
        </row>
        <row r="665">
          <cell r="A665">
            <v>1503</v>
          </cell>
          <cell r="B665" t="str">
            <v>UNION UNIVERSAL APE 1 1/4"</v>
          </cell>
          <cell r="C665" t="str">
            <v>UND</v>
          </cell>
          <cell r="F665">
            <v>0</v>
          </cell>
          <cell r="I665">
            <v>0</v>
          </cell>
        </row>
        <row r="666">
          <cell r="A666">
            <v>1337</v>
          </cell>
          <cell r="B666" t="str">
            <v>UNION UNIVERSAL APE 1"</v>
          </cell>
          <cell r="C666" t="str">
            <v>UND</v>
          </cell>
          <cell r="D666">
            <v>24000</v>
          </cell>
          <cell r="F666">
            <v>27840.0000002784</v>
          </cell>
          <cell r="I666">
            <v>0</v>
          </cell>
          <cell r="K666" t="str">
            <v>APE</v>
          </cell>
        </row>
        <row r="667">
          <cell r="A667">
            <v>1166</v>
          </cell>
          <cell r="B667" t="str">
            <v>UNION UNIVERSAL APE 1/2"</v>
          </cell>
          <cell r="C667" t="str">
            <v>UND</v>
          </cell>
          <cell r="D667">
            <v>13750</v>
          </cell>
          <cell r="F667">
            <v>15950.000000159498</v>
          </cell>
          <cell r="I667">
            <v>0</v>
          </cell>
          <cell r="K667" t="str">
            <v>APE</v>
          </cell>
        </row>
        <row r="668">
          <cell r="A668">
            <v>1140</v>
          </cell>
          <cell r="B668" t="str">
            <v>UNION UNIVERSAL APE 2 1/2"</v>
          </cell>
          <cell r="C668" t="str">
            <v>UND</v>
          </cell>
          <cell r="D668">
            <v>101000</v>
          </cell>
          <cell r="F668">
            <v>117160.0000011716</v>
          </cell>
          <cell r="I668">
            <v>0</v>
          </cell>
          <cell r="K668" t="str">
            <v>APE</v>
          </cell>
        </row>
        <row r="669">
          <cell r="A669">
            <v>1385</v>
          </cell>
          <cell r="B669" t="str">
            <v>UNION UNIVERSAL APE 2"</v>
          </cell>
          <cell r="C669" t="str">
            <v>UND</v>
          </cell>
          <cell r="D669">
            <v>54400</v>
          </cell>
          <cell r="F669">
            <v>63104.000000631037</v>
          </cell>
          <cell r="I669">
            <v>0</v>
          </cell>
          <cell r="K669" t="str">
            <v>APE</v>
          </cell>
        </row>
        <row r="670">
          <cell r="A670">
            <v>1167</v>
          </cell>
          <cell r="B670" t="str">
            <v>UNION UNIVERSAL APE 3"</v>
          </cell>
          <cell r="C670" t="str">
            <v>UND</v>
          </cell>
          <cell r="D670">
            <v>142000</v>
          </cell>
          <cell r="F670">
            <v>164720.00000164719</v>
          </cell>
          <cell r="I670">
            <v>0</v>
          </cell>
        </row>
        <row r="671">
          <cell r="A671">
            <v>1326</v>
          </cell>
          <cell r="B671" t="str">
            <v>UNION UNIVERSAL APE 3/4"</v>
          </cell>
          <cell r="C671" t="str">
            <v>UND</v>
          </cell>
          <cell r="D671">
            <v>18100</v>
          </cell>
          <cell r="F671">
            <v>20996.000000209959</v>
          </cell>
          <cell r="I671">
            <v>0</v>
          </cell>
          <cell r="K671" t="str">
            <v>APE</v>
          </cell>
        </row>
        <row r="672">
          <cell r="A672">
            <v>1256</v>
          </cell>
          <cell r="B672" t="str">
            <v>UPS DE 1500VA - 120V - ON LINE CMK POWERCOM</v>
          </cell>
          <cell r="C672" t="str">
            <v>UN</v>
          </cell>
          <cell r="D672">
            <v>1957500</v>
          </cell>
          <cell r="F672">
            <v>2270700.000022707</v>
          </cell>
          <cell r="I672">
            <v>0</v>
          </cell>
          <cell r="K672" t="str">
            <v>UPS</v>
          </cell>
        </row>
        <row r="673">
          <cell r="A673">
            <v>1447</v>
          </cell>
          <cell r="B673" t="str">
            <v>PLANTA DE EMERGENCIA 50 KVA, 220/127V, CON CARGADOR Y TANQUE</v>
          </cell>
          <cell r="C673" t="str">
            <v>UND</v>
          </cell>
          <cell r="D673">
            <v>26166600.000000004</v>
          </cell>
          <cell r="F673">
            <v>30353256.000303533</v>
          </cell>
          <cell r="I673">
            <v>0</v>
          </cell>
          <cell r="K673" t="str">
            <v>UPS</v>
          </cell>
        </row>
        <row r="674">
          <cell r="A674">
            <v>1556</v>
          </cell>
          <cell r="B674" t="str">
            <v>TRANSFORMADOR DE 75KVA, 13200/240-120, 2F</v>
          </cell>
          <cell r="C674" t="str">
            <v>ML</v>
          </cell>
          <cell r="D674">
            <v>7448999.999925511</v>
          </cell>
          <cell r="F674">
            <v>8640840</v>
          </cell>
          <cell r="I674">
            <v>0</v>
          </cell>
          <cell r="K674" t="str">
            <v>TRAFO</v>
          </cell>
        </row>
        <row r="675">
          <cell r="A675">
            <v>1022</v>
          </cell>
          <cell r="B675" t="str">
            <v xml:space="preserve">VARILLA DE COBRE 5/8" X 2.4 MTS </v>
          </cell>
          <cell r="C675" t="str">
            <v>UND</v>
          </cell>
          <cell r="D675">
            <v>90999.999999089996</v>
          </cell>
          <cell r="F675">
            <v>105560</v>
          </cell>
          <cell r="I675">
            <v>0</v>
          </cell>
          <cell r="K675" t="str">
            <v>SUBES</v>
          </cell>
          <cell r="L675">
            <v>116115.99999883883</v>
          </cell>
          <cell r="M675">
            <v>10555.99999883883</v>
          </cell>
        </row>
        <row r="676">
          <cell r="A676">
            <v>1440</v>
          </cell>
          <cell r="B676" t="str">
            <v xml:space="preserve">VARILLA DE COPPERWELD 5/8" X 1.8 MTS </v>
          </cell>
          <cell r="C676" t="str">
            <v>UND</v>
          </cell>
          <cell r="D676">
            <v>75399.999999246007</v>
          </cell>
          <cell r="F676">
            <v>87464</v>
          </cell>
          <cell r="I676">
            <v>0</v>
          </cell>
          <cell r="K676" t="str">
            <v>VARILLA</v>
          </cell>
        </row>
        <row r="677">
          <cell r="A677">
            <v>1834</v>
          </cell>
          <cell r="B677" t="str">
            <v>TAPA GALV. PARA CAJA DE 2X4"</v>
          </cell>
          <cell r="C677" t="str">
            <v>UND</v>
          </cell>
          <cell r="D677">
            <v>400</v>
          </cell>
          <cell r="F677">
            <v>464.00000000463996</v>
          </cell>
          <cell r="I677">
            <v>0</v>
          </cell>
          <cell r="K677" t="str">
            <v>EMT</v>
          </cell>
        </row>
        <row r="678">
          <cell r="A678">
            <v>1052</v>
          </cell>
          <cell r="B678" t="str">
            <v>FLEXICONDUIT L.T. DE 1/2"</v>
          </cell>
          <cell r="C678" t="str">
            <v>MTS</v>
          </cell>
          <cell r="D678">
            <v>4200</v>
          </cell>
          <cell r="F678">
            <v>4872.0000000487189</v>
          </cell>
          <cell r="H678">
            <v>4</v>
          </cell>
          <cell r="I678">
            <v>19488.000000194876</v>
          </cell>
          <cell r="J678" t="str">
            <v xml:space="preserve"> T </v>
          </cell>
          <cell r="K678" t="str">
            <v>EMT</v>
          </cell>
        </row>
        <row r="679">
          <cell r="A679">
            <v>1064</v>
          </cell>
          <cell r="B679" t="str">
            <v>CONECTOR RECTO PARA LIQUID DE 1/2"</v>
          </cell>
          <cell r="C679" t="str">
            <v>UND</v>
          </cell>
          <cell r="D679">
            <v>1796</v>
          </cell>
          <cell r="F679">
            <v>2083.3600000208335</v>
          </cell>
          <cell r="H679">
            <v>14</v>
          </cell>
          <cell r="I679">
            <v>29167.040000291669</v>
          </cell>
          <cell r="J679" t="str">
            <v xml:space="preserve"> T </v>
          </cell>
          <cell r="K679" t="str">
            <v>EMT</v>
          </cell>
        </row>
        <row r="680">
          <cell r="A680">
            <v>1125</v>
          </cell>
          <cell r="B680" t="str">
            <v>CAJA LIVIANA DE 4X4</v>
          </cell>
          <cell r="C680" t="str">
            <v>UND</v>
          </cell>
          <cell r="F680">
            <v>0</v>
          </cell>
          <cell r="I680">
            <v>0</v>
          </cell>
        </row>
        <row r="681">
          <cell r="A681">
            <v>1325</v>
          </cell>
          <cell r="B681" t="str">
            <v>TRANSFORMADOR DE 50 KVA, 13200/240-120, 2F</v>
          </cell>
          <cell r="C681" t="str">
            <v>UND</v>
          </cell>
          <cell r="D681">
            <v>4685199.9999531489</v>
          </cell>
          <cell r="F681">
            <v>5434832.0000000009</v>
          </cell>
          <cell r="I681">
            <v>0</v>
          </cell>
          <cell r="K681" t="str">
            <v>TRAFO</v>
          </cell>
        </row>
        <row r="682">
          <cell r="A682">
            <v>1351</v>
          </cell>
          <cell r="B682" t="str">
            <v>CLAVIJA AEREA 120V LEVITON 515-PV</v>
          </cell>
          <cell r="C682" t="str">
            <v>UND</v>
          </cell>
          <cell r="D682">
            <v>6560</v>
          </cell>
          <cell r="F682">
            <v>7609.600000076096</v>
          </cell>
          <cell r="I682">
            <v>0</v>
          </cell>
          <cell r="K682" t="str">
            <v>LEVITON</v>
          </cell>
        </row>
        <row r="683">
          <cell r="A683">
            <v>1392</v>
          </cell>
          <cell r="B683" t="str">
            <v>GRAPA PARA CONDUIT EMT DE 2"</v>
          </cell>
          <cell r="C683" t="str">
            <v>UND</v>
          </cell>
          <cell r="D683">
            <v>1450</v>
          </cell>
          <cell r="F683">
            <v>1682.00000001682</v>
          </cell>
          <cell r="I683">
            <v>0</v>
          </cell>
        </row>
        <row r="684">
          <cell r="A684">
            <v>1396</v>
          </cell>
          <cell r="B684" t="str">
            <v>TENSOR PARA GUAYA DE 1/4</v>
          </cell>
          <cell r="C684" t="str">
            <v>UND</v>
          </cell>
          <cell r="D684">
            <v>2500</v>
          </cell>
          <cell r="F684">
            <v>2900.0000000290001</v>
          </cell>
          <cell r="I684">
            <v>0</v>
          </cell>
          <cell r="K684" t="str">
            <v>SOPORTE</v>
          </cell>
        </row>
        <row r="685">
          <cell r="A685">
            <v>1435</v>
          </cell>
          <cell r="B685" t="str">
            <v>GUAYA DE ACERO DE 1/8"</v>
          </cell>
          <cell r="C685" t="str">
            <v>MTS</v>
          </cell>
          <cell r="D685">
            <v>450</v>
          </cell>
          <cell r="F685">
            <v>522.00000000521993</v>
          </cell>
          <cell r="I685">
            <v>0</v>
          </cell>
        </row>
        <row r="686">
          <cell r="A686">
            <v>1445</v>
          </cell>
          <cell r="B686" t="str">
            <v>PERROS DE 1/8"</v>
          </cell>
          <cell r="C686" t="str">
            <v>UND</v>
          </cell>
          <cell r="D686">
            <v>166</v>
          </cell>
          <cell r="F686">
            <v>192.56000000192557</v>
          </cell>
          <cell r="I686">
            <v>0</v>
          </cell>
        </row>
        <row r="687">
          <cell r="A687">
            <v>1446</v>
          </cell>
          <cell r="B687" t="str">
            <v>GUAYA DE ACERO DE 1/4"</v>
          </cell>
          <cell r="C687" t="str">
            <v>UND</v>
          </cell>
          <cell r="D687">
            <v>2389</v>
          </cell>
          <cell r="F687">
            <v>2771.2400000277125</v>
          </cell>
          <cell r="I687">
            <v>0</v>
          </cell>
          <cell r="K687" t="str">
            <v>SOPORTE</v>
          </cell>
        </row>
        <row r="688">
          <cell r="A688">
            <v>1451</v>
          </cell>
          <cell r="B688" t="str">
            <v>PERROS DE 1/4"</v>
          </cell>
          <cell r="C688" t="str">
            <v>UND</v>
          </cell>
          <cell r="D688">
            <v>176</v>
          </cell>
          <cell r="F688">
            <v>204.16000000204156</v>
          </cell>
          <cell r="I688">
            <v>0</v>
          </cell>
          <cell r="K688" t="str">
            <v>SOPORTE</v>
          </cell>
        </row>
        <row r="689">
          <cell r="A689">
            <v>1452</v>
          </cell>
          <cell r="B689" t="str">
            <v>TAPA REDONDA PARA CAJA OCTAGONAL</v>
          </cell>
          <cell r="C689" t="str">
            <v>UND</v>
          </cell>
          <cell r="D689">
            <v>600</v>
          </cell>
          <cell r="F689">
            <v>696.00000000696002</v>
          </cell>
          <cell r="I689">
            <v>0</v>
          </cell>
          <cell r="K689" t="str">
            <v>EMT</v>
          </cell>
        </row>
        <row r="690">
          <cell r="A690">
            <v>1470</v>
          </cell>
          <cell r="B690" t="str">
            <v>PRENSAESTOPA DE 1/2"</v>
          </cell>
          <cell r="C690" t="str">
            <v>UND</v>
          </cell>
          <cell r="D690">
            <v>15500</v>
          </cell>
          <cell r="F690">
            <v>17980.0000001798</v>
          </cell>
          <cell r="I690">
            <v>0</v>
          </cell>
          <cell r="K690" t="str">
            <v>APE</v>
          </cell>
        </row>
        <row r="691">
          <cell r="A691">
            <v>1521</v>
          </cell>
          <cell r="B691" t="str">
            <v>ANCLAJE Y FULMINANTE</v>
          </cell>
          <cell r="C691" t="str">
            <v>UND</v>
          </cell>
          <cell r="D691">
            <v>1200</v>
          </cell>
          <cell r="F691">
            <v>1392.00000001392</v>
          </cell>
          <cell r="I691">
            <v>0</v>
          </cell>
          <cell r="K691" t="str">
            <v>SOPORTE</v>
          </cell>
          <cell r="L691">
            <v>1531.1999999999998</v>
          </cell>
          <cell r="M691">
            <v>139.19999998607977</v>
          </cell>
        </row>
        <row r="692">
          <cell r="A692">
            <v>1564</v>
          </cell>
          <cell r="B692" t="str">
            <v>TERMINAL DE PONCHAR No. 1/0 MANGA LARGA</v>
          </cell>
          <cell r="C692" t="str">
            <v>UND</v>
          </cell>
          <cell r="D692">
            <v>3249.9999999675001</v>
          </cell>
          <cell r="F692">
            <v>3769.9999999999995</v>
          </cell>
          <cell r="I692">
            <v>0</v>
          </cell>
          <cell r="K692" t="str">
            <v>ACC</v>
          </cell>
        </row>
        <row r="693">
          <cell r="A693">
            <v>1571</v>
          </cell>
          <cell r="B693" t="str">
            <v>ADAPADOR TERMINAL PVC DE 1 1/2"</v>
          </cell>
          <cell r="C693" t="str">
            <v>UND</v>
          </cell>
          <cell r="D693">
            <v>517.91999999482084</v>
          </cell>
          <cell r="F693">
            <v>600.7872000000001</v>
          </cell>
          <cell r="I693">
            <v>0</v>
          </cell>
          <cell r="K693" t="str">
            <v>PVC</v>
          </cell>
        </row>
        <row r="694">
          <cell r="A694">
            <v>1573</v>
          </cell>
          <cell r="B694" t="str">
            <v>TRAMITES ELECTRICARIBE</v>
          </cell>
          <cell r="C694" t="str">
            <v>GAL</v>
          </cell>
          <cell r="D694">
            <v>64999.999999350002</v>
          </cell>
          <cell r="F694">
            <v>75400</v>
          </cell>
          <cell r="I694">
            <v>0</v>
          </cell>
          <cell r="K694" t="str">
            <v>ACC</v>
          </cell>
        </row>
        <row r="695">
          <cell r="A695">
            <v>1574</v>
          </cell>
          <cell r="B695" t="str">
            <v>CABLE XLPE No.1/0 AWG, 15 KV</v>
          </cell>
          <cell r="C695" t="str">
            <v>ML</v>
          </cell>
          <cell r="D695">
            <v>30962.749999690372</v>
          </cell>
          <cell r="F695">
            <v>35916.79</v>
          </cell>
          <cell r="I695">
            <v>0</v>
          </cell>
          <cell r="K695" t="str">
            <v>CABLE</v>
          </cell>
        </row>
        <row r="696">
          <cell r="A696">
            <v>1580</v>
          </cell>
          <cell r="B696" t="str">
            <v>FUSIBLE H-H DE 40 AMPS</v>
          </cell>
          <cell r="C696" t="str">
            <v>UND</v>
          </cell>
          <cell r="D696">
            <v>180000</v>
          </cell>
          <cell r="F696">
            <v>208800.000002088</v>
          </cell>
          <cell r="I696">
            <v>0</v>
          </cell>
          <cell r="K696" t="str">
            <v>SUBES</v>
          </cell>
        </row>
        <row r="697">
          <cell r="A697">
            <v>1911</v>
          </cell>
          <cell r="B697" t="str">
            <v>ANCLAJE UNIVERSAL</v>
          </cell>
          <cell r="C697" t="str">
            <v>UND</v>
          </cell>
          <cell r="D697">
            <v>288</v>
          </cell>
          <cell r="F697">
            <v>334.08000000334079</v>
          </cell>
          <cell r="I697">
            <v>0</v>
          </cell>
          <cell r="K697" t="str">
            <v>ACC</v>
          </cell>
          <cell r="L697">
            <v>367.488</v>
          </cell>
          <cell r="M697">
            <v>33.407999996659214</v>
          </cell>
        </row>
        <row r="698">
          <cell r="A698">
            <v>1991</v>
          </cell>
          <cell r="B698" t="str">
            <v>TERMINAL DE PONCHAR 300MCM</v>
          </cell>
          <cell r="C698" t="str">
            <v>UND</v>
          </cell>
          <cell r="D698">
            <v>16000</v>
          </cell>
          <cell r="F698">
            <v>18560.000000185599</v>
          </cell>
          <cell r="I698">
            <v>0</v>
          </cell>
          <cell r="K698" t="str">
            <v>ACC</v>
          </cell>
        </row>
        <row r="699">
          <cell r="A699">
            <v>1995</v>
          </cell>
          <cell r="B699" t="str">
            <v>TAPA CIEGA PARA CAJA PVC 4x4</v>
          </cell>
          <cell r="C699" t="str">
            <v>UND</v>
          </cell>
          <cell r="D699">
            <v>415.99999999584003</v>
          </cell>
          <cell r="F699">
            <v>482.55999999999995</v>
          </cell>
          <cell r="I699">
            <v>0</v>
          </cell>
          <cell r="K699" t="str">
            <v>PVC</v>
          </cell>
        </row>
        <row r="700">
          <cell r="A700">
            <v>1996</v>
          </cell>
          <cell r="B700" t="str">
            <v>TAPA CIEGA PARA CAJA OCTAGONAL PVC CON TROQUEL DE 1/2" EN EL CENTRO</v>
          </cell>
          <cell r="C700" t="str">
            <v>UND</v>
          </cell>
          <cell r="D700">
            <v>1319.9999999867998</v>
          </cell>
          <cell r="F700">
            <v>1531.1999999999996</v>
          </cell>
          <cell r="I700">
            <v>0</v>
          </cell>
          <cell r="K700" t="str">
            <v>ACC</v>
          </cell>
          <cell r="L700">
            <v>1684.3199999831565</v>
          </cell>
          <cell r="M700">
            <v>153.11999998315696</v>
          </cell>
        </row>
        <row r="701">
          <cell r="A701">
            <v>1997</v>
          </cell>
          <cell r="B701" t="str">
            <v>TAPA CIEGA OCTOGONAL GALV. CON TROQUEL DE 1/2" EN EL CENTRO</v>
          </cell>
          <cell r="C701" t="str">
            <v>UND</v>
          </cell>
          <cell r="D701">
            <v>1300</v>
          </cell>
          <cell r="F701">
            <v>1508.0000000150801</v>
          </cell>
          <cell r="I701">
            <v>0</v>
          </cell>
          <cell r="K701" t="str">
            <v>EMT</v>
          </cell>
        </row>
        <row r="702">
          <cell r="A702">
            <v>1998</v>
          </cell>
          <cell r="B702" t="str">
            <v>CENTRO DE CONTROL DE MOTORES DE 2,2MTSx1,4X0,4</v>
          </cell>
          <cell r="C702" t="str">
            <v>UND</v>
          </cell>
          <cell r="D702">
            <v>6000000</v>
          </cell>
          <cell r="F702">
            <v>6960000.0000695996</v>
          </cell>
          <cell r="H702">
            <v>1</v>
          </cell>
          <cell r="I702">
            <v>6960000.0000695996</v>
          </cell>
          <cell r="J702" t="str">
            <v xml:space="preserve"> T </v>
          </cell>
          <cell r="K702" t="str">
            <v>SUBES</v>
          </cell>
          <cell r="L702">
            <v>7656000.0000000009</v>
          </cell>
          <cell r="M702">
            <v>695999.99993040133</v>
          </cell>
        </row>
        <row r="703">
          <cell r="A703">
            <v>9730</v>
          </cell>
          <cell r="B703" t="str">
            <v>canaleta 60x8</v>
          </cell>
          <cell r="C703" t="str">
            <v>MTS</v>
          </cell>
          <cell r="D703">
            <v>70150</v>
          </cell>
          <cell r="F703">
            <v>81374.000000813743</v>
          </cell>
          <cell r="I703">
            <v>0</v>
          </cell>
        </row>
        <row r="704">
          <cell r="A704">
            <v>9731</v>
          </cell>
          <cell r="B704" t="str">
            <v>BANDEJA PORTACABLE 40x8</v>
          </cell>
          <cell r="C704" t="str">
            <v>MTS</v>
          </cell>
          <cell r="D704">
            <v>38999.999999610001</v>
          </cell>
          <cell r="F704">
            <v>45240</v>
          </cell>
          <cell r="I704">
            <v>0</v>
          </cell>
          <cell r="K704" t="str">
            <v>BAND</v>
          </cell>
        </row>
        <row r="705">
          <cell r="A705">
            <v>9732</v>
          </cell>
          <cell r="B705" t="str">
            <v>PINTURA ANARANJADA TUBERIA EMT</v>
          </cell>
          <cell r="C705" t="str">
            <v>GLB</v>
          </cell>
          <cell r="D705">
            <v>500</v>
          </cell>
          <cell r="F705">
            <v>580.00000000579996</v>
          </cell>
          <cell r="I705">
            <v>0</v>
          </cell>
          <cell r="L705">
            <v>638</v>
          </cell>
          <cell r="M705">
            <v>57.999999994200039</v>
          </cell>
        </row>
        <row r="706">
          <cell r="A706">
            <v>9733</v>
          </cell>
          <cell r="B706" t="str">
            <v>elementos de 90° curvas para ductos 50x8</v>
          </cell>
          <cell r="C706" t="str">
            <v>MTS</v>
          </cell>
          <cell r="D706">
            <v>39000</v>
          </cell>
          <cell r="F706">
            <v>45240.000000452397</v>
          </cell>
          <cell r="I706">
            <v>0</v>
          </cell>
        </row>
        <row r="707">
          <cell r="A707">
            <v>9734</v>
          </cell>
          <cell r="B707" t="str">
            <v>DUCTO DE 15X8 CERRADO</v>
          </cell>
          <cell r="C707" t="str">
            <v>MTS</v>
          </cell>
          <cell r="D707">
            <v>25125</v>
          </cell>
          <cell r="F707">
            <v>29145.000000291449</v>
          </cell>
          <cell r="I707">
            <v>0</v>
          </cell>
        </row>
        <row r="708">
          <cell r="A708">
            <v>9005</v>
          </cell>
          <cell r="B708" t="str">
            <v>CURVA HORIZONTAL G. SEMIPESADA DE 30</v>
          </cell>
          <cell r="C708" t="str">
            <v>MTS</v>
          </cell>
          <cell r="D708">
            <v>41550</v>
          </cell>
          <cell r="F708">
            <v>48198.000000481981</v>
          </cell>
          <cell r="I708">
            <v>0</v>
          </cell>
          <cell r="K708" t="str">
            <v>BANDEJA</v>
          </cell>
        </row>
        <row r="709">
          <cell r="A709">
            <v>9006</v>
          </cell>
          <cell r="B709" t="str">
            <v>CURVA HORIZONTAL G. SEMIPESADA DE 40</v>
          </cell>
          <cell r="C709" t="str">
            <v>MTS</v>
          </cell>
          <cell r="D709">
            <v>50000</v>
          </cell>
          <cell r="F709">
            <v>58000.000000579988</v>
          </cell>
          <cell r="I709">
            <v>0</v>
          </cell>
          <cell r="K709" t="str">
            <v>BANDEJA</v>
          </cell>
          <cell r="L709">
            <v>63800.000000000007</v>
          </cell>
          <cell r="M709">
            <v>5799.9999994200189</v>
          </cell>
        </row>
        <row r="710">
          <cell r="A710">
            <v>9007</v>
          </cell>
          <cell r="B710" t="str">
            <v>PLATINA UNION BANDEJA</v>
          </cell>
          <cell r="C710" t="str">
            <v>UND</v>
          </cell>
          <cell r="D710">
            <v>3450</v>
          </cell>
          <cell r="F710">
            <v>4002.0000000400196</v>
          </cell>
          <cell r="I710">
            <v>0</v>
          </cell>
          <cell r="K710" t="str">
            <v>BANDEJA</v>
          </cell>
          <cell r="L710">
            <v>4402.2</v>
          </cell>
          <cell r="M710">
            <v>400.19999995998023</v>
          </cell>
        </row>
        <row r="711">
          <cell r="A711">
            <v>9008</v>
          </cell>
          <cell r="B711" t="str">
            <v>SOPORTE MENSULA PARA BANDEJA</v>
          </cell>
          <cell r="C711" t="str">
            <v>UND</v>
          </cell>
          <cell r="D711">
            <v>12122</v>
          </cell>
          <cell r="F711">
            <v>14061.520000140614</v>
          </cell>
          <cell r="I711">
            <v>0</v>
          </cell>
          <cell r="K711" t="str">
            <v>BANDEJA</v>
          </cell>
          <cell r="L711">
            <v>15467.672</v>
          </cell>
          <cell r="M711">
            <v>1406.1519998593867</v>
          </cell>
        </row>
        <row r="712">
          <cell r="A712">
            <v>9009</v>
          </cell>
          <cell r="B712" t="str">
            <v>T SEMIPESADA DE 30</v>
          </cell>
          <cell r="C712" t="str">
            <v>UND</v>
          </cell>
          <cell r="D712">
            <v>53000</v>
          </cell>
          <cell r="F712">
            <v>61480.000000614797</v>
          </cell>
          <cell r="I712">
            <v>0</v>
          </cell>
          <cell r="K712" t="str">
            <v>BANDEJA</v>
          </cell>
          <cell r="L712">
            <v>67628</v>
          </cell>
          <cell r="M712">
            <v>6147.9999993852034</v>
          </cell>
        </row>
        <row r="713">
          <cell r="A713">
            <v>8950</v>
          </cell>
          <cell r="B713" t="str">
            <v>T SEMIPESADA DE 40</v>
          </cell>
          <cell r="C713" t="str">
            <v>UND</v>
          </cell>
          <cell r="D713">
            <v>60000</v>
          </cell>
          <cell r="F713">
            <v>69600.000000695989</v>
          </cell>
          <cell r="I713">
            <v>0</v>
          </cell>
          <cell r="K713" t="str">
            <v>BANDEJA</v>
          </cell>
        </row>
        <row r="714">
          <cell r="A714">
            <v>8951</v>
          </cell>
          <cell r="B714" t="str">
            <v>TUERCA HEXAGONAL DE 3/8"</v>
          </cell>
          <cell r="C714" t="str">
            <v>UND</v>
          </cell>
          <cell r="D714">
            <v>200</v>
          </cell>
          <cell r="F714">
            <v>232.00000000231998</v>
          </cell>
          <cell r="I714">
            <v>0</v>
          </cell>
          <cell r="K714" t="str">
            <v>BANDEJA</v>
          </cell>
          <cell r="L714">
            <v>255.20000000000002</v>
          </cell>
          <cell r="M714">
            <v>23.199999997680038</v>
          </cell>
        </row>
        <row r="715">
          <cell r="A715">
            <v>8952</v>
          </cell>
          <cell r="B715" t="str">
            <v>VARILLA ROSACADA DE3/8"</v>
          </cell>
          <cell r="C715" t="str">
            <v>MTS</v>
          </cell>
          <cell r="D715">
            <v>2008.8000000000002</v>
          </cell>
          <cell r="F715">
            <v>2330.2080000233022</v>
          </cell>
          <cell r="I715">
            <v>0</v>
          </cell>
          <cell r="K715" t="str">
            <v>BANDEJA</v>
          </cell>
          <cell r="L715">
            <v>2563.2288000000003</v>
          </cell>
          <cell r="M715">
            <v>233.02079997669807</v>
          </cell>
        </row>
        <row r="716">
          <cell r="A716">
            <v>8953</v>
          </cell>
          <cell r="B716" t="str">
            <v>SUJETADOR DE BANDEJA MENSULA</v>
          </cell>
          <cell r="C716" t="str">
            <v>UND</v>
          </cell>
          <cell r="D716">
            <v>470</v>
          </cell>
          <cell r="F716">
            <v>545.2000000054519</v>
          </cell>
          <cell r="I716">
            <v>0</v>
          </cell>
          <cell r="K716" t="str">
            <v>BANDEJA</v>
          </cell>
          <cell r="L716">
            <v>599.71999999999991</v>
          </cell>
          <cell r="M716">
            <v>54.519999994548016</v>
          </cell>
        </row>
        <row r="717">
          <cell r="A717">
            <v>8954</v>
          </cell>
          <cell r="B717" t="str">
            <v>CABLEADO DE CONTROL CON ACCESORIOS</v>
          </cell>
          <cell r="C717" t="str">
            <v>GLB</v>
          </cell>
          <cell r="D717">
            <v>110000</v>
          </cell>
          <cell r="F717">
            <v>127600.00000127598</v>
          </cell>
          <cell r="H717">
            <v>1</v>
          </cell>
          <cell r="I717">
            <v>127600.00000127598</v>
          </cell>
          <cell r="J717" t="str">
            <v xml:space="preserve"> T </v>
          </cell>
          <cell r="L717">
            <v>140360</v>
          </cell>
          <cell r="M717">
            <v>12759.999998724015</v>
          </cell>
        </row>
        <row r="718">
          <cell r="A718">
            <v>8955</v>
          </cell>
          <cell r="B718" t="str">
            <v>RIEL OMEGA</v>
          </cell>
          <cell r="C718" t="str">
            <v>MTS</v>
          </cell>
          <cell r="D718">
            <v>3636.363636363636</v>
          </cell>
          <cell r="F718">
            <v>4218.1818182239995</v>
          </cell>
          <cell r="I718">
            <v>0</v>
          </cell>
          <cell r="L718">
            <v>4640</v>
          </cell>
          <cell r="M718">
            <v>421.81818177600053</v>
          </cell>
        </row>
        <row r="719">
          <cell r="A719">
            <v>8956</v>
          </cell>
          <cell r="B719" t="str">
            <v>ESPIGO PARA LINE POST</v>
          </cell>
          <cell r="C719" t="str">
            <v>MTS</v>
          </cell>
          <cell r="D719">
            <v>10399.999999895999</v>
          </cell>
          <cell r="F719">
            <v>12064</v>
          </cell>
          <cell r="I719">
            <v>0</v>
          </cell>
          <cell r="K719" t="str">
            <v>HERRAJES</v>
          </cell>
          <cell r="L719">
            <v>13270.399999867295</v>
          </cell>
          <cell r="M719">
            <v>1206.3999998672953</v>
          </cell>
        </row>
        <row r="720">
          <cell r="A720">
            <v>1999</v>
          </cell>
          <cell r="B720" t="str">
            <v>CABLEADO DE FUERZAA Y ACCESORIOS</v>
          </cell>
          <cell r="C720" t="str">
            <v>GLB</v>
          </cell>
          <cell r="D720">
            <v>350000</v>
          </cell>
          <cell r="F720">
            <v>406000.00000405998</v>
          </cell>
          <cell r="H720">
            <v>1</v>
          </cell>
          <cell r="I720">
            <v>406000.00000405998</v>
          </cell>
          <cell r="J720" t="str">
            <v xml:space="preserve"> T </v>
          </cell>
          <cell r="K720" t="str">
            <v>SUBES</v>
          </cell>
        </row>
        <row r="721">
          <cell r="A721">
            <v>1688</v>
          </cell>
          <cell r="B721" t="str">
            <v>MATERIALES OBRA CIVIL</v>
          </cell>
          <cell r="C721" t="str">
            <v>UND</v>
          </cell>
          <cell r="D721">
            <v>400000</v>
          </cell>
          <cell r="F721">
            <v>464000.00000463991</v>
          </cell>
          <cell r="I721">
            <v>0</v>
          </cell>
          <cell r="K721" t="str">
            <v>SUBES</v>
          </cell>
        </row>
        <row r="722">
          <cell r="A722">
            <v>1273</v>
          </cell>
          <cell r="B722" t="str">
            <v>TABLERO BIFASICO 8CTOS. TQSP SIN puerta</v>
          </cell>
          <cell r="C722" t="str">
            <v>UND</v>
          </cell>
          <cell r="D722">
            <v>53689.9999994631</v>
          </cell>
          <cell r="F722">
            <v>62280.399999999994</v>
          </cell>
          <cell r="G722" t="str">
            <v>VERIFICAR PRECIO</v>
          </cell>
          <cell r="I722">
            <v>0</v>
          </cell>
          <cell r="K722" t="str">
            <v>SCHNEIDER</v>
          </cell>
        </row>
        <row r="723">
          <cell r="A723">
            <v>1572</v>
          </cell>
          <cell r="B723" t="str">
            <v>CARGADOR DE BATERIA y bateria</v>
          </cell>
          <cell r="C723" t="str">
            <v>UND</v>
          </cell>
          <cell r="D723">
            <v>700000</v>
          </cell>
          <cell r="F723">
            <v>812000.00000811997</v>
          </cell>
          <cell r="I723">
            <v>0</v>
          </cell>
        </row>
        <row r="724">
          <cell r="A724">
            <v>8801</v>
          </cell>
          <cell r="B724" t="str">
            <v>BREAKER ENCHUFABLE 2X40A</v>
          </cell>
          <cell r="C724" t="str">
            <v>UND</v>
          </cell>
          <cell r="D724">
            <v>27300</v>
          </cell>
          <cell r="F724">
            <v>31668.000000316679</v>
          </cell>
          <cell r="I724">
            <v>0</v>
          </cell>
        </row>
        <row r="725">
          <cell r="A725">
            <v>1805</v>
          </cell>
          <cell r="B725" t="str">
            <v>AISLADORES PARA BARRAJE</v>
          </cell>
          <cell r="C725" t="str">
            <v>UND</v>
          </cell>
          <cell r="D725">
            <v>14400</v>
          </cell>
          <cell r="F725">
            <v>16704.000000167038</v>
          </cell>
          <cell r="I725">
            <v>0</v>
          </cell>
          <cell r="K725" t="str">
            <v>CELDA</v>
          </cell>
          <cell r="L725">
            <v>18374.400000000001</v>
          </cell>
          <cell r="M725">
            <v>1670.3999998329637</v>
          </cell>
        </row>
        <row r="726">
          <cell r="A726">
            <v>1011</v>
          </cell>
          <cell r="B726" t="str">
            <v>PLC SIMATIC DE SIEMENS S7 - 1200</v>
          </cell>
          <cell r="C726" t="str">
            <v>UND</v>
          </cell>
          <cell r="D726">
            <v>1276599.9999872339</v>
          </cell>
          <cell r="F726">
            <v>1480856</v>
          </cell>
          <cell r="I726">
            <v>0</v>
          </cell>
          <cell r="K726" t="str">
            <v>BAND</v>
          </cell>
        </row>
        <row r="727">
          <cell r="A727">
            <v>2020</v>
          </cell>
          <cell r="B727" t="str">
            <v>CP 1242-7 para comunicación GPRS para el S7-1200 Y antena 6NH9860-1AA00</v>
          </cell>
          <cell r="C727" t="str">
            <v>UND</v>
          </cell>
          <cell r="D727">
            <v>1858999.9999814101</v>
          </cell>
          <cell r="F727">
            <v>2156440</v>
          </cell>
          <cell r="I727">
            <v>0</v>
          </cell>
        </row>
        <row r="728">
          <cell r="A728">
            <v>2021</v>
          </cell>
          <cell r="B728" t="str">
            <v>PM1207 fuente alimentación estabiliz. Entrada: AC 120/230 V Salida: DC 24V/2,5A.</v>
          </cell>
          <cell r="C728" t="str">
            <v>UND</v>
          </cell>
          <cell r="D728">
            <v>367899.99999632098</v>
          </cell>
          <cell r="F728">
            <v>426763.99999999994</v>
          </cell>
          <cell r="I728">
            <v>0</v>
          </cell>
        </row>
        <row r="729">
          <cell r="A729">
            <v>2022</v>
          </cell>
          <cell r="B729" t="str">
            <v>Software: Programa S7-1200 y TODOS los Basic Panels (PN)</v>
          </cell>
          <cell r="C729" t="str">
            <v>UND</v>
          </cell>
          <cell r="D729">
            <v>1294799.9999870521</v>
          </cell>
          <cell r="F729">
            <v>1501968</v>
          </cell>
          <cell r="I729">
            <v>0</v>
          </cell>
        </row>
        <row r="730">
          <cell r="A730">
            <v>2023</v>
          </cell>
          <cell r="B730" t="str">
            <v>MODULO DE ENTRADA SSALIDA DIGITALES</v>
          </cell>
          <cell r="C730" t="str">
            <v>UND</v>
          </cell>
          <cell r="D730">
            <v>930799.99999069201</v>
          </cell>
          <cell r="F730">
            <v>1079728</v>
          </cell>
          <cell r="I730">
            <v>0</v>
          </cell>
        </row>
        <row r="731">
          <cell r="A731">
            <v>1671</v>
          </cell>
          <cell r="B731" t="str">
            <v>CONECTORES DE ENTRADA M9</v>
          </cell>
          <cell r="C731" t="str">
            <v>UND</v>
          </cell>
          <cell r="D731">
            <v>9749.9999999025003</v>
          </cell>
          <cell r="F731">
            <v>11310</v>
          </cell>
          <cell r="I731">
            <v>0</v>
          </cell>
          <cell r="K731" t="str">
            <v>SCHNEIDER</v>
          </cell>
          <cell r="L731">
            <v>12440.99999987559</v>
          </cell>
          <cell r="M731">
            <v>1130.9999998755902</v>
          </cell>
        </row>
        <row r="732">
          <cell r="A732">
            <v>1014</v>
          </cell>
          <cell r="B732" t="str">
            <v>BORNERA DE CONTROL</v>
          </cell>
          <cell r="C732" t="str">
            <v>UND</v>
          </cell>
          <cell r="D732">
            <v>9749.9999999025003</v>
          </cell>
          <cell r="F732">
            <v>11310</v>
          </cell>
          <cell r="I732">
            <v>0</v>
          </cell>
        </row>
        <row r="733">
          <cell r="A733">
            <v>1015</v>
          </cell>
          <cell r="B733" t="str">
            <v>SENSOR DE INTRUISMO</v>
          </cell>
          <cell r="C733" t="str">
            <v>UND</v>
          </cell>
          <cell r="D733">
            <v>382849.99999617151</v>
          </cell>
          <cell r="F733">
            <v>444105.99999999994</v>
          </cell>
          <cell r="I733">
            <v>0</v>
          </cell>
        </row>
        <row r="734">
          <cell r="A734">
            <v>1272</v>
          </cell>
          <cell r="B734" t="str">
            <v>CONSOLA DE CONTROL EN FIBRA DE VIDRIO</v>
          </cell>
          <cell r="C734" t="str">
            <v>UND</v>
          </cell>
          <cell r="D734">
            <v>2854000</v>
          </cell>
          <cell r="F734">
            <v>3310640.0000331062</v>
          </cell>
          <cell r="I734">
            <v>0</v>
          </cell>
        </row>
        <row r="735">
          <cell r="A735">
            <v>1628</v>
          </cell>
          <cell r="B735" t="str">
            <v>SENSOR D NIVEL USL200</v>
          </cell>
          <cell r="C735" t="str">
            <v>UND</v>
          </cell>
          <cell r="D735">
            <v>3050000</v>
          </cell>
          <cell r="F735">
            <v>3538000.0000353795</v>
          </cell>
          <cell r="I735">
            <v>0</v>
          </cell>
        </row>
        <row r="736">
          <cell r="A736">
            <v>1854</v>
          </cell>
          <cell r="B736" t="str">
            <v>perno macho de expansion 1/2 x 2</v>
          </cell>
          <cell r="C736" t="str">
            <v>UND</v>
          </cell>
          <cell r="D736">
            <v>1074</v>
          </cell>
          <cell r="F736">
            <v>1245.8400000124584</v>
          </cell>
          <cell r="I736">
            <v>0</v>
          </cell>
          <cell r="K736" t="str">
            <v>ACC</v>
          </cell>
        </row>
        <row r="737">
          <cell r="A737">
            <v>1359</v>
          </cell>
          <cell r="B737" t="str">
            <v>PEINE 12 CTOS 3F, M9</v>
          </cell>
          <cell r="C737" t="str">
            <v>UND</v>
          </cell>
          <cell r="D737">
            <v>82549.999999174499</v>
          </cell>
          <cell r="F737">
            <v>95758</v>
          </cell>
          <cell r="I737">
            <v>0</v>
          </cell>
          <cell r="K737" t="str">
            <v>TRAF</v>
          </cell>
          <cell r="L737">
            <v>105333.79999894666</v>
          </cell>
          <cell r="M737">
            <v>9575.7999989466625</v>
          </cell>
        </row>
        <row r="738">
          <cell r="A738">
            <v>1012</v>
          </cell>
          <cell r="B738" t="str">
            <v>DPS iQuick PRD 40r 1P+N</v>
          </cell>
          <cell r="C738" t="str">
            <v>UND</v>
          </cell>
          <cell r="D738">
            <v>942499.99999057502</v>
          </cell>
          <cell r="F738">
            <v>1093300</v>
          </cell>
          <cell r="I738">
            <v>0</v>
          </cell>
        </row>
        <row r="739">
          <cell r="A739">
            <v>6001</v>
          </cell>
          <cell r="B739" t="str">
            <v>GABINETE P.E.</v>
          </cell>
          <cell r="C739" t="str">
            <v>UND</v>
          </cell>
          <cell r="D739">
            <v>190000</v>
          </cell>
          <cell r="F739">
            <v>220400.000002204</v>
          </cell>
          <cell r="I739">
            <v>0</v>
          </cell>
          <cell r="K739" t="str">
            <v>CELDA</v>
          </cell>
        </row>
        <row r="740">
          <cell r="A740">
            <v>6002</v>
          </cell>
          <cell r="B740" t="str">
            <v>ORDENADOR DE CABLES</v>
          </cell>
          <cell r="C740" t="str">
            <v>UND</v>
          </cell>
          <cell r="F740">
            <v>0</v>
          </cell>
          <cell r="I740">
            <v>0</v>
          </cell>
        </row>
        <row r="741">
          <cell r="A741">
            <v>6003</v>
          </cell>
          <cell r="B741" t="str">
            <v>MARQUILLA TOMA DATOS</v>
          </cell>
          <cell r="C741" t="str">
            <v>UND</v>
          </cell>
          <cell r="D741">
            <v>900</v>
          </cell>
          <cell r="F741">
            <v>1044.0000000104399</v>
          </cell>
          <cell r="I741">
            <v>0</v>
          </cell>
          <cell r="K741" t="str">
            <v>DATOS</v>
          </cell>
          <cell r="L741">
            <v>1148.4000000000001</v>
          </cell>
          <cell r="M741">
            <v>104.39999998956023</v>
          </cell>
        </row>
        <row r="742">
          <cell r="A742">
            <v>6004</v>
          </cell>
          <cell r="B742" t="str">
            <v>PATCH CORD DE 1 MTS FLEXIBLE</v>
          </cell>
          <cell r="C742" t="str">
            <v>UND</v>
          </cell>
          <cell r="D742">
            <v>12931.034482758621</v>
          </cell>
          <cell r="F742">
            <v>15000.000000149999</v>
          </cell>
          <cell r="I742">
            <v>0</v>
          </cell>
        </row>
        <row r="743">
          <cell r="A743">
            <v>6005</v>
          </cell>
          <cell r="B743" t="str">
            <v>PATCH PANEL DE 48 PUERTOS</v>
          </cell>
          <cell r="C743" t="str">
            <v>UND</v>
          </cell>
          <cell r="D743">
            <v>726000</v>
          </cell>
          <cell r="F743">
            <v>842160.0000084216</v>
          </cell>
          <cell r="I743">
            <v>0</v>
          </cell>
          <cell r="K743" t="str">
            <v>DATOS</v>
          </cell>
        </row>
        <row r="744">
          <cell r="A744">
            <v>6006</v>
          </cell>
          <cell r="B744" t="str">
            <v>ARRANCADOR SUAVE DE 30 A. 220V</v>
          </cell>
          <cell r="C744" t="str">
            <v>UND</v>
          </cell>
          <cell r="D744">
            <v>2611050</v>
          </cell>
          <cell r="F744">
            <v>3028818.000030288</v>
          </cell>
          <cell r="I744">
            <v>0</v>
          </cell>
          <cell r="K744" t="str">
            <v>DATOS</v>
          </cell>
        </row>
        <row r="745">
          <cell r="A745">
            <v>6007</v>
          </cell>
          <cell r="B745" t="str">
            <v>BANDEJA DE FIBRA DE 12 PUERTOS</v>
          </cell>
          <cell r="C745" t="str">
            <v>UND</v>
          </cell>
          <cell r="D745">
            <v>280000</v>
          </cell>
          <cell r="F745">
            <v>324800.00000324799</v>
          </cell>
          <cell r="I745">
            <v>0</v>
          </cell>
          <cell r="K745" t="str">
            <v>DATOS</v>
          </cell>
        </row>
        <row r="746">
          <cell r="A746">
            <v>6008</v>
          </cell>
          <cell r="B746" t="str">
            <v>PATCH CORD DE 1 MTS DE FIBRA</v>
          </cell>
          <cell r="C746" t="str">
            <v>UND</v>
          </cell>
          <cell r="D746">
            <v>12931.034482758621</v>
          </cell>
          <cell r="F746">
            <v>15000.000000149999</v>
          </cell>
          <cell r="I746">
            <v>0</v>
          </cell>
        </row>
        <row r="747">
          <cell r="A747">
            <v>6009</v>
          </cell>
          <cell r="B747" t="str">
            <v>MARQUILLAS PARA CABLES</v>
          </cell>
          <cell r="C747" t="str">
            <v>UND</v>
          </cell>
          <cell r="D747">
            <v>33</v>
          </cell>
          <cell r="F747">
            <v>38.280000000382792</v>
          </cell>
          <cell r="I747">
            <v>0</v>
          </cell>
          <cell r="K747" t="str">
            <v>DATOS</v>
          </cell>
        </row>
        <row r="748">
          <cell r="A748">
            <v>6010</v>
          </cell>
          <cell r="B748" t="str">
            <v>BAJANTE EN ESPIRAL</v>
          </cell>
          <cell r="C748" t="str">
            <v>UND</v>
          </cell>
          <cell r="F748">
            <v>0</v>
          </cell>
          <cell r="I748">
            <v>0</v>
          </cell>
        </row>
        <row r="749">
          <cell r="A749">
            <v>6011</v>
          </cell>
          <cell r="B749" t="str">
            <v>CABLE TELEF DE 100 PARES</v>
          </cell>
          <cell r="C749" t="str">
            <v>UND</v>
          </cell>
          <cell r="D749">
            <v>11894.999999881051</v>
          </cell>
          <cell r="F749">
            <v>13798.199999999999</v>
          </cell>
          <cell r="I749">
            <v>0</v>
          </cell>
          <cell r="K749" t="str">
            <v>CABLE</v>
          </cell>
        </row>
        <row r="750">
          <cell r="A750">
            <v>6012</v>
          </cell>
          <cell r="B750" t="str">
            <v>FIBRA OPT. MULTIMODO DE 6HILOS</v>
          </cell>
          <cell r="C750" t="str">
            <v>MTS</v>
          </cell>
          <cell r="D750">
            <v>3919.9999999999995</v>
          </cell>
          <cell r="F750">
            <v>4547.2000000454709</v>
          </cell>
          <cell r="I750">
            <v>0</v>
          </cell>
          <cell r="K750" t="str">
            <v>DATOS</v>
          </cell>
        </row>
        <row r="751">
          <cell r="A751">
            <v>6013</v>
          </cell>
          <cell r="B751" t="str">
            <v>CONECTOR DE FIBRA OPTICA</v>
          </cell>
          <cell r="C751" t="str">
            <v>UND</v>
          </cell>
          <cell r="D751">
            <v>29880</v>
          </cell>
          <cell r="F751">
            <v>34660.800000346608</v>
          </cell>
          <cell r="I751">
            <v>0</v>
          </cell>
          <cell r="K751" t="str">
            <v>DATOS</v>
          </cell>
        </row>
        <row r="752">
          <cell r="A752">
            <v>6014</v>
          </cell>
          <cell r="B752" t="str">
            <v>BANDEJA PORTACABLE TIPO ESCALERA SEMIPESADA DE 30X8CMS</v>
          </cell>
          <cell r="C752" t="str">
            <v>MTS</v>
          </cell>
          <cell r="D752">
            <v>34666.666666666672</v>
          </cell>
          <cell r="F752">
            <v>40213.333333735471</v>
          </cell>
          <cell r="I752">
            <v>0</v>
          </cell>
          <cell r="K752" t="str">
            <v>BANDEJA</v>
          </cell>
          <cell r="L752">
            <v>44234.666666666672</v>
          </cell>
          <cell r="M752">
            <v>4021.3333329312009</v>
          </cell>
        </row>
        <row r="753">
          <cell r="A753">
            <v>6015</v>
          </cell>
          <cell r="B753" t="str">
            <v>CLAVIJA AEREA 220v</v>
          </cell>
          <cell r="C753" t="str">
            <v>UND</v>
          </cell>
          <cell r="D753">
            <v>7880</v>
          </cell>
          <cell r="F753">
            <v>9140.8000000914071</v>
          </cell>
          <cell r="I753">
            <v>0</v>
          </cell>
          <cell r="K753" t="str">
            <v>BANDEJA</v>
          </cell>
        </row>
        <row r="754">
          <cell r="A754">
            <v>6016</v>
          </cell>
          <cell r="B754" t="str">
            <v>Luminaria fluorescente de descolgar de 9x240cms, aleta especular de 1x1x32W - T8</v>
          </cell>
          <cell r="C754" t="str">
            <v>UND</v>
          </cell>
          <cell r="D754">
            <v>94899.999999050997</v>
          </cell>
          <cell r="F754">
            <v>110083.99999999999</v>
          </cell>
          <cell r="I754">
            <v>0</v>
          </cell>
          <cell r="K754" t="str">
            <v>LUMINARIA</v>
          </cell>
        </row>
        <row r="755">
          <cell r="A755">
            <v>6017</v>
          </cell>
          <cell r="B755" t="str">
            <v>LUMINARIA DE 2X32 HERMETICA CON BALASTO UPS</v>
          </cell>
          <cell r="C755" t="str">
            <v>UND</v>
          </cell>
          <cell r="D755">
            <v>278459.9999972154</v>
          </cell>
          <cell r="F755">
            <v>323013.59999999998</v>
          </cell>
          <cell r="I755">
            <v>0</v>
          </cell>
        </row>
        <row r="756">
          <cell r="A756">
            <v>6018</v>
          </cell>
          <cell r="B756" t="str">
            <v>LUMINARIA SALIDA DE EMERG. EXIT</v>
          </cell>
          <cell r="C756" t="str">
            <v>UND</v>
          </cell>
          <cell r="D756">
            <v>202409.99999797589</v>
          </cell>
          <cell r="F756">
            <v>234795.59999999998</v>
          </cell>
          <cell r="I756">
            <v>0</v>
          </cell>
          <cell r="K756" t="str">
            <v>LUMINARIA</v>
          </cell>
        </row>
        <row r="757">
          <cell r="A757">
            <v>6019</v>
          </cell>
          <cell r="B757" t="str">
            <v>LUMINARIA TIPO PARAMAX DE LITHONIA DE 3X32 W</v>
          </cell>
          <cell r="C757" t="str">
            <v>UND</v>
          </cell>
          <cell r="D757">
            <v>186159.9999981384</v>
          </cell>
          <cell r="F757">
            <v>215945.59999999998</v>
          </cell>
          <cell r="I757">
            <v>0</v>
          </cell>
          <cell r="K757" t="str">
            <v>LUMINARIA</v>
          </cell>
        </row>
        <row r="758">
          <cell r="A758">
            <v>6020</v>
          </cell>
          <cell r="B758" t="str">
            <v>LUMINARIA TIPO PARAMAX DE LITHONIA DE 3X32 W CON BALASTO DE UPS</v>
          </cell>
          <cell r="C758" t="str">
            <v>UND</v>
          </cell>
          <cell r="D758">
            <v>362699.99999637302</v>
          </cell>
          <cell r="F758">
            <v>420732</v>
          </cell>
          <cell r="I758">
            <v>0</v>
          </cell>
          <cell r="K758" t="str">
            <v>LUMINARIA</v>
          </cell>
        </row>
        <row r="759">
          <cell r="A759">
            <v>6021</v>
          </cell>
          <cell r="B759" t="str">
            <v/>
          </cell>
          <cell r="C759" t="str">
            <v>UND</v>
          </cell>
          <cell r="D759">
            <v>134159.9999986584</v>
          </cell>
          <cell r="F759">
            <v>155625.59999999998</v>
          </cell>
          <cell r="I759">
            <v>0</v>
          </cell>
          <cell r="K759" t="str">
            <v>LUMINARIA</v>
          </cell>
        </row>
        <row r="760">
          <cell r="A760">
            <v>6022</v>
          </cell>
          <cell r="B760" t="str">
            <v xml:space="preserve">LUMINARIA FLUORESCENTE TIPO HERMETICA DE 2x2x32W - T8 </v>
          </cell>
          <cell r="C760" t="str">
            <v>UND</v>
          </cell>
          <cell r="D760">
            <v>141959.99999858037</v>
          </cell>
          <cell r="F760">
            <v>164673.59999999995</v>
          </cell>
          <cell r="G760">
            <v>8</v>
          </cell>
          <cell r="H760">
            <v>6</v>
          </cell>
          <cell r="I760">
            <v>988041.59999999963</v>
          </cell>
          <cell r="J760" t="str">
            <v xml:space="preserve"> T </v>
          </cell>
          <cell r="K760" t="str">
            <v>LUMINARIA</v>
          </cell>
        </row>
        <row r="761">
          <cell r="A761">
            <v>6023</v>
          </cell>
          <cell r="B761" t="str">
            <v>TUBOS 32w LUZ INDIRECTA, 4 UND</v>
          </cell>
          <cell r="C761" t="str">
            <v>UND</v>
          </cell>
          <cell r="D761">
            <v>74099.999999259002</v>
          </cell>
          <cell r="F761">
            <v>85956</v>
          </cell>
          <cell r="I761">
            <v>0</v>
          </cell>
          <cell r="K761" t="str">
            <v>LUMINARIA</v>
          </cell>
        </row>
        <row r="762">
          <cell r="A762">
            <v>6024</v>
          </cell>
          <cell r="B762" t="str">
            <v>TUBOS 32w LUZ INDIRECTA, 8 UND</v>
          </cell>
          <cell r="C762" t="str">
            <v>UND</v>
          </cell>
          <cell r="D762">
            <v>74099.999999259002</v>
          </cell>
          <cell r="F762">
            <v>85956</v>
          </cell>
          <cell r="I762">
            <v>0</v>
          </cell>
          <cell r="K762" t="str">
            <v>LUMINARIA</v>
          </cell>
        </row>
        <row r="763">
          <cell r="A763">
            <v>6025</v>
          </cell>
          <cell r="B763" t="str">
            <v>LUMINARIA DE 75 W SODIO</v>
          </cell>
          <cell r="C763" t="str">
            <v>UND</v>
          </cell>
          <cell r="D763">
            <v>191099.99999808901</v>
          </cell>
          <cell r="F763">
            <v>221675.99999999997</v>
          </cell>
          <cell r="I763">
            <v>0</v>
          </cell>
          <cell r="K763" t="str">
            <v>LUMINARIA</v>
          </cell>
        </row>
        <row r="764">
          <cell r="A764">
            <v>6026</v>
          </cell>
          <cell r="B764" t="str">
            <v>LUMINARIA DE 250 W SODIO</v>
          </cell>
          <cell r="C764" t="str">
            <v>UND</v>
          </cell>
          <cell r="D764">
            <v>270399.99999729602</v>
          </cell>
          <cell r="F764">
            <v>313664</v>
          </cell>
          <cell r="I764">
            <v>0</v>
          </cell>
          <cell r="K764" t="str">
            <v>LUMINARIA</v>
          </cell>
        </row>
        <row r="765">
          <cell r="A765">
            <v>6027</v>
          </cell>
          <cell r="B765" t="str">
            <v>ARENA</v>
          </cell>
          <cell r="C765" t="str">
            <v>M3</v>
          </cell>
          <cell r="D765">
            <v>233999.99999765999</v>
          </cell>
          <cell r="F765">
            <v>271440</v>
          </cell>
          <cell r="I765">
            <v>0</v>
          </cell>
          <cell r="K765" t="str">
            <v>CIVIL</v>
          </cell>
        </row>
        <row r="766">
          <cell r="A766">
            <v>6028</v>
          </cell>
          <cell r="B766" t="str">
            <v>MATERIALES RESANE</v>
          </cell>
          <cell r="C766" t="str">
            <v>UND</v>
          </cell>
          <cell r="D766">
            <v>415999.99999584001</v>
          </cell>
          <cell r="F766">
            <v>482559.99999999994</v>
          </cell>
          <cell r="I766">
            <v>0</v>
          </cell>
          <cell r="K766" t="str">
            <v>CIVIL</v>
          </cell>
        </row>
        <row r="767">
          <cell r="A767">
            <v>6029</v>
          </cell>
          <cell r="B767" t="str">
            <v>CONCRETO ROJO</v>
          </cell>
          <cell r="C767" t="str">
            <v>UND</v>
          </cell>
          <cell r="D767">
            <v>454999.99999545002</v>
          </cell>
          <cell r="F767">
            <v>527800</v>
          </cell>
          <cell r="I767">
            <v>0</v>
          </cell>
          <cell r="K767" t="str">
            <v>CIVIL</v>
          </cell>
        </row>
        <row r="768">
          <cell r="A768">
            <v>6030</v>
          </cell>
          <cell r="B768" t="str">
            <v>CONCRETO  ARMADO</v>
          </cell>
          <cell r="C768" t="str">
            <v>UND</v>
          </cell>
          <cell r="D768">
            <v>584999.99999415001</v>
          </cell>
          <cell r="F768">
            <v>678600</v>
          </cell>
          <cell r="I768">
            <v>0</v>
          </cell>
          <cell r="K768" t="str">
            <v>CIVIL</v>
          </cell>
        </row>
        <row r="769">
          <cell r="A769">
            <v>6031</v>
          </cell>
          <cell r="B769" t="str">
            <v>MARQUILLAS DE LOS SISTEMAS</v>
          </cell>
          <cell r="C769" t="str">
            <v>UND</v>
          </cell>
          <cell r="D769">
            <v>560344.82758060342</v>
          </cell>
          <cell r="F769">
            <v>649999.99999999988</v>
          </cell>
          <cell r="I769">
            <v>0</v>
          </cell>
          <cell r="K769" t="str">
            <v>CIVIL</v>
          </cell>
          <cell r="O769" t="e">
            <v>#DIV/0!</v>
          </cell>
        </row>
        <row r="770">
          <cell r="A770">
            <v>9200</v>
          </cell>
          <cell r="B770" t="str">
            <v>CRUCETA DE MADERA</v>
          </cell>
          <cell r="C770" t="str">
            <v>UND</v>
          </cell>
          <cell r="D770">
            <v>50000</v>
          </cell>
          <cell r="F770">
            <v>58000.000000579988</v>
          </cell>
          <cell r="I770">
            <v>0</v>
          </cell>
          <cell r="K770" t="str">
            <v>MT</v>
          </cell>
        </row>
        <row r="771">
          <cell r="A771">
            <v>9201</v>
          </cell>
          <cell r="B771" t="str">
            <v>SILLA CRUCETA DE MADERA</v>
          </cell>
          <cell r="C771" t="str">
            <v>UND</v>
          </cell>
          <cell r="D771">
            <v>7000</v>
          </cell>
          <cell r="F771">
            <v>8120.0000000811997</v>
          </cell>
          <cell r="I771">
            <v>0</v>
          </cell>
          <cell r="K771" t="str">
            <v>MT</v>
          </cell>
        </row>
        <row r="772">
          <cell r="A772">
            <v>9202</v>
          </cell>
          <cell r="B772" t="str">
            <v>CABLE DE ALUMINIO ASCR No.2 AWG</v>
          </cell>
          <cell r="C772" t="str">
            <v>MTS</v>
          </cell>
          <cell r="D772">
            <v>1333.799999986662</v>
          </cell>
          <cell r="F772">
            <v>1547.2079999999999</v>
          </cell>
          <cell r="I772">
            <v>0</v>
          </cell>
          <cell r="K772" t="str">
            <v>MT</v>
          </cell>
        </row>
        <row r="773">
          <cell r="A773">
            <v>9203</v>
          </cell>
          <cell r="B773" t="str">
            <v>CABLE TRENZADO 4No.4/0 AWG</v>
          </cell>
          <cell r="C773" t="str">
            <v>MTS</v>
          </cell>
          <cell r="D773">
            <v>30644.249999693558</v>
          </cell>
          <cell r="F773">
            <v>35547.329999999994</v>
          </cell>
          <cell r="I773">
            <v>0</v>
          </cell>
          <cell r="K773" t="str">
            <v>CABLE</v>
          </cell>
        </row>
        <row r="774">
          <cell r="A774">
            <v>9204</v>
          </cell>
          <cell r="B774" t="str">
            <v>CABLE TRENZADO 3No.1/0 AWG</v>
          </cell>
          <cell r="C774" t="str">
            <v>MTS</v>
          </cell>
          <cell r="D774">
            <v>16379.9999998362</v>
          </cell>
          <cell r="F774">
            <v>19000.8</v>
          </cell>
          <cell r="I774">
            <v>0</v>
          </cell>
          <cell r="K774" t="str">
            <v>CABLE</v>
          </cell>
        </row>
        <row r="775">
          <cell r="A775">
            <v>9205</v>
          </cell>
          <cell r="B775" t="str">
            <v>PERCHA DE UN PUESTO</v>
          </cell>
          <cell r="C775" t="str">
            <v>UND</v>
          </cell>
          <cell r="D775">
            <v>12999.99999987</v>
          </cell>
          <cell r="F775">
            <v>15079.999999999998</v>
          </cell>
          <cell r="I775">
            <v>0</v>
          </cell>
          <cell r="K775" t="str">
            <v>HERRAJES</v>
          </cell>
        </row>
        <row r="776">
          <cell r="A776">
            <v>9206</v>
          </cell>
          <cell r="B776" t="str">
            <v>CABLE PARA RETENIDA</v>
          </cell>
          <cell r="C776" t="str">
            <v>MTS</v>
          </cell>
          <cell r="D776">
            <v>3496.9999999650299</v>
          </cell>
          <cell r="F776">
            <v>4056.5199999999995</v>
          </cell>
          <cell r="I776">
            <v>0</v>
          </cell>
          <cell r="K776" t="str">
            <v>HERRAJES</v>
          </cell>
        </row>
        <row r="777">
          <cell r="A777">
            <v>9207</v>
          </cell>
          <cell r="B777" t="str">
            <v>AISLADOR TENSOR</v>
          </cell>
          <cell r="C777" t="str">
            <v>UND</v>
          </cell>
          <cell r="D777">
            <v>10399.999999895999</v>
          </cell>
          <cell r="F777">
            <v>12064</v>
          </cell>
          <cell r="I777">
            <v>0</v>
          </cell>
          <cell r="K777" t="str">
            <v>AISLADORES</v>
          </cell>
        </row>
        <row r="778">
          <cell r="A778">
            <v>9208</v>
          </cell>
          <cell r="B778" t="str">
            <v>VARILLA DE ANCLAJE DE 3/4" CON BLOQUE DE CONRETO</v>
          </cell>
          <cell r="C778" t="str">
            <v>UND</v>
          </cell>
          <cell r="D778">
            <v>44199.999999558</v>
          </cell>
          <cell r="F778">
            <v>51272</v>
          </cell>
          <cell r="I778">
            <v>0</v>
          </cell>
          <cell r="K778" t="str">
            <v>HERRAJES</v>
          </cell>
        </row>
        <row r="779">
          <cell r="A779">
            <v>9209</v>
          </cell>
          <cell r="B779" t="str">
            <v>PERMISOS PARA CRUCE CON TOPO</v>
          </cell>
          <cell r="C779" t="str">
            <v>GLB</v>
          </cell>
          <cell r="D779">
            <v>600000</v>
          </cell>
          <cell r="F779">
            <v>696000.00000696001</v>
          </cell>
          <cell r="I779">
            <v>0</v>
          </cell>
        </row>
        <row r="780">
          <cell r="A780">
            <v>9210</v>
          </cell>
          <cell r="B780" t="str">
            <v>POSTE EN CONCRETO DE 9X510 KGS</v>
          </cell>
          <cell r="C780" t="str">
            <v>UND</v>
          </cell>
          <cell r="D780">
            <v>313793.10344513797</v>
          </cell>
          <cell r="F780">
            <v>364000</v>
          </cell>
          <cell r="I780">
            <v>0</v>
          </cell>
          <cell r="K780" t="str">
            <v>POSTE</v>
          </cell>
        </row>
        <row r="781">
          <cell r="A781">
            <v>9211</v>
          </cell>
          <cell r="B781" t="str">
            <v>ALQUILER TOPO</v>
          </cell>
          <cell r="C781" t="str">
            <v>MTS</v>
          </cell>
          <cell r="D781">
            <v>100000</v>
          </cell>
          <cell r="F781">
            <v>116000.00000115998</v>
          </cell>
          <cell r="I781">
            <v>0</v>
          </cell>
          <cell r="K781" t="str">
            <v>CIVIL</v>
          </cell>
        </row>
        <row r="782">
          <cell r="A782">
            <v>9212</v>
          </cell>
          <cell r="B782" t="str">
            <v>APOYO GALV DE 3" CON BASE Y SOPORTE PARA CABLES</v>
          </cell>
          <cell r="C782" t="str">
            <v>UND</v>
          </cell>
          <cell r="D782">
            <v>550000</v>
          </cell>
          <cell r="F782">
            <v>638000.00000638003</v>
          </cell>
          <cell r="H782">
            <v>3</v>
          </cell>
          <cell r="I782">
            <v>1914000.0000191401</v>
          </cell>
          <cell r="J782" t="str">
            <v xml:space="preserve"> T </v>
          </cell>
        </row>
        <row r="783">
          <cell r="A783">
            <v>9213</v>
          </cell>
          <cell r="B783" t="str">
            <v>CELDA DE ENTRADA SALIDA</v>
          </cell>
          <cell r="C783" t="str">
            <v>UND</v>
          </cell>
          <cell r="D783">
            <v>4000000</v>
          </cell>
          <cell r="F783">
            <v>4640000.0000463994</v>
          </cell>
          <cell r="I783">
            <v>0</v>
          </cell>
          <cell r="K783" t="str">
            <v>CELDA</v>
          </cell>
        </row>
        <row r="784">
          <cell r="A784">
            <v>9214</v>
          </cell>
          <cell r="B784" t="str">
            <v>TRANSFORMADOR DE 225 KVA SECO</v>
          </cell>
          <cell r="C784" t="str">
            <v>UND</v>
          </cell>
          <cell r="D784">
            <v>9827999.9999017213</v>
          </cell>
          <cell r="F784">
            <v>11400480.000000002</v>
          </cell>
          <cell r="I784">
            <v>0</v>
          </cell>
          <cell r="K784" t="str">
            <v>TRAFO</v>
          </cell>
        </row>
        <row r="785">
          <cell r="A785">
            <v>9215</v>
          </cell>
          <cell r="B785" t="str">
            <v xml:space="preserve">TRANSFORMADOR PADMOUNTED DE 150 KVA </v>
          </cell>
          <cell r="C785" t="str">
            <v>UND</v>
          </cell>
          <cell r="D785">
            <v>5886399.9999411367</v>
          </cell>
          <cell r="F785">
            <v>6828224.0000000009</v>
          </cell>
          <cell r="I785">
            <v>0</v>
          </cell>
          <cell r="K785" t="str">
            <v>TRAFO</v>
          </cell>
          <cell r="L785">
            <v>7511046.3999248901</v>
          </cell>
          <cell r="M785">
            <v>682822.39992488921</v>
          </cell>
        </row>
        <row r="786">
          <cell r="A786">
            <v>9216</v>
          </cell>
          <cell r="B786" t="str">
            <v xml:space="preserve">TRANSFORMADOR PADMOUNTED DE 225 KVA </v>
          </cell>
          <cell r="C786" t="str">
            <v>UND</v>
          </cell>
          <cell r="D786">
            <v>10399999.999896001</v>
          </cell>
          <cell r="F786">
            <v>12064000.000000002</v>
          </cell>
          <cell r="I786">
            <v>0</v>
          </cell>
          <cell r="K786" t="str">
            <v>SUBES</v>
          </cell>
        </row>
        <row r="787">
          <cell r="A787">
            <v>9217</v>
          </cell>
          <cell r="B787" t="str">
            <v xml:space="preserve">TRANSFORMADOR PADMOUNTED DE 300 KVA </v>
          </cell>
          <cell r="C787" t="str">
            <v>UND</v>
          </cell>
          <cell r="D787">
            <v>12167999.999878321</v>
          </cell>
          <cell r="F787">
            <v>14114879.999999998</v>
          </cell>
          <cell r="I787">
            <v>0</v>
          </cell>
          <cell r="K787" t="str">
            <v>TRAFO</v>
          </cell>
        </row>
        <row r="788">
          <cell r="A788">
            <v>9218</v>
          </cell>
          <cell r="B788" t="str">
            <v xml:space="preserve">TRANSFORMADOR PADMOUNTED DE 400 KVA </v>
          </cell>
          <cell r="C788" t="str">
            <v>UND</v>
          </cell>
          <cell r="D788">
            <v>34631999.999653682</v>
          </cell>
          <cell r="F788">
            <v>40173120</v>
          </cell>
          <cell r="I788">
            <v>0</v>
          </cell>
        </row>
        <row r="789">
          <cell r="A789">
            <v>9219</v>
          </cell>
          <cell r="B789" t="str">
            <v xml:space="preserve">TRANSFORMADOR EN ACEITE DE 150 KVA </v>
          </cell>
          <cell r="C789" t="str">
            <v>UND</v>
          </cell>
          <cell r="D789">
            <v>5407999.9999459209</v>
          </cell>
          <cell r="F789">
            <v>6273280.0000000009</v>
          </cell>
          <cell r="I789">
            <v>0</v>
          </cell>
          <cell r="K789" t="str">
            <v>TRAFO</v>
          </cell>
        </row>
        <row r="790">
          <cell r="A790">
            <v>9220</v>
          </cell>
          <cell r="B790" t="str">
            <v xml:space="preserve">TRANSFORMADOR EN ACEITE DE 225 KVA </v>
          </cell>
          <cell r="C790" t="str">
            <v>UND</v>
          </cell>
          <cell r="D790">
            <v>7019999.9999298006</v>
          </cell>
          <cell r="F790">
            <v>8143200.0000000009</v>
          </cell>
          <cell r="I790">
            <v>0</v>
          </cell>
          <cell r="K790" t="str">
            <v>TRAFO</v>
          </cell>
        </row>
        <row r="791">
          <cell r="A791">
            <v>9221</v>
          </cell>
          <cell r="B791" t="str">
            <v xml:space="preserve">TRANSFORMADOR EN ACEITE DE 300 KVA </v>
          </cell>
          <cell r="C791" t="str">
            <v>UND</v>
          </cell>
          <cell r="D791">
            <v>9463999.9999053609</v>
          </cell>
          <cell r="F791">
            <v>10978240</v>
          </cell>
          <cell r="I791">
            <v>0</v>
          </cell>
          <cell r="K791" t="str">
            <v>TRAFO</v>
          </cell>
        </row>
        <row r="792">
          <cell r="A792">
            <v>9222</v>
          </cell>
          <cell r="B792" t="str">
            <v xml:space="preserve">TRANSFORMADOR EN ACEITE DE 400 KVA </v>
          </cell>
          <cell r="C792" t="str">
            <v>UND</v>
          </cell>
          <cell r="D792">
            <v>15963999.999840362</v>
          </cell>
          <cell r="F792">
            <v>18518240</v>
          </cell>
          <cell r="I792">
            <v>0</v>
          </cell>
          <cell r="K792" t="str">
            <v>TRAFO</v>
          </cell>
        </row>
        <row r="793">
          <cell r="A793">
            <v>9223</v>
          </cell>
          <cell r="B793" t="str">
            <v>SUPRESOR 42120 DY3</v>
          </cell>
          <cell r="C793" t="str">
            <v>UND</v>
          </cell>
          <cell r="D793">
            <v>1156800</v>
          </cell>
          <cell r="F793">
            <v>1341888.0000134187</v>
          </cell>
          <cell r="I793">
            <v>0</v>
          </cell>
          <cell r="K793" t="str">
            <v>LEVITON</v>
          </cell>
        </row>
        <row r="794">
          <cell r="A794">
            <v>9224</v>
          </cell>
          <cell r="B794" t="str">
            <v>TUBERIA PVC DE 2 1/2"</v>
          </cell>
          <cell r="C794" t="str">
            <v>UND</v>
          </cell>
          <cell r="D794">
            <v>2500</v>
          </cell>
          <cell r="F794">
            <v>2900.0000000290001</v>
          </cell>
          <cell r="I794">
            <v>0</v>
          </cell>
          <cell r="K794" t="str">
            <v>PVC</v>
          </cell>
        </row>
        <row r="795">
          <cell r="A795">
            <v>9225</v>
          </cell>
          <cell r="B795" t="str">
            <v>CONDULETA ELBD DE 2 1/2"</v>
          </cell>
          <cell r="C795" t="str">
            <v>UND</v>
          </cell>
          <cell r="D795">
            <v>150000</v>
          </cell>
          <cell r="F795">
            <v>174000.00000174</v>
          </cell>
          <cell r="I795">
            <v>0</v>
          </cell>
        </row>
        <row r="796">
          <cell r="A796">
            <v>9226</v>
          </cell>
          <cell r="B796" t="str">
            <v>LUMINARIA FLUORESC. 4X32"</v>
          </cell>
          <cell r="C796" t="str">
            <v>UND</v>
          </cell>
          <cell r="D796">
            <v>155999.99999844001</v>
          </cell>
          <cell r="F796">
            <v>180960</v>
          </cell>
          <cell r="I796">
            <v>0</v>
          </cell>
          <cell r="K796" t="str">
            <v>LUMINARIA</v>
          </cell>
        </row>
        <row r="797">
          <cell r="A797">
            <v>9227</v>
          </cell>
          <cell r="B797" t="str">
            <v>CONECTOR SCOTCHLOK</v>
          </cell>
          <cell r="C797" t="str">
            <v>UND</v>
          </cell>
          <cell r="D797">
            <v>353</v>
          </cell>
          <cell r="F797">
            <v>409.48000000409473</v>
          </cell>
          <cell r="I797">
            <v>0</v>
          </cell>
          <cell r="L797">
            <v>450.428</v>
          </cell>
          <cell r="M797">
            <v>40.947999995905263</v>
          </cell>
        </row>
        <row r="798">
          <cell r="A798">
            <v>9228</v>
          </cell>
          <cell r="B798" t="str">
            <v>CINTA AISLANTE No.33</v>
          </cell>
          <cell r="C798" t="str">
            <v>UND</v>
          </cell>
          <cell r="D798">
            <v>9899.9999999009997</v>
          </cell>
          <cell r="F798">
            <v>11484</v>
          </cell>
          <cell r="I798">
            <v>0</v>
          </cell>
          <cell r="K798" t="str">
            <v>ACC</v>
          </cell>
          <cell r="L798">
            <v>12632.399999873676</v>
          </cell>
          <cell r="M798">
            <v>1148.3999998736763</v>
          </cell>
        </row>
        <row r="799">
          <cell r="A799">
            <v>9229</v>
          </cell>
          <cell r="B799" t="str">
            <v>REGISTRO EN LADRILLO DE 90 X 90</v>
          </cell>
          <cell r="C799" t="str">
            <v>UND</v>
          </cell>
          <cell r="D799">
            <v>350000</v>
          </cell>
          <cell r="F799">
            <v>406000.00000405998</v>
          </cell>
          <cell r="I799">
            <v>0</v>
          </cell>
        </row>
        <row r="800">
          <cell r="A800">
            <v>9230</v>
          </cell>
          <cell r="B800" t="str">
            <v>REGISTRO EN LADRILLO DE 80 X 80</v>
          </cell>
          <cell r="C800" t="str">
            <v>UND</v>
          </cell>
          <cell r="D800">
            <v>300000</v>
          </cell>
          <cell r="F800">
            <v>348000.00000348</v>
          </cell>
          <cell r="I800">
            <v>0</v>
          </cell>
        </row>
        <row r="801">
          <cell r="A801">
            <v>9231</v>
          </cell>
          <cell r="B801" t="str">
            <v>REGISTRO EN LADRILLO DE 60 X 60</v>
          </cell>
          <cell r="C801" t="str">
            <v>UND</v>
          </cell>
          <cell r="D801">
            <v>230000</v>
          </cell>
          <cell r="F801">
            <v>266800.00000266795</v>
          </cell>
          <cell r="I801">
            <v>0</v>
          </cell>
          <cell r="K801" t="str">
            <v>CIVIL</v>
          </cell>
          <cell r="L801">
            <v>293480</v>
          </cell>
          <cell r="M801">
            <v>26679.999997332052</v>
          </cell>
        </row>
        <row r="802">
          <cell r="A802">
            <v>9232</v>
          </cell>
          <cell r="B802" t="str">
            <v>REGISTRO EN LADRILLO DE 40 X 40</v>
          </cell>
          <cell r="C802" t="str">
            <v>UND</v>
          </cell>
          <cell r="D802">
            <v>50000</v>
          </cell>
          <cell r="F802">
            <v>58000.000000579988</v>
          </cell>
          <cell r="I802">
            <v>0</v>
          </cell>
          <cell r="K802" t="str">
            <v>CIVIL</v>
          </cell>
          <cell r="L802">
            <v>63800.000000000007</v>
          </cell>
          <cell r="M802">
            <v>5799.9999994200189</v>
          </cell>
        </row>
        <row r="803">
          <cell r="A803">
            <v>9233</v>
          </cell>
          <cell r="B803" t="str">
            <v>Registro mampost. Según norma RS3002 de EPM</v>
          </cell>
          <cell r="C803" t="str">
            <v>UND</v>
          </cell>
          <cell r="D803">
            <v>50001</v>
          </cell>
          <cell r="F803">
            <v>58001.160000580006</v>
          </cell>
          <cell r="I803">
            <v>0</v>
          </cell>
          <cell r="K803" t="str">
            <v>CIVIL</v>
          </cell>
        </row>
        <row r="804">
          <cell r="A804">
            <v>9234</v>
          </cell>
          <cell r="B804" t="str">
            <v>Caja de inspección sencilla CS275</v>
          </cell>
          <cell r="C804" t="str">
            <v>UND</v>
          </cell>
          <cell r="D804">
            <v>50002</v>
          </cell>
          <cell r="F804">
            <v>58002.320000580017</v>
          </cell>
          <cell r="I804">
            <v>0</v>
          </cell>
          <cell r="K804" t="str">
            <v>CIVIL</v>
          </cell>
        </row>
        <row r="805">
          <cell r="A805">
            <v>9235</v>
          </cell>
          <cell r="B805" t="str">
            <v>Caja de inspección doble CS276</v>
          </cell>
          <cell r="C805" t="str">
            <v>UND</v>
          </cell>
          <cell r="D805">
            <v>50003</v>
          </cell>
          <cell r="F805">
            <v>58003.480000580035</v>
          </cell>
          <cell r="I805">
            <v>0</v>
          </cell>
        </row>
        <row r="806">
          <cell r="A806">
            <v>9236</v>
          </cell>
          <cell r="B806" t="str">
            <v>Caja de inspección tipo Vehicular CS280</v>
          </cell>
          <cell r="C806" t="str">
            <v>UND</v>
          </cell>
          <cell r="D806">
            <v>50004</v>
          </cell>
          <cell r="F806">
            <v>58004.640000580046</v>
          </cell>
          <cell r="I806">
            <v>0</v>
          </cell>
        </row>
        <row r="807">
          <cell r="A807">
            <v>9237</v>
          </cell>
          <cell r="B807" t="str">
            <v>Tapa Acome Alfajor 90x90+Base Ang 1.5"</v>
          </cell>
          <cell r="C807" t="str">
            <v>UND</v>
          </cell>
          <cell r="D807">
            <v>323309.99999676691</v>
          </cell>
          <cell r="F807">
            <v>375039.6</v>
          </cell>
          <cell r="I807">
            <v>0</v>
          </cell>
          <cell r="K807" t="str">
            <v>CIVIL</v>
          </cell>
        </row>
        <row r="808">
          <cell r="A808">
            <v>9238</v>
          </cell>
          <cell r="B808" t="str">
            <v>Tapa Acome Alfajor 80x80+Base Ang 1.5"</v>
          </cell>
          <cell r="C808" t="str">
            <v>UND</v>
          </cell>
          <cell r="D808">
            <v>207999.99999792001</v>
          </cell>
          <cell r="F808">
            <v>241279.99999999997</v>
          </cell>
          <cell r="I808">
            <v>0</v>
          </cell>
          <cell r="K808" t="str">
            <v>CIVIL</v>
          </cell>
        </row>
        <row r="809">
          <cell r="A809">
            <v>9239</v>
          </cell>
          <cell r="B809" t="str">
            <v>Tapa Huec Alfajor 60x60+Base Angulo 1.5"</v>
          </cell>
          <cell r="C809" t="str">
            <v>UND</v>
          </cell>
          <cell r="D809">
            <v>116999.99999883</v>
          </cell>
          <cell r="F809">
            <v>135720</v>
          </cell>
          <cell r="I809">
            <v>0</v>
          </cell>
          <cell r="K809" t="str">
            <v>CIVIL</v>
          </cell>
        </row>
        <row r="810">
          <cell r="A810">
            <v>9240</v>
          </cell>
          <cell r="B810" t="str">
            <v>Tapa Jard Alfajor 40x40+Base Angulo 1.5"</v>
          </cell>
          <cell r="C810" t="str">
            <v>UND</v>
          </cell>
          <cell r="D810">
            <v>51999.999999480002</v>
          </cell>
          <cell r="F810">
            <v>60319.999999999993</v>
          </cell>
          <cell r="I810">
            <v>0</v>
          </cell>
          <cell r="K810" t="str">
            <v>CIVIL</v>
          </cell>
        </row>
        <row r="811">
          <cell r="A811">
            <v>9241</v>
          </cell>
          <cell r="B811" t="str">
            <v>Tapa Carc Alfajor 70x40+Base Angulo 1.5"</v>
          </cell>
          <cell r="C811" t="str">
            <v>UND</v>
          </cell>
          <cell r="D811">
            <v>90999.999999089996</v>
          </cell>
          <cell r="F811">
            <v>105560</v>
          </cell>
          <cell r="I811">
            <v>0</v>
          </cell>
          <cell r="K811" t="str">
            <v>CIVIL</v>
          </cell>
        </row>
        <row r="812">
          <cell r="A812">
            <v>9242</v>
          </cell>
          <cell r="B812" t="str">
            <v>Tapa Via Concr+Ref 110x110+Marco Cubico</v>
          </cell>
          <cell r="C812" t="str">
            <v>UND</v>
          </cell>
          <cell r="D812">
            <v>207999.99999792001</v>
          </cell>
          <cell r="F812">
            <v>241279.99999999997</v>
          </cell>
          <cell r="I812">
            <v>0</v>
          </cell>
          <cell r="K812" t="str">
            <v>CIVIL</v>
          </cell>
        </row>
        <row r="813">
          <cell r="A813">
            <v>9243</v>
          </cell>
          <cell r="B813" t="str">
            <v>Tapa Via Concr+Ref 100x100+Marco Cubico</v>
          </cell>
          <cell r="C813" t="str">
            <v>UND</v>
          </cell>
          <cell r="D813">
            <v>179659.99999820339</v>
          </cell>
          <cell r="F813">
            <v>208405.59999999998</v>
          </cell>
          <cell r="I813">
            <v>0</v>
          </cell>
          <cell r="K813" t="str">
            <v>CIVIL</v>
          </cell>
        </row>
        <row r="814">
          <cell r="A814">
            <v>9244</v>
          </cell>
          <cell r="B814" t="str">
            <v>Tapa Via Concr+Ref 80x80+Marco Cubico</v>
          </cell>
          <cell r="C814" t="str">
            <v>UND</v>
          </cell>
          <cell r="D814">
            <v>168999.99999831</v>
          </cell>
          <cell r="F814">
            <v>196040</v>
          </cell>
          <cell r="I814">
            <v>0</v>
          </cell>
          <cell r="K814" t="str">
            <v>CIVIL</v>
          </cell>
        </row>
        <row r="815">
          <cell r="A815">
            <v>9245</v>
          </cell>
          <cell r="B815" t="str">
            <v>Tapa Via Concr+Ref 60x60+Marco Cubico</v>
          </cell>
          <cell r="C815" t="str">
            <v>UND</v>
          </cell>
          <cell r="D815">
            <v>150799.99999849201</v>
          </cell>
          <cell r="F815">
            <v>174928</v>
          </cell>
          <cell r="I815">
            <v>0</v>
          </cell>
          <cell r="K815" t="str">
            <v>CIVIL</v>
          </cell>
        </row>
        <row r="816">
          <cell r="A816">
            <v>9246</v>
          </cell>
          <cell r="B816" t="str">
            <v>Tapa Acab Anden Con+Ref 110x110+Marc Inf</v>
          </cell>
          <cell r="C816" t="str">
            <v>UND</v>
          </cell>
          <cell r="D816">
            <v>119599.99999880399</v>
          </cell>
          <cell r="F816">
            <v>138736</v>
          </cell>
          <cell r="I816">
            <v>0</v>
          </cell>
          <cell r="K816" t="str">
            <v>CIVIL</v>
          </cell>
        </row>
        <row r="817">
          <cell r="A817">
            <v>9247</v>
          </cell>
          <cell r="B817" t="str">
            <v>Tapa Acab Anden Con+Ref 100x100+Marc Inf</v>
          </cell>
          <cell r="C817" t="str">
            <v>UND</v>
          </cell>
          <cell r="D817">
            <v>102699.999998973</v>
          </cell>
          <cell r="F817">
            <v>119131.99999999999</v>
          </cell>
          <cell r="I817">
            <v>0</v>
          </cell>
          <cell r="K817" t="str">
            <v>CIVIL</v>
          </cell>
        </row>
        <row r="818">
          <cell r="A818">
            <v>9248</v>
          </cell>
          <cell r="B818" t="str">
            <v>Tapa Acab Anden Con+Ref 80x80 Simple</v>
          </cell>
          <cell r="C818" t="str">
            <v>UND</v>
          </cell>
          <cell r="D818">
            <v>77999.999999220003</v>
          </cell>
          <cell r="F818">
            <v>90480</v>
          </cell>
          <cell r="I818">
            <v>0</v>
          </cell>
          <cell r="K818" t="str">
            <v>CIVIL</v>
          </cell>
        </row>
        <row r="819">
          <cell r="A819">
            <v>9249</v>
          </cell>
          <cell r="B819" t="str">
            <v>Tapa Acab Anden Con+Ref 60x60 Simple</v>
          </cell>
          <cell r="C819" t="str">
            <v>UND</v>
          </cell>
          <cell r="D819">
            <v>64999.999999350002</v>
          </cell>
          <cell r="F819">
            <v>75400</v>
          </cell>
          <cell r="I819">
            <v>0</v>
          </cell>
          <cell r="K819" t="str">
            <v>CIVIL</v>
          </cell>
        </row>
        <row r="820">
          <cell r="A820">
            <v>9250</v>
          </cell>
          <cell r="B820" t="str">
            <v>ANCLAJE MANGA</v>
          </cell>
          <cell r="C820" t="str">
            <v>UND</v>
          </cell>
          <cell r="D820">
            <v>280</v>
          </cell>
          <cell r="F820">
            <v>324.80000000324799</v>
          </cell>
          <cell r="I820">
            <v>0</v>
          </cell>
          <cell r="K820" t="str">
            <v>ACC</v>
          </cell>
        </row>
        <row r="821">
          <cell r="A821">
            <v>9251</v>
          </cell>
          <cell r="B821" t="str">
            <v>UNION PVC DE 3"</v>
          </cell>
          <cell r="C821" t="str">
            <v>UND</v>
          </cell>
          <cell r="D821">
            <v>8500</v>
          </cell>
          <cell r="F821">
            <v>9860.0000000985983</v>
          </cell>
          <cell r="I821">
            <v>0</v>
          </cell>
          <cell r="K821" t="str">
            <v>AIRE</v>
          </cell>
        </row>
        <row r="822">
          <cell r="A822">
            <v>9252</v>
          </cell>
          <cell r="B822" t="str">
            <v>UNION PVC DE 2"</v>
          </cell>
          <cell r="C822" t="str">
            <v>UND</v>
          </cell>
          <cell r="D822">
            <v>7200</v>
          </cell>
          <cell r="F822">
            <v>8352.0000000835189</v>
          </cell>
          <cell r="I822">
            <v>0</v>
          </cell>
          <cell r="K822" t="str">
            <v>AIRE</v>
          </cell>
        </row>
        <row r="823">
          <cell r="A823">
            <v>9253</v>
          </cell>
          <cell r="B823" t="str">
            <v>UNION PVC DE 1 1/2"</v>
          </cell>
          <cell r="C823" t="str">
            <v>UND</v>
          </cell>
          <cell r="D823">
            <v>6900</v>
          </cell>
          <cell r="F823">
            <v>8004.0000000800392</v>
          </cell>
          <cell r="I823">
            <v>0</v>
          </cell>
          <cell r="K823" t="str">
            <v>AIRE</v>
          </cell>
        </row>
        <row r="824">
          <cell r="A824">
            <v>9254</v>
          </cell>
          <cell r="B824" t="str">
            <v>UNION PVC DE 1"</v>
          </cell>
          <cell r="C824" t="str">
            <v>UND</v>
          </cell>
          <cell r="D824">
            <v>4000</v>
          </cell>
          <cell r="F824">
            <v>4640.0000000463997</v>
          </cell>
          <cell r="I824">
            <v>0</v>
          </cell>
          <cell r="K824" t="str">
            <v>AIRE</v>
          </cell>
          <cell r="L824">
            <v>5104</v>
          </cell>
          <cell r="M824">
            <v>463.99999995360031</v>
          </cell>
        </row>
        <row r="825">
          <cell r="A825">
            <v>9255</v>
          </cell>
          <cell r="B825" t="str">
            <v>MINISPLIT DE 12000 BTU</v>
          </cell>
          <cell r="C825" t="str">
            <v>UND</v>
          </cell>
          <cell r="D825">
            <v>1200000</v>
          </cell>
          <cell r="F825">
            <v>1392000.00001392</v>
          </cell>
          <cell r="I825">
            <v>0</v>
          </cell>
          <cell r="K825" t="str">
            <v>AIRE</v>
          </cell>
        </row>
        <row r="826">
          <cell r="A826">
            <v>9256</v>
          </cell>
          <cell r="B826" t="str">
            <v>CONECTOR EP ALUMBRADO</v>
          </cell>
          <cell r="C826" t="str">
            <v>UND</v>
          </cell>
          <cell r="D826">
            <v>9853.9999999014617</v>
          </cell>
          <cell r="F826">
            <v>11430.640000000001</v>
          </cell>
          <cell r="I826">
            <v>0</v>
          </cell>
          <cell r="K826" t="str">
            <v>TYCO</v>
          </cell>
        </row>
        <row r="827">
          <cell r="A827">
            <v>9257</v>
          </cell>
          <cell r="B827" t="str">
            <v>COFRE PARA RTU DE 30X20X20</v>
          </cell>
          <cell r="C827" t="str">
            <v>UND</v>
          </cell>
          <cell r="D827">
            <v>90000</v>
          </cell>
          <cell r="F827">
            <v>104400.000001044</v>
          </cell>
          <cell r="I827">
            <v>0</v>
          </cell>
          <cell r="K827" t="str">
            <v>CELDA</v>
          </cell>
        </row>
        <row r="828">
          <cell r="A828">
            <v>9258</v>
          </cell>
          <cell r="B828" t="str">
            <v>BASE PARA POSTE 12X1050</v>
          </cell>
          <cell r="C828" t="str">
            <v>UND</v>
          </cell>
          <cell r="D828">
            <v>454999.99999545002</v>
          </cell>
          <cell r="F828">
            <v>527800</v>
          </cell>
          <cell r="I828">
            <v>0</v>
          </cell>
          <cell r="K828" t="str">
            <v>CIVIL</v>
          </cell>
        </row>
        <row r="829">
          <cell r="A829">
            <v>9259</v>
          </cell>
          <cell r="B829" t="str">
            <v>CABLE AAAC DESNUDO No.2 AWG</v>
          </cell>
          <cell r="C829" t="str">
            <v>UND</v>
          </cell>
          <cell r="D829">
            <v>1333.799999986662</v>
          </cell>
          <cell r="F829">
            <v>1547.2079999999999</v>
          </cell>
          <cell r="I829">
            <v>0</v>
          </cell>
          <cell r="K829" t="str">
            <v>CABLE</v>
          </cell>
        </row>
        <row r="830">
          <cell r="A830">
            <v>9260</v>
          </cell>
          <cell r="B830" t="str">
            <v>EXTRACTOR</v>
          </cell>
          <cell r="C830" t="str">
            <v>UND</v>
          </cell>
          <cell r="D830">
            <v>123499.99999876499</v>
          </cell>
          <cell r="F830">
            <v>143260</v>
          </cell>
          <cell r="I830">
            <v>0</v>
          </cell>
          <cell r="K830" t="str">
            <v>ACC</v>
          </cell>
        </row>
        <row r="831">
          <cell r="A831">
            <v>9261</v>
          </cell>
          <cell r="B831" t="str">
            <v>CABLE AAAC DESNUDO No.1/0 AWG</v>
          </cell>
          <cell r="C831" t="str">
            <v>UND</v>
          </cell>
          <cell r="D831">
            <v>2072.1999999792779</v>
          </cell>
          <cell r="F831">
            <v>2403.7519999999995</v>
          </cell>
          <cell r="I831">
            <v>0</v>
          </cell>
          <cell r="K831" t="str">
            <v>CABLE</v>
          </cell>
        </row>
        <row r="832">
          <cell r="A832">
            <v>9262</v>
          </cell>
          <cell r="B832" t="str">
            <v>TRANSFORMADOR DE POTENCIA 3F, TIPO SECO 150 KVA</v>
          </cell>
          <cell r="C832" t="str">
            <v>UND</v>
          </cell>
          <cell r="D832">
            <v>7591999.9999240814</v>
          </cell>
          <cell r="F832">
            <v>8806720</v>
          </cell>
          <cell r="I832">
            <v>0</v>
          </cell>
        </row>
        <row r="833">
          <cell r="A833">
            <v>9263</v>
          </cell>
          <cell r="B833" t="str">
            <v>LAMPARA FLUORESCENTE DE 4X17W</v>
          </cell>
          <cell r="C833" t="str">
            <v>UND</v>
          </cell>
          <cell r="D833">
            <v>127399.99999872599</v>
          </cell>
          <cell r="F833">
            <v>147784</v>
          </cell>
          <cell r="G833">
            <v>98001</v>
          </cell>
          <cell r="I833">
            <v>0</v>
          </cell>
          <cell r="K833" t="str">
            <v>LUMINARIA</v>
          </cell>
        </row>
        <row r="834">
          <cell r="A834">
            <v>9264</v>
          </cell>
          <cell r="B834" t="str">
            <v>BASE PARA POSTE 9X800</v>
          </cell>
          <cell r="C834" t="str">
            <v>UND</v>
          </cell>
          <cell r="D834">
            <v>448275.86206448282</v>
          </cell>
          <cell r="F834">
            <v>520000</v>
          </cell>
          <cell r="I834">
            <v>0</v>
          </cell>
          <cell r="K834" t="str">
            <v>CIVIL</v>
          </cell>
        </row>
        <row r="835">
          <cell r="A835">
            <v>1013</v>
          </cell>
          <cell r="B835" t="str">
            <v>FUENTE REGULADA DE 110 VA.C - 24VD.C OMRON PHOENIX CONTACT DE 50 W</v>
          </cell>
          <cell r="C835" t="str">
            <v>UND</v>
          </cell>
          <cell r="D835">
            <v>844999.99999154999</v>
          </cell>
          <cell r="F835">
            <v>980199.99999999988</v>
          </cell>
          <cell r="I835">
            <v>0</v>
          </cell>
          <cell r="K835" t="str">
            <v>TRAF</v>
          </cell>
        </row>
        <row r="836">
          <cell r="A836">
            <v>2022</v>
          </cell>
          <cell r="B836" t="str">
            <v>PANELES SOLARES YL 135 YINGLI SOLAR 135 W , 7.65 A</v>
          </cell>
          <cell r="C836" t="str">
            <v>UND</v>
          </cell>
          <cell r="D836">
            <v>909999.99999090005</v>
          </cell>
          <cell r="F836">
            <v>1055600</v>
          </cell>
          <cell r="I836">
            <v>0</v>
          </cell>
        </row>
        <row r="837">
          <cell r="A837">
            <v>2023</v>
          </cell>
          <cell r="B837" t="str">
            <v>CONTROLADOR 30 A 12/24V REF. PRS3030 MARCA STECA</v>
          </cell>
          <cell r="C837" t="str">
            <v>UND</v>
          </cell>
          <cell r="D837">
            <v>467999.99999531999</v>
          </cell>
          <cell r="F837">
            <v>542880</v>
          </cell>
          <cell r="I837">
            <v>0</v>
          </cell>
        </row>
        <row r="838">
          <cell r="A838">
            <v>2024</v>
          </cell>
          <cell r="B838" t="str">
            <v>BATERÍA SELLADA ESTACIONARIA DE 155 AH 12V MARCA MTEK</v>
          </cell>
          <cell r="C838" t="str">
            <v>UND</v>
          </cell>
          <cell r="D838">
            <v>1020499.999989795</v>
          </cell>
          <cell r="F838">
            <v>1183780</v>
          </cell>
          <cell r="I838">
            <v>0</v>
          </cell>
        </row>
        <row r="839">
          <cell r="A839">
            <v>2025</v>
          </cell>
          <cell r="B839" t="str">
            <v>INVERSOR PROWAT SENO PURO SW600, 600VA, 12VDC/110VAC</v>
          </cell>
          <cell r="C839" t="str">
            <v>UND</v>
          </cell>
          <cell r="D839">
            <v>779999.99999220006</v>
          </cell>
          <cell r="F839">
            <v>904799.99999999988</v>
          </cell>
          <cell r="I839">
            <v>0</v>
          </cell>
        </row>
        <row r="840">
          <cell r="A840">
            <v>2026</v>
          </cell>
          <cell r="B840" t="str">
            <v>JUEGO DE INSTALACIÓN (X)</v>
          </cell>
          <cell r="C840" t="str">
            <v>UND</v>
          </cell>
          <cell r="D840">
            <v>584999.99999415001</v>
          </cell>
          <cell r="F840">
            <v>678600</v>
          </cell>
          <cell r="I840">
            <v>0</v>
          </cell>
        </row>
        <row r="841">
          <cell r="A841">
            <v>2027</v>
          </cell>
          <cell r="B841" t="str">
            <v>ESTRUCTURA TIPO TECHO PARA PANELES SOLARES</v>
          </cell>
          <cell r="C841" t="str">
            <v>UND</v>
          </cell>
          <cell r="D841">
            <v>1104999.9999889501</v>
          </cell>
          <cell r="F841">
            <v>1281800</v>
          </cell>
          <cell r="I841">
            <v>0</v>
          </cell>
        </row>
        <row r="842">
          <cell r="A842">
            <v>2028</v>
          </cell>
          <cell r="B842" t="str">
            <v>RACK DE BATERÍAS ( SOPORTE METÁLICO PARA BATERÍAS )</v>
          </cell>
          <cell r="C842" t="str">
            <v>UND</v>
          </cell>
          <cell r="D842">
            <v>324999.99999674998</v>
          </cell>
          <cell r="F842">
            <v>377000</v>
          </cell>
          <cell r="I842">
            <v>0</v>
          </cell>
        </row>
        <row r="843">
          <cell r="A843">
            <v>9026</v>
          </cell>
          <cell r="B843" t="str">
            <v>CARGOS DE CONEXIÓN</v>
          </cell>
          <cell r="C843" t="str">
            <v>GLB</v>
          </cell>
          <cell r="D843">
            <v>750000</v>
          </cell>
          <cell r="F843">
            <v>870000.00000869995</v>
          </cell>
          <cell r="I843">
            <v>0</v>
          </cell>
        </row>
        <row r="844">
          <cell r="A844">
            <v>7052</v>
          </cell>
          <cell r="B844" t="str">
            <v>TRAMITES ELECTRICARIBE</v>
          </cell>
          <cell r="C844" t="str">
            <v>GLB</v>
          </cell>
          <cell r="D844">
            <v>1500000</v>
          </cell>
          <cell r="F844">
            <v>1740000.0000173999</v>
          </cell>
          <cell r="I844">
            <v>0</v>
          </cell>
        </row>
        <row r="845">
          <cell r="F845">
            <v>0</v>
          </cell>
          <cell r="I845">
            <v>0</v>
          </cell>
        </row>
        <row r="1125">
          <cell r="F1125">
            <v>0</v>
          </cell>
        </row>
        <row r="1126">
          <cell r="F1126">
            <v>0</v>
          </cell>
        </row>
        <row r="1127">
          <cell r="F1127">
            <v>0</v>
          </cell>
        </row>
        <row r="1128">
          <cell r="F1128">
            <v>0</v>
          </cell>
        </row>
        <row r="1129">
          <cell r="F1129">
            <v>0</v>
          </cell>
        </row>
        <row r="1130">
          <cell r="F1130">
            <v>0</v>
          </cell>
        </row>
        <row r="1131">
          <cell r="F1131">
            <v>0</v>
          </cell>
        </row>
        <row r="1132">
          <cell r="F1132">
            <v>0</v>
          </cell>
        </row>
        <row r="1133">
          <cell r="F1133">
            <v>0</v>
          </cell>
        </row>
        <row r="1134">
          <cell r="F1134">
            <v>0</v>
          </cell>
        </row>
        <row r="1135">
          <cell r="F1135">
            <v>0</v>
          </cell>
        </row>
        <row r="1136">
          <cell r="F1136">
            <v>0</v>
          </cell>
        </row>
        <row r="1137">
          <cell r="F1137">
            <v>0</v>
          </cell>
        </row>
        <row r="1138">
          <cell r="F1138">
            <v>0</v>
          </cell>
        </row>
        <row r="1139">
          <cell r="F1139">
            <v>0</v>
          </cell>
        </row>
        <row r="1140">
          <cell r="F1140">
            <v>0</v>
          </cell>
        </row>
        <row r="1141">
          <cell r="F1141">
            <v>0</v>
          </cell>
        </row>
        <row r="1142">
          <cell r="F1142">
            <v>0</v>
          </cell>
        </row>
        <row r="1143">
          <cell r="F1143">
            <v>0</v>
          </cell>
        </row>
        <row r="1144">
          <cell r="F1144">
            <v>0</v>
          </cell>
        </row>
        <row r="1145">
          <cell r="F1145">
            <v>0</v>
          </cell>
        </row>
        <row r="1146">
          <cell r="F1146">
            <v>0</v>
          </cell>
        </row>
        <row r="1147">
          <cell r="F1147">
            <v>0</v>
          </cell>
        </row>
        <row r="1148">
          <cell r="F1148">
            <v>0</v>
          </cell>
        </row>
        <row r="1149">
          <cell r="F1149">
            <v>0</v>
          </cell>
        </row>
        <row r="1150">
          <cell r="F1150">
            <v>0</v>
          </cell>
        </row>
        <row r="1151">
          <cell r="F1151">
            <v>0</v>
          </cell>
        </row>
        <row r="1152">
          <cell r="F1152">
            <v>0</v>
          </cell>
        </row>
        <row r="1153">
          <cell r="F1153">
            <v>0</v>
          </cell>
        </row>
        <row r="1154">
          <cell r="F1154">
            <v>0</v>
          </cell>
        </row>
        <row r="1155">
          <cell r="F1155">
            <v>0</v>
          </cell>
        </row>
        <row r="1156">
          <cell r="F1156">
            <v>0</v>
          </cell>
        </row>
        <row r="1157">
          <cell r="F1157">
            <v>0</v>
          </cell>
        </row>
        <row r="1158">
          <cell r="F1158">
            <v>0</v>
          </cell>
        </row>
        <row r="1159">
          <cell r="F1159">
            <v>0</v>
          </cell>
        </row>
        <row r="1160">
          <cell r="F1160">
            <v>0</v>
          </cell>
        </row>
        <row r="1161">
          <cell r="F1161">
            <v>0</v>
          </cell>
        </row>
        <row r="1162">
          <cell r="F1162">
            <v>0</v>
          </cell>
        </row>
        <row r="1163">
          <cell r="F1163">
            <v>0</v>
          </cell>
        </row>
        <row r="1164">
          <cell r="F1164">
            <v>0</v>
          </cell>
        </row>
        <row r="1165">
          <cell r="F1165">
            <v>0</v>
          </cell>
        </row>
        <row r="1166">
          <cell r="F1166">
            <v>0</v>
          </cell>
        </row>
        <row r="1167">
          <cell r="F1167">
            <v>0</v>
          </cell>
        </row>
        <row r="1168">
          <cell r="F1168">
            <v>0</v>
          </cell>
        </row>
        <row r="1169">
          <cell r="F1169">
            <v>0</v>
          </cell>
        </row>
        <row r="1170">
          <cell r="F1170">
            <v>0</v>
          </cell>
        </row>
        <row r="1171">
          <cell r="F1171">
            <v>0</v>
          </cell>
        </row>
        <row r="1172">
          <cell r="F1172">
            <v>0</v>
          </cell>
        </row>
        <row r="1173">
          <cell r="F1173">
            <v>0</v>
          </cell>
        </row>
        <row r="1174">
          <cell r="F1174">
            <v>0</v>
          </cell>
        </row>
        <row r="1175">
          <cell r="F1175">
            <v>0</v>
          </cell>
        </row>
        <row r="1176">
          <cell r="F1176">
            <v>0</v>
          </cell>
        </row>
        <row r="1177">
          <cell r="F1177">
            <v>0</v>
          </cell>
        </row>
        <row r="1178">
          <cell r="F1178">
            <v>0</v>
          </cell>
        </row>
        <row r="1179">
          <cell r="F1179">
            <v>0</v>
          </cell>
        </row>
        <row r="1180">
          <cell r="F1180">
            <v>0</v>
          </cell>
        </row>
        <row r="1181">
          <cell r="F1181">
            <v>0</v>
          </cell>
        </row>
        <row r="1182">
          <cell r="F1182">
            <v>0</v>
          </cell>
        </row>
        <row r="1183">
          <cell r="F1183">
            <v>0</v>
          </cell>
        </row>
        <row r="1184">
          <cell r="F1184">
            <v>0</v>
          </cell>
        </row>
        <row r="1185">
          <cell r="F1185">
            <v>0</v>
          </cell>
        </row>
        <row r="1186">
          <cell r="F1186">
            <v>0</v>
          </cell>
        </row>
        <row r="1187">
          <cell r="F1187">
            <v>0</v>
          </cell>
        </row>
        <row r="1188">
          <cell r="F1188">
            <v>0</v>
          </cell>
        </row>
        <row r="1189">
          <cell r="F1189">
            <v>0</v>
          </cell>
        </row>
        <row r="1190">
          <cell r="F1190">
            <v>0</v>
          </cell>
        </row>
        <row r="1191">
          <cell r="F1191">
            <v>0</v>
          </cell>
        </row>
        <row r="1192">
          <cell r="F1192">
            <v>0</v>
          </cell>
        </row>
        <row r="1193">
          <cell r="F1193">
            <v>0</v>
          </cell>
        </row>
        <row r="1194">
          <cell r="F1194">
            <v>0</v>
          </cell>
        </row>
        <row r="1195">
          <cell r="F1195">
            <v>0</v>
          </cell>
        </row>
        <row r="1196">
          <cell r="F1196">
            <v>0</v>
          </cell>
        </row>
        <row r="1197">
          <cell r="F1197">
            <v>0</v>
          </cell>
        </row>
        <row r="1198">
          <cell r="F1198">
            <v>0</v>
          </cell>
        </row>
        <row r="1199">
          <cell r="F1199">
            <v>0</v>
          </cell>
        </row>
        <row r="1200">
          <cell r="F1200">
            <v>0</v>
          </cell>
        </row>
        <row r="1201">
          <cell r="F1201">
            <v>0</v>
          </cell>
        </row>
        <row r="1202">
          <cell r="F1202">
            <v>0</v>
          </cell>
        </row>
        <row r="1203">
          <cell r="F1203">
            <v>0</v>
          </cell>
        </row>
        <row r="1204">
          <cell r="F1204">
            <v>0</v>
          </cell>
        </row>
        <row r="1205">
          <cell r="F1205">
            <v>0</v>
          </cell>
        </row>
        <row r="1206">
          <cell r="F1206">
            <v>0</v>
          </cell>
        </row>
        <row r="1207">
          <cell r="F1207">
            <v>0</v>
          </cell>
        </row>
        <row r="1208">
          <cell r="F1208">
            <v>0</v>
          </cell>
        </row>
        <row r="1209">
          <cell r="F1209">
            <v>0</v>
          </cell>
        </row>
        <row r="1210">
          <cell r="F1210">
            <v>0</v>
          </cell>
        </row>
        <row r="1211">
          <cell r="F1211">
            <v>0</v>
          </cell>
        </row>
        <row r="1212">
          <cell r="F1212">
            <v>0</v>
          </cell>
        </row>
        <row r="1213">
          <cell r="F1213">
            <v>0</v>
          </cell>
        </row>
        <row r="1214">
          <cell r="F1214">
            <v>0</v>
          </cell>
        </row>
        <row r="1215">
          <cell r="F1215">
            <v>0</v>
          </cell>
        </row>
        <row r="1216">
          <cell r="F1216">
            <v>0</v>
          </cell>
        </row>
        <row r="1217">
          <cell r="F1217">
            <v>0</v>
          </cell>
        </row>
        <row r="1218">
          <cell r="F1218">
            <v>0</v>
          </cell>
        </row>
        <row r="1219">
          <cell r="F1219">
            <v>0</v>
          </cell>
        </row>
        <row r="1220">
          <cell r="F1220">
            <v>0</v>
          </cell>
        </row>
        <row r="1221">
          <cell r="F1221">
            <v>0</v>
          </cell>
        </row>
        <row r="1222">
          <cell r="F1222">
            <v>0</v>
          </cell>
        </row>
        <row r="1223">
          <cell r="F1223">
            <v>0</v>
          </cell>
        </row>
        <row r="1224">
          <cell r="F1224">
            <v>0</v>
          </cell>
        </row>
        <row r="1225">
          <cell r="F1225">
            <v>0</v>
          </cell>
        </row>
        <row r="1226">
          <cell r="F1226">
            <v>0</v>
          </cell>
        </row>
        <row r="1227">
          <cell r="F1227">
            <v>0</v>
          </cell>
        </row>
        <row r="1228">
          <cell r="F1228">
            <v>0</v>
          </cell>
        </row>
        <row r="1229">
          <cell r="F1229">
            <v>0</v>
          </cell>
        </row>
        <row r="1230">
          <cell r="F1230">
            <v>0</v>
          </cell>
        </row>
        <row r="1231">
          <cell r="F1231">
            <v>0</v>
          </cell>
        </row>
        <row r="1232">
          <cell r="F1232">
            <v>0</v>
          </cell>
        </row>
        <row r="1233">
          <cell r="F1233">
            <v>0</v>
          </cell>
        </row>
        <row r="1234">
          <cell r="F1234">
            <v>0</v>
          </cell>
        </row>
        <row r="1235">
          <cell r="F1235">
            <v>0</v>
          </cell>
        </row>
        <row r="1236">
          <cell r="F1236">
            <v>0</v>
          </cell>
        </row>
        <row r="1237">
          <cell r="F1237">
            <v>0</v>
          </cell>
        </row>
        <row r="1238">
          <cell r="F1238">
            <v>0</v>
          </cell>
        </row>
        <row r="1239">
          <cell r="F1239">
            <v>0</v>
          </cell>
        </row>
        <row r="1240">
          <cell r="F1240">
            <v>0</v>
          </cell>
        </row>
        <row r="1241">
          <cell r="F1241">
            <v>0</v>
          </cell>
        </row>
        <row r="1242">
          <cell r="F1242">
            <v>0</v>
          </cell>
        </row>
        <row r="1243">
          <cell r="F1243">
            <v>0</v>
          </cell>
        </row>
        <row r="1244">
          <cell r="F1244">
            <v>0</v>
          </cell>
        </row>
        <row r="1245">
          <cell r="F1245">
            <v>0</v>
          </cell>
        </row>
        <row r="1246">
          <cell r="F1246">
            <v>0</v>
          </cell>
        </row>
        <row r="1247">
          <cell r="F1247">
            <v>0</v>
          </cell>
        </row>
        <row r="1248">
          <cell r="F1248">
            <v>0</v>
          </cell>
        </row>
        <row r="1249">
          <cell r="F1249">
            <v>0</v>
          </cell>
        </row>
        <row r="1250">
          <cell r="F1250">
            <v>0</v>
          </cell>
        </row>
        <row r="1251">
          <cell r="F1251">
            <v>0</v>
          </cell>
        </row>
        <row r="1252">
          <cell r="F1252">
            <v>0</v>
          </cell>
        </row>
        <row r="1253">
          <cell r="F1253">
            <v>0</v>
          </cell>
        </row>
        <row r="1254">
          <cell r="F1254">
            <v>0</v>
          </cell>
        </row>
        <row r="1255">
          <cell r="F1255">
            <v>0</v>
          </cell>
        </row>
        <row r="1256">
          <cell r="F1256">
            <v>0</v>
          </cell>
        </row>
        <row r="1257">
          <cell r="F1257">
            <v>0</v>
          </cell>
        </row>
        <row r="1258">
          <cell r="F1258">
            <v>0</v>
          </cell>
        </row>
        <row r="1259">
          <cell r="F1259">
            <v>0</v>
          </cell>
        </row>
        <row r="1260">
          <cell r="F1260">
            <v>0</v>
          </cell>
        </row>
      </sheetData>
      <sheetData sheetId="90">
        <row r="15">
          <cell r="C15">
            <v>0.4</v>
          </cell>
        </row>
        <row r="31">
          <cell r="D31">
            <v>0.6499999999935</v>
          </cell>
        </row>
        <row r="32">
          <cell r="D32">
            <v>0.6499999999935</v>
          </cell>
        </row>
        <row r="33">
          <cell r="D33">
            <v>0.51999999999480007</v>
          </cell>
        </row>
        <row r="34">
          <cell r="D34">
            <v>1.299999999987</v>
          </cell>
        </row>
        <row r="35">
          <cell r="D35">
            <v>0.51999999999480007</v>
          </cell>
        </row>
        <row r="36">
          <cell r="D36">
            <v>1.299999999987</v>
          </cell>
        </row>
        <row r="37">
          <cell r="D37">
            <v>1.299999999987</v>
          </cell>
        </row>
        <row r="38">
          <cell r="D38">
            <v>1.299999999987</v>
          </cell>
        </row>
        <row r="39">
          <cell r="D39">
            <v>1.299999999987</v>
          </cell>
        </row>
        <row r="40">
          <cell r="D40">
            <v>1.299999999987</v>
          </cell>
        </row>
        <row r="41">
          <cell r="D41">
            <v>1.299999999987</v>
          </cell>
        </row>
        <row r="42">
          <cell r="D42">
            <v>1.0399999999896001</v>
          </cell>
        </row>
        <row r="43">
          <cell r="D43">
            <v>1.299999999987</v>
          </cell>
        </row>
        <row r="44">
          <cell r="D44">
            <v>0.45499999999544993</v>
          </cell>
        </row>
        <row r="51">
          <cell r="D51">
            <v>0.84615384615384615</v>
          </cell>
        </row>
        <row r="52">
          <cell r="D52">
            <v>1.1000000000000001</v>
          </cell>
        </row>
        <row r="58">
          <cell r="D58">
            <v>0.9</v>
          </cell>
        </row>
        <row r="59">
          <cell r="D59">
            <v>1</v>
          </cell>
        </row>
        <row r="60">
          <cell r="D60">
            <v>0.4</v>
          </cell>
        </row>
        <row r="61">
          <cell r="D61">
            <v>1</v>
          </cell>
        </row>
        <row r="62">
          <cell r="D62">
            <v>0.4</v>
          </cell>
        </row>
        <row r="63">
          <cell r="D63">
            <v>0.4</v>
          </cell>
        </row>
        <row r="64">
          <cell r="D64">
            <v>1</v>
          </cell>
        </row>
        <row r="65">
          <cell r="D65">
            <v>1</v>
          </cell>
        </row>
        <row r="66">
          <cell r="D66">
            <v>1</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rto de bombas"/>
      <sheetName val="Diseño losa de cubierta 1"/>
      <sheetName val="Diseño losa de cubierta 2"/>
      <sheetName val="memorias mayorquin 3 rev 092002"/>
    </sheetNames>
    <sheetDataSet>
      <sheetData sheetId="0">
        <row r="36">
          <cell r="B36">
            <v>24.5</v>
          </cell>
        </row>
      </sheetData>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ión"/>
      <sheetName val="Sanitaria"/>
      <sheetName val="CPVC"/>
      <sheetName val="CANALES"/>
      <sheetName val="Conduit"/>
      <sheetName val="Union-Z"/>
      <sheetName val="NOVAFORT"/>
      <sheetName val="Alcantarillado"/>
      <sheetName val="Cobre"/>
      <sheetName val="Galvanizado"/>
      <sheetName val="PRES.AGRI"/>
      <sheetName val="CORR.DREN"/>
      <sheetName val="POZOS."/>
      <sheetName val="RIEGO-CONDUCC."/>
      <sheetName val="RIEGO MOVIL"/>
      <sheetName val="GEOMECANICO"/>
      <sheetName val="POLIETILENO "/>
      <sheetName val="GAS "/>
      <sheetName val="REFERENCIAS BAN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Sistema de Tubería y Accesorios</v>
          </cell>
        </row>
        <row r="2">
          <cell r="B2" t="str">
            <v>Presión Uso Agricola PAVCO</v>
          </cell>
        </row>
        <row r="3">
          <cell r="B3" t="str">
            <v>Lista de Precios</v>
          </cell>
        </row>
        <row r="5">
          <cell r="B5">
            <v>1</v>
          </cell>
        </row>
        <row r="6">
          <cell r="B6" t="str">
            <v>PRECIOS: NO INCLUYEN I.V.A.</v>
          </cell>
          <cell r="I6" t="str">
            <v>FECHA:</v>
          </cell>
          <cell r="J6" t="str">
            <v>Septiembre 1 de 1998</v>
          </cell>
        </row>
        <row r="9">
          <cell r="B9" t="str">
            <v>Tuberías</v>
          </cell>
          <cell r="D9" t="str">
            <v>Referencia</v>
          </cell>
          <cell r="E9" t="str">
            <v>Diámetro</v>
          </cell>
          <cell r="F9" t="str">
            <v>Precio por Metro</v>
          </cell>
        </row>
        <row r="10">
          <cell r="B10" t="str">
            <v>Tramos de 6 metros</v>
          </cell>
        </row>
        <row r="11">
          <cell r="B11" t="str">
            <v>Extremos lisos</v>
          </cell>
        </row>
        <row r="12">
          <cell r="B12" t="str">
            <v>RDE   Presión de</v>
          </cell>
        </row>
        <row r="13">
          <cell r="B13" t="str">
            <v xml:space="preserve">      trabajo a</v>
          </cell>
        </row>
        <row r="14">
          <cell r="B14" t="str">
            <v xml:space="preserve">      23°C psi</v>
          </cell>
        </row>
        <row r="15">
          <cell r="B15" t="str">
            <v>21    200</v>
          </cell>
          <cell r="D15" t="str">
            <v>0150201001</v>
          </cell>
          <cell r="E15" t="str">
            <v>1/2</v>
          </cell>
          <cell r="F15" t="str">
            <v>$</v>
          </cell>
          <cell r="G15">
            <v>602.85714285714289</v>
          </cell>
        </row>
        <row r="16">
          <cell r="B16" t="str">
            <v>26    160</v>
          </cell>
          <cell r="D16" t="str">
            <v>0150301001</v>
          </cell>
          <cell r="E16" t="str">
            <v>3/4</v>
          </cell>
          <cell r="F16" t="str">
            <v>$</v>
          </cell>
          <cell r="G16">
            <v>765.71428571428578</v>
          </cell>
        </row>
        <row r="17">
          <cell r="D17" t="str">
            <v>0150401001</v>
          </cell>
          <cell r="E17" t="str">
            <v>1</v>
          </cell>
          <cell r="G17">
            <v>1088.5714285714287</v>
          </cell>
        </row>
        <row r="18">
          <cell r="D18" t="str">
            <v>0150501001</v>
          </cell>
          <cell r="E18" t="str">
            <v>1-1/4</v>
          </cell>
          <cell r="G18">
            <v>1588.5714285714287</v>
          </cell>
        </row>
        <row r="19">
          <cell r="D19" t="str">
            <v>0150601001</v>
          </cell>
          <cell r="E19" t="str">
            <v>1-1/2</v>
          </cell>
          <cell r="G19">
            <v>2017.1428571428573</v>
          </cell>
        </row>
        <row r="21">
          <cell r="B21" t="str">
            <v>Tuberías</v>
          </cell>
          <cell r="D21" t="str">
            <v>Referencia</v>
          </cell>
          <cell r="E21" t="str">
            <v>Diámetro</v>
          </cell>
          <cell r="F21" t="str">
            <v>Precio por Metro</v>
          </cell>
        </row>
        <row r="22">
          <cell r="B22" t="str">
            <v>Tramos de 6 metros</v>
          </cell>
        </row>
        <row r="23">
          <cell r="B23" t="str">
            <v>campana Union Z</v>
          </cell>
        </row>
        <row r="24">
          <cell r="B24" t="str">
            <v>RDE   Presión de</v>
          </cell>
        </row>
        <row r="25">
          <cell r="B25" t="str">
            <v xml:space="preserve">      trabajo a</v>
          </cell>
        </row>
        <row r="26">
          <cell r="B26" t="str">
            <v xml:space="preserve">      23°C psi</v>
          </cell>
        </row>
        <row r="27">
          <cell r="B27" t="str">
            <v>32.5  125</v>
          </cell>
          <cell r="D27" t="str">
            <v>0210702003</v>
          </cell>
          <cell r="E27" t="str">
            <v>2</v>
          </cell>
          <cell r="F27" t="str">
            <v>$</v>
          </cell>
          <cell r="G27">
            <v>2650</v>
          </cell>
        </row>
        <row r="28">
          <cell r="B28" t="str">
            <v>41    100</v>
          </cell>
          <cell r="D28" t="str">
            <v>0210702004</v>
          </cell>
          <cell r="E28" t="str">
            <v>2</v>
          </cell>
          <cell r="F28" t="str">
            <v>$</v>
          </cell>
          <cell r="G28">
            <v>2208.5714285714289</v>
          </cell>
        </row>
        <row r="29">
          <cell r="D29" t="str">
            <v>0210902004</v>
          </cell>
          <cell r="E29" t="str">
            <v>3</v>
          </cell>
          <cell r="G29">
            <v>4531.4285714285716</v>
          </cell>
        </row>
        <row r="30">
          <cell r="B30" t="str">
            <v>51     80</v>
          </cell>
          <cell r="D30" t="str">
            <v>0210902005</v>
          </cell>
          <cell r="E30" t="str">
            <v>3</v>
          </cell>
          <cell r="F30" t="str">
            <v>$</v>
          </cell>
          <cell r="G30">
            <v>3794.2857142857147</v>
          </cell>
        </row>
        <row r="31">
          <cell r="D31" t="str">
            <v>0211002005</v>
          </cell>
          <cell r="E31" t="str">
            <v>4</v>
          </cell>
          <cell r="G31">
            <v>6082.8571428571431</v>
          </cell>
        </row>
        <row r="32">
          <cell r="D32" t="str">
            <v>0211202005</v>
          </cell>
          <cell r="E32" t="str">
            <v>6</v>
          </cell>
          <cell r="G32">
            <v>13038.571428571429</v>
          </cell>
        </row>
        <row r="33">
          <cell r="D33" t="str">
            <v>0211302005</v>
          </cell>
          <cell r="E33" t="str">
            <v>8</v>
          </cell>
          <cell r="G33">
            <v>22107.142857142859</v>
          </cell>
        </row>
        <row r="34">
          <cell r="D34" t="str">
            <v>0211402005</v>
          </cell>
          <cell r="E34" t="str">
            <v>10</v>
          </cell>
          <cell r="G34">
            <v>34177.142857142862</v>
          </cell>
        </row>
        <row r="35">
          <cell r="D35" t="str">
            <v>0211502005</v>
          </cell>
          <cell r="E35" t="str">
            <v>12</v>
          </cell>
          <cell r="G35">
            <v>48884.285714285717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s>
    <sheetDataSet>
      <sheetData sheetId="0" refreshError="1"/>
      <sheetData sheetId="1" refreshError="1">
        <row r="7">
          <cell r="C7" t="str">
            <v>301, 301.A1</v>
          </cell>
          <cell r="D7">
            <v>1</v>
          </cell>
          <cell r="E7" t="str">
            <v>Corte, retiro y botada de pavimento:</v>
          </cell>
        </row>
        <row r="8">
          <cell r="C8" t="str">
            <v xml:space="preserve">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xml:space="preserve">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xml:space="preserve">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23"/>
  <sheetViews>
    <sheetView tabSelected="1" view="pageBreakPreview" topLeftCell="A630" zoomScaleNormal="100" zoomScaleSheetLayoutView="100" workbookViewId="0">
      <selection activeCell="K639" sqref="K639"/>
    </sheetView>
  </sheetViews>
  <sheetFormatPr baseColWidth="10" defaultRowHeight="12.75"/>
  <cols>
    <col min="1" max="1" width="13" style="564" customWidth="1"/>
    <col min="2" max="2" width="59.28515625" style="564" customWidth="1"/>
    <col min="3" max="3" width="9" style="564" customWidth="1"/>
    <col min="4" max="4" width="10.28515625" style="564" customWidth="1"/>
    <col min="5" max="6" width="18.85546875" style="564" customWidth="1"/>
  </cols>
  <sheetData>
    <row r="1" spans="1:6" ht="39" customHeight="1" thickBot="1">
      <c r="A1" s="565" t="s">
        <v>1244</v>
      </c>
      <c r="B1" s="566"/>
      <c r="C1" s="566"/>
      <c r="D1" s="566"/>
      <c r="E1" s="412"/>
      <c r="F1" s="413"/>
    </row>
    <row r="2" spans="1:6" ht="12.75" customHeight="1" thickBot="1">
      <c r="A2" s="567"/>
      <c r="B2" s="568" t="s">
        <v>1234</v>
      </c>
      <c r="C2" s="569"/>
      <c r="D2" s="569"/>
      <c r="E2" s="414"/>
      <c r="F2" s="415"/>
    </row>
    <row r="3" spans="1:6" ht="30" customHeight="1" thickBot="1">
      <c r="A3" s="570" t="s">
        <v>1245</v>
      </c>
      <c r="B3" s="569"/>
      <c r="C3" s="569"/>
      <c r="D3" s="569"/>
      <c r="E3" s="414"/>
      <c r="F3" s="415"/>
    </row>
    <row r="4" spans="1:6" ht="13.5" thickBot="1">
      <c r="A4" s="571" t="s">
        <v>1</v>
      </c>
      <c r="B4" s="572" t="s">
        <v>2</v>
      </c>
      <c r="C4" s="572" t="s">
        <v>3</v>
      </c>
      <c r="D4" s="572" t="s">
        <v>4</v>
      </c>
      <c r="E4" s="416" t="s">
        <v>5</v>
      </c>
      <c r="F4" s="417" t="s">
        <v>6</v>
      </c>
    </row>
    <row r="5" spans="1:6">
      <c r="A5" s="573">
        <v>3</v>
      </c>
      <c r="B5" s="574" t="s">
        <v>130</v>
      </c>
      <c r="C5" s="575"/>
      <c r="D5" s="575"/>
      <c r="E5" s="418"/>
      <c r="F5" s="404"/>
    </row>
    <row r="6" spans="1:6">
      <c r="A6" s="576" t="s">
        <v>80</v>
      </c>
      <c r="B6" s="577" t="s">
        <v>81</v>
      </c>
      <c r="C6" s="578"/>
      <c r="D6" s="578"/>
      <c r="E6" s="419"/>
      <c r="F6" s="420"/>
    </row>
    <row r="7" spans="1:6">
      <c r="A7" s="576" t="s">
        <v>82</v>
      </c>
      <c r="B7" s="577" t="s">
        <v>83</v>
      </c>
      <c r="C7" s="578"/>
      <c r="D7" s="578"/>
      <c r="E7" s="419"/>
      <c r="F7" s="420"/>
    </row>
    <row r="8" spans="1:6" ht="15">
      <c r="A8" s="579" t="s">
        <v>337</v>
      </c>
      <c r="B8" s="580" t="s">
        <v>338</v>
      </c>
      <c r="C8" s="578" t="s">
        <v>1237</v>
      </c>
      <c r="D8" s="578">
        <v>108.12</v>
      </c>
      <c r="E8" s="419"/>
      <c r="F8" s="420"/>
    </row>
    <row r="9" spans="1:6" ht="15">
      <c r="A9" s="579" t="s">
        <v>84</v>
      </c>
      <c r="B9" s="580" t="s">
        <v>85</v>
      </c>
      <c r="C9" s="578" t="s">
        <v>1239</v>
      </c>
      <c r="D9" s="578">
        <v>10</v>
      </c>
      <c r="E9" s="419"/>
      <c r="F9" s="420"/>
    </row>
    <row r="10" spans="1:6">
      <c r="A10" s="581" t="s">
        <v>11</v>
      </c>
      <c r="B10" s="582" t="s">
        <v>12</v>
      </c>
      <c r="C10" s="583"/>
      <c r="D10" s="584"/>
      <c r="E10" s="419"/>
      <c r="F10" s="420"/>
    </row>
    <row r="11" spans="1:6">
      <c r="A11" s="581" t="s">
        <v>34</v>
      </c>
      <c r="B11" s="582" t="s">
        <v>695</v>
      </c>
      <c r="C11" s="583"/>
      <c r="D11" s="584"/>
      <c r="E11" s="419"/>
      <c r="F11" s="420"/>
    </row>
    <row r="12" spans="1:6" ht="25.5">
      <c r="A12" s="585" t="s">
        <v>17</v>
      </c>
      <c r="B12" s="586" t="s">
        <v>1151</v>
      </c>
      <c r="C12" s="578" t="s">
        <v>1239</v>
      </c>
      <c r="D12" s="587">
        <v>45.71</v>
      </c>
      <c r="E12" s="419"/>
      <c r="F12" s="420"/>
    </row>
    <row r="13" spans="1:6">
      <c r="A13" s="581" t="s">
        <v>793</v>
      </c>
      <c r="B13" s="582" t="s">
        <v>794</v>
      </c>
      <c r="C13" s="583"/>
      <c r="D13" s="584"/>
      <c r="E13" s="419"/>
      <c r="F13" s="420"/>
    </row>
    <row r="14" spans="1:6" ht="25.5">
      <c r="A14" s="585" t="s">
        <v>1166</v>
      </c>
      <c r="B14" s="586" t="s">
        <v>1151</v>
      </c>
      <c r="C14" s="578" t="s">
        <v>1239</v>
      </c>
      <c r="D14" s="588">
        <v>59.2</v>
      </c>
      <c r="E14" s="419"/>
      <c r="F14" s="420"/>
    </row>
    <row r="15" spans="1:6" ht="38.25">
      <c r="A15" s="585" t="s">
        <v>1167</v>
      </c>
      <c r="B15" s="586" t="s">
        <v>1152</v>
      </c>
      <c r="C15" s="578" t="s">
        <v>1239</v>
      </c>
      <c r="D15" s="588">
        <v>39.5</v>
      </c>
      <c r="E15" s="419"/>
      <c r="F15" s="420"/>
    </row>
    <row r="16" spans="1:6">
      <c r="A16" s="581" t="s">
        <v>1147</v>
      </c>
      <c r="B16" s="582" t="s">
        <v>1148</v>
      </c>
      <c r="C16" s="589"/>
      <c r="D16" s="587"/>
      <c r="E16" s="419"/>
      <c r="F16" s="420"/>
    </row>
    <row r="17" spans="1:6" ht="15">
      <c r="A17" s="585" t="s">
        <v>1149</v>
      </c>
      <c r="B17" s="586" t="s">
        <v>1150</v>
      </c>
      <c r="C17" s="578" t="s">
        <v>1239</v>
      </c>
      <c r="D17" s="587">
        <v>144.41</v>
      </c>
      <c r="E17" s="419"/>
      <c r="F17" s="420"/>
    </row>
    <row r="18" spans="1:6">
      <c r="A18" s="581" t="s">
        <v>37</v>
      </c>
      <c r="B18" s="582" t="s">
        <v>38</v>
      </c>
      <c r="C18" s="589"/>
      <c r="D18" s="587"/>
      <c r="E18" s="419"/>
      <c r="F18" s="420"/>
    </row>
    <row r="19" spans="1:6" ht="25.5">
      <c r="A19" s="585" t="s">
        <v>39</v>
      </c>
      <c r="B19" s="586" t="s">
        <v>40</v>
      </c>
      <c r="C19" s="578" t="s">
        <v>1239</v>
      </c>
      <c r="D19" s="587">
        <v>30.73</v>
      </c>
      <c r="E19" s="419"/>
      <c r="F19" s="420"/>
    </row>
    <row r="20" spans="1:6">
      <c r="A20" s="581" t="s">
        <v>41</v>
      </c>
      <c r="B20" s="582" t="s">
        <v>19</v>
      </c>
      <c r="C20" s="589" t="s">
        <v>42</v>
      </c>
      <c r="D20" s="587"/>
      <c r="E20" s="419"/>
      <c r="F20" s="420"/>
    </row>
    <row r="21" spans="1:6">
      <c r="A21" s="585" t="s">
        <v>20</v>
      </c>
      <c r="B21" s="586" t="s">
        <v>43</v>
      </c>
      <c r="C21" s="589"/>
      <c r="D21" s="587"/>
      <c r="E21" s="419"/>
      <c r="F21" s="420"/>
    </row>
    <row r="22" spans="1:6" ht="25.5">
      <c r="A22" s="585" t="s">
        <v>22</v>
      </c>
      <c r="B22" s="586" t="s">
        <v>44</v>
      </c>
      <c r="C22" s="578" t="s">
        <v>1239</v>
      </c>
      <c r="D22" s="590">
        <v>36.57</v>
      </c>
      <c r="E22" s="419"/>
      <c r="F22" s="420"/>
    </row>
    <row r="23" spans="1:6">
      <c r="A23" s="581" t="s">
        <v>96</v>
      </c>
      <c r="B23" s="582" t="s">
        <v>97</v>
      </c>
      <c r="C23" s="589"/>
      <c r="D23" s="587"/>
      <c r="E23" s="419"/>
      <c r="F23" s="420"/>
    </row>
    <row r="24" spans="1:6">
      <c r="A24" s="581" t="s">
        <v>46</v>
      </c>
      <c r="B24" s="582" t="s">
        <v>47</v>
      </c>
      <c r="C24" s="578"/>
      <c r="D24" s="578"/>
      <c r="E24" s="419"/>
      <c r="F24" s="420"/>
    </row>
    <row r="25" spans="1:6" ht="25.5">
      <c r="A25" s="581" t="s">
        <v>48</v>
      </c>
      <c r="B25" s="582" t="s">
        <v>49</v>
      </c>
      <c r="C25" s="578"/>
      <c r="D25" s="578"/>
      <c r="E25" s="419"/>
      <c r="F25" s="420"/>
    </row>
    <row r="26" spans="1:6">
      <c r="A26" s="585" t="s">
        <v>349</v>
      </c>
      <c r="B26" s="586" t="s">
        <v>346</v>
      </c>
      <c r="C26" s="578" t="s">
        <v>8</v>
      </c>
      <c r="D26" s="587">
        <v>8.8000000000000007</v>
      </c>
      <c r="E26" s="419"/>
      <c r="F26" s="420"/>
    </row>
    <row r="27" spans="1:6">
      <c r="A27" s="585" t="s">
        <v>1168</v>
      </c>
      <c r="B27" s="586" t="s">
        <v>348</v>
      </c>
      <c r="C27" s="589" t="s">
        <v>8</v>
      </c>
      <c r="D27" s="587">
        <v>34</v>
      </c>
      <c r="E27" s="419"/>
      <c r="F27" s="420"/>
    </row>
    <row r="28" spans="1:6" ht="38.25">
      <c r="A28" s="591" t="s">
        <v>118</v>
      </c>
      <c r="B28" s="582" t="s">
        <v>119</v>
      </c>
      <c r="C28" s="589"/>
      <c r="D28" s="587"/>
      <c r="E28" s="419"/>
      <c r="F28" s="420"/>
    </row>
    <row r="29" spans="1:6">
      <c r="A29" s="592" t="s">
        <v>482</v>
      </c>
      <c r="B29" s="586" t="s">
        <v>481</v>
      </c>
      <c r="C29" s="589" t="s">
        <v>7</v>
      </c>
      <c r="D29" s="587">
        <v>1</v>
      </c>
      <c r="E29" s="419"/>
      <c r="F29" s="420"/>
    </row>
    <row r="30" spans="1:6">
      <c r="A30" s="585" t="s">
        <v>538</v>
      </c>
      <c r="B30" s="586" t="s">
        <v>536</v>
      </c>
      <c r="C30" s="589" t="s">
        <v>7</v>
      </c>
      <c r="D30" s="587">
        <v>2</v>
      </c>
      <c r="E30" s="419"/>
      <c r="F30" s="420"/>
    </row>
    <row r="31" spans="1:6" ht="25.5">
      <c r="A31" s="581" t="s">
        <v>1161</v>
      </c>
      <c r="B31" s="582" t="s">
        <v>1160</v>
      </c>
      <c r="C31" s="589"/>
      <c r="D31" s="589"/>
      <c r="E31" s="419"/>
      <c r="F31" s="420"/>
    </row>
    <row r="32" spans="1:6">
      <c r="A32" s="592" t="s">
        <v>1162</v>
      </c>
      <c r="B32" s="586" t="s">
        <v>371</v>
      </c>
      <c r="C32" s="589" t="s">
        <v>7</v>
      </c>
      <c r="D32" s="590">
        <v>3</v>
      </c>
      <c r="E32" s="419"/>
      <c r="F32" s="420"/>
    </row>
    <row r="33" spans="1:6" ht="25.5">
      <c r="A33" s="581" t="s">
        <v>201</v>
      </c>
      <c r="B33" s="582" t="s">
        <v>277</v>
      </c>
      <c r="C33" s="593"/>
      <c r="D33" s="594"/>
      <c r="E33" s="421"/>
      <c r="F33" s="422"/>
    </row>
    <row r="34" spans="1:6">
      <c r="A34" s="585" t="s">
        <v>278</v>
      </c>
      <c r="B34" s="586" t="s">
        <v>179</v>
      </c>
      <c r="C34" s="589" t="s">
        <v>7</v>
      </c>
      <c r="D34" s="590">
        <v>5</v>
      </c>
      <c r="E34" s="419"/>
      <c r="F34" s="420"/>
    </row>
    <row r="35" spans="1:6" ht="51">
      <c r="A35" s="585" t="s">
        <v>1219</v>
      </c>
      <c r="B35" s="586" t="s">
        <v>811</v>
      </c>
      <c r="C35" s="589" t="s">
        <v>7</v>
      </c>
      <c r="D35" s="590">
        <v>3</v>
      </c>
      <c r="E35" s="419"/>
      <c r="F35" s="420"/>
    </row>
    <row r="36" spans="1:6" ht="25.5">
      <c r="A36" s="585" t="s">
        <v>812</v>
      </c>
      <c r="B36" s="586" t="s">
        <v>813</v>
      </c>
      <c r="C36" s="589" t="s">
        <v>7</v>
      </c>
      <c r="D36" s="590">
        <v>3</v>
      </c>
      <c r="E36" s="419"/>
      <c r="F36" s="420"/>
    </row>
    <row r="37" spans="1:6" ht="25.5">
      <c r="A37" s="581" t="s">
        <v>539</v>
      </c>
      <c r="B37" s="582" t="s">
        <v>806</v>
      </c>
      <c r="C37" s="589"/>
      <c r="D37" s="590"/>
      <c r="E37" s="419"/>
      <c r="F37" s="420"/>
    </row>
    <row r="38" spans="1:6">
      <c r="A38" s="585" t="s">
        <v>540</v>
      </c>
      <c r="B38" s="586" t="s">
        <v>481</v>
      </c>
      <c r="C38" s="589" t="s">
        <v>7</v>
      </c>
      <c r="D38" s="590">
        <v>7</v>
      </c>
      <c r="E38" s="419"/>
      <c r="F38" s="420"/>
    </row>
    <row r="39" spans="1:6">
      <c r="A39" s="585" t="s">
        <v>541</v>
      </c>
      <c r="B39" s="586" t="s">
        <v>536</v>
      </c>
      <c r="C39" s="589" t="s">
        <v>7</v>
      </c>
      <c r="D39" s="590">
        <v>1</v>
      </c>
      <c r="E39" s="419"/>
      <c r="F39" s="420"/>
    </row>
    <row r="40" spans="1:6">
      <c r="A40" s="585" t="s">
        <v>781</v>
      </c>
      <c r="B40" s="586" t="s">
        <v>179</v>
      </c>
      <c r="C40" s="589" t="s">
        <v>7</v>
      </c>
      <c r="D40" s="590">
        <v>4</v>
      </c>
      <c r="E40" s="419"/>
      <c r="F40" s="420"/>
    </row>
    <row r="41" spans="1:6">
      <c r="A41" s="585" t="s">
        <v>976</v>
      </c>
      <c r="B41" s="586" t="s">
        <v>276</v>
      </c>
      <c r="C41" s="589" t="s">
        <v>7</v>
      </c>
      <c r="D41" s="590">
        <v>3</v>
      </c>
      <c r="E41" s="419"/>
      <c r="F41" s="420"/>
    </row>
    <row r="42" spans="1:6">
      <c r="A42" s="585" t="s">
        <v>975</v>
      </c>
      <c r="B42" s="586" t="s">
        <v>970</v>
      </c>
      <c r="C42" s="589" t="s">
        <v>7</v>
      </c>
      <c r="D42" s="590">
        <v>1</v>
      </c>
      <c r="E42" s="419"/>
      <c r="F42" s="420"/>
    </row>
    <row r="43" spans="1:6" ht="25.5">
      <c r="A43" s="581" t="s">
        <v>691</v>
      </c>
      <c r="B43" s="582" t="s">
        <v>1211</v>
      </c>
      <c r="C43" s="589"/>
      <c r="D43" s="590"/>
      <c r="E43" s="419"/>
      <c r="F43" s="420"/>
    </row>
    <row r="44" spans="1:6">
      <c r="A44" s="585" t="s">
        <v>795</v>
      </c>
      <c r="B44" s="586" t="s">
        <v>796</v>
      </c>
      <c r="C44" s="589" t="s">
        <v>7</v>
      </c>
      <c r="D44" s="590">
        <v>7</v>
      </c>
      <c r="E44" s="419"/>
      <c r="F44" s="420"/>
    </row>
    <row r="45" spans="1:6">
      <c r="A45" s="585" t="s">
        <v>797</v>
      </c>
      <c r="B45" s="586" t="s">
        <v>798</v>
      </c>
      <c r="C45" s="589" t="s">
        <v>7</v>
      </c>
      <c r="D45" s="590">
        <v>5</v>
      </c>
      <c r="E45" s="419"/>
      <c r="F45" s="420"/>
    </row>
    <row r="46" spans="1:6">
      <c r="A46" s="585" t="s">
        <v>799</v>
      </c>
      <c r="B46" s="586" t="s">
        <v>800</v>
      </c>
      <c r="C46" s="589" t="s">
        <v>7</v>
      </c>
      <c r="D46" s="590">
        <v>3</v>
      </c>
      <c r="E46" s="419"/>
      <c r="F46" s="420"/>
    </row>
    <row r="47" spans="1:6" ht="25.5">
      <c r="A47" s="591" t="s">
        <v>807</v>
      </c>
      <c r="B47" s="582" t="s">
        <v>1212</v>
      </c>
      <c r="C47" s="589"/>
      <c r="D47" s="590"/>
      <c r="E47" s="419"/>
      <c r="F47" s="420"/>
    </row>
    <row r="48" spans="1:6">
      <c r="A48" s="592" t="s">
        <v>808</v>
      </c>
      <c r="B48" s="586" t="s">
        <v>481</v>
      </c>
      <c r="C48" s="589" t="s">
        <v>7</v>
      </c>
      <c r="D48" s="590">
        <v>1</v>
      </c>
      <c r="E48" s="419"/>
      <c r="F48" s="420"/>
    </row>
    <row r="49" spans="1:6">
      <c r="A49" s="592" t="s">
        <v>809</v>
      </c>
      <c r="B49" s="586" t="s">
        <v>218</v>
      </c>
      <c r="C49" s="589" t="s">
        <v>7</v>
      </c>
      <c r="D49" s="590">
        <v>1</v>
      </c>
      <c r="E49" s="419"/>
      <c r="F49" s="420"/>
    </row>
    <row r="50" spans="1:6" ht="25.5">
      <c r="A50" s="591" t="s">
        <v>690</v>
      </c>
      <c r="B50" s="582" t="s">
        <v>1213</v>
      </c>
      <c r="C50" s="589"/>
      <c r="D50" s="590"/>
      <c r="E50" s="419"/>
      <c r="F50" s="420"/>
    </row>
    <row r="51" spans="1:6">
      <c r="A51" s="592" t="s">
        <v>802</v>
      </c>
      <c r="B51" s="586" t="s">
        <v>183</v>
      </c>
      <c r="C51" s="589" t="s">
        <v>7</v>
      </c>
      <c r="D51" s="590">
        <v>9</v>
      </c>
      <c r="E51" s="419"/>
      <c r="F51" s="420"/>
    </row>
    <row r="52" spans="1:6" ht="25.5">
      <c r="A52" s="591" t="s">
        <v>803</v>
      </c>
      <c r="B52" s="582" t="s">
        <v>1214</v>
      </c>
      <c r="C52" s="589"/>
      <c r="D52" s="590"/>
      <c r="E52" s="419"/>
      <c r="F52" s="420"/>
    </row>
    <row r="53" spans="1:6">
      <c r="A53" s="592" t="s">
        <v>1201</v>
      </c>
      <c r="B53" s="586" t="s">
        <v>1200</v>
      </c>
      <c r="C53" s="589" t="s">
        <v>7</v>
      </c>
      <c r="D53" s="590">
        <v>3</v>
      </c>
      <c r="E53" s="419"/>
      <c r="F53" s="420"/>
    </row>
    <row r="54" spans="1:6">
      <c r="A54" s="592" t="s">
        <v>804</v>
      </c>
      <c r="B54" s="586" t="s">
        <v>805</v>
      </c>
      <c r="C54" s="589" t="s">
        <v>7</v>
      </c>
      <c r="D54" s="590">
        <v>1</v>
      </c>
      <c r="E54" s="419"/>
      <c r="F54" s="420"/>
    </row>
    <row r="55" spans="1:6" ht="25.5">
      <c r="A55" s="591" t="s">
        <v>815</v>
      </c>
      <c r="B55" s="582" t="s">
        <v>1210</v>
      </c>
      <c r="C55" s="589"/>
      <c r="D55" s="590"/>
      <c r="E55" s="419"/>
      <c r="F55" s="420"/>
    </row>
    <row r="56" spans="1:6">
      <c r="A56" s="592" t="s">
        <v>816</v>
      </c>
      <c r="B56" s="586" t="s">
        <v>445</v>
      </c>
      <c r="C56" s="589" t="s">
        <v>7</v>
      </c>
      <c r="D56" s="590">
        <v>3</v>
      </c>
      <c r="E56" s="419"/>
      <c r="F56" s="420"/>
    </row>
    <row r="57" spans="1:6" ht="25.5">
      <c r="A57" s="591" t="s">
        <v>279</v>
      </c>
      <c r="B57" s="582" t="s">
        <v>782</v>
      </c>
      <c r="C57" s="593"/>
      <c r="D57" s="590"/>
      <c r="E57" s="419"/>
      <c r="F57" s="420"/>
    </row>
    <row r="58" spans="1:6">
      <c r="A58" s="592" t="s">
        <v>280</v>
      </c>
      <c r="B58" s="586" t="s">
        <v>281</v>
      </c>
      <c r="C58" s="593" t="s">
        <v>7</v>
      </c>
      <c r="D58" s="590">
        <v>3</v>
      </c>
      <c r="E58" s="419"/>
      <c r="F58" s="420"/>
    </row>
    <row r="59" spans="1:6" ht="25.5">
      <c r="A59" s="591" t="s">
        <v>200</v>
      </c>
      <c r="B59" s="582" t="s">
        <v>1215</v>
      </c>
      <c r="C59" s="593"/>
      <c r="D59" s="590"/>
      <c r="E59" s="419"/>
      <c r="F59" s="420"/>
    </row>
    <row r="60" spans="1:6">
      <c r="A60" s="592" t="s">
        <v>468</v>
      </c>
      <c r="B60" s="586" t="s">
        <v>199</v>
      </c>
      <c r="C60" s="593" t="s">
        <v>7</v>
      </c>
      <c r="D60" s="590">
        <v>3</v>
      </c>
      <c r="E60" s="419"/>
      <c r="F60" s="420"/>
    </row>
    <row r="61" spans="1:6">
      <c r="A61" s="591">
        <v>3.9</v>
      </c>
      <c r="B61" s="582" t="s">
        <v>1216</v>
      </c>
      <c r="C61" s="593"/>
      <c r="D61" s="590"/>
      <c r="E61" s="419"/>
      <c r="F61" s="420"/>
    </row>
    <row r="62" spans="1:6">
      <c r="A62" s="581" t="s">
        <v>120</v>
      </c>
      <c r="B62" s="582" t="s">
        <v>1217</v>
      </c>
      <c r="C62" s="589"/>
      <c r="D62" s="595"/>
      <c r="E62" s="419"/>
      <c r="F62" s="420"/>
    </row>
    <row r="63" spans="1:6">
      <c r="A63" s="585" t="s">
        <v>347</v>
      </c>
      <c r="B63" s="586" t="s">
        <v>1218</v>
      </c>
      <c r="C63" s="589" t="s">
        <v>7</v>
      </c>
      <c r="D63" s="590">
        <v>1</v>
      </c>
      <c r="E63" s="419"/>
      <c r="F63" s="420"/>
    </row>
    <row r="64" spans="1:6">
      <c r="A64" s="596"/>
      <c r="B64" s="597" t="s">
        <v>175</v>
      </c>
      <c r="C64" s="598"/>
      <c r="D64" s="599"/>
      <c r="E64" s="405"/>
      <c r="F64" s="420"/>
    </row>
    <row r="65" spans="1:6" ht="38.25">
      <c r="A65" s="581" t="s">
        <v>131</v>
      </c>
      <c r="B65" s="582" t="s">
        <v>783</v>
      </c>
      <c r="C65" s="593"/>
      <c r="D65" s="590"/>
      <c r="E65" s="419"/>
      <c r="F65" s="420"/>
    </row>
    <row r="66" spans="1:6">
      <c r="A66" s="592" t="s">
        <v>132</v>
      </c>
      <c r="B66" s="586" t="s">
        <v>133</v>
      </c>
      <c r="C66" s="593" t="s">
        <v>7</v>
      </c>
      <c r="D66" s="590">
        <v>1</v>
      </c>
      <c r="E66" s="419"/>
      <c r="F66" s="420"/>
    </row>
    <row r="67" spans="1:6">
      <c r="A67" s="600" t="s">
        <v>134</v>
      </c>
      <c r="B67" s="577" t="s">
        <v>135</v>
      </c>
      <c r="C67" s="589"/>
      <c r="D67" s="589"/>
      <c r="E67" s="405"/>
      <c r="F67" s="423"/>
    </row>
    <row r="68" spans="1:6" ht="25.5">
      <c r="A68" s="601" t="s">
        <v>196</v>
      </c>
      <c r="B68" s="586" t="s">
        <v>1176</v>
      </c>
      <c r="C68" s="602" t="s">
        <v>7</v>
      </c>
      <c r="D68" s="603">
        <v>3</v>
      </c>
      <c r="E68" s="424"/>
      <c r="F68" s="420"/>
    </row>
    <row r="69" spans="1:6" ht="51">
      <c r="A69" s="601" t="s">
        <v>801</v>
      </c>
      <c r="B69" s="586" t="s">
        <v>784</v>
      </c>
      <c r="C69" s="602" t="s">
        <v>7</v>
      </c>
      <c r="D69" s="603">
        <v>1</v>
      </c>
      <c r="E69" s="424"/>
      <c r="F69" s="420"/>
    </row>
    <row r="70" spans="1:6">
      <c r="A70" s="600" t="s">
        <v>197</v>
      </c>
      <c r="B70" s="582" t="s">
        <v>372</v>
      </c>
      <c r="C70" s="589"/>
      <c r="D70" s="589"/>
      <c r="E70" s="425"/>
      <c r="F70" s="423"/>
    </row>
    <row r="71" spans="1:6" ht="165.75">
      <c r="A71" s="604" t="s">
        <v>198</v>
      </c>
      <c r="B71" s="605" t="s">
        <v>1202</v>
      </c>
      <c r="C71" s="606" t="s">
        <v>121</v>
      </c>
      <c r="D71" s="607">
        <v>3</v>
      </c>
      <c r="E71" s="426"/>
      <c r="F71" s="427"/>
    </row>
    <row r="72" spans="1:6">
      <c r="A72" s="579" t="s">
        <v>1203</v>
      </c>
      <c r="B72" s="608" t="s">
        <v>1205</v>
      </c>
      <c r="C72" s="589" t="s">
        <v>1204</v>
      </c>
      <c r="D72" s="590">
        <v>1</v>
      </c>
      <c r="E72" s="424"/>
      <c r="F72" s="420"/>
    </row>
    <row r="73" spans="1:6">
      <c r="A73" s="604"/>
      <c r="B73" s="609" t="s">
        <v>785</v>
      </c>
      <c r="C73" s="606"/>
      <c r="D73" s="607"/>
      <c r="E73" s="426"/>
      <c r="F73" s="427"/>
    </row>
    <row r="74" spans="1:6" ht="25.5">
      <c r="A74" s="585" t="s">
        <v>45</v>
      </c>
      <c r="B74" s="586" t="s">
        <v>1145</v>
      </c>
      <c r="C74" s="589" t="s">
        <v>18</v>
      </c>
      <c r="D74" s="590">
        <v>13.9</v>
      </c>
      <c r="E74" s="419"/>
      <c r="F74" s="420"/>
    </row>
    <row r="75" spans="1:6">
      <c r="A75" s="581" t="s">
        <v>1228</v>
      </c>
      <c r="B75" s="582" t="s">
        <v>1229</v>
      </c>
      <c r="C75" s="589"/>
      <c r="D75" s="607"/>
      <c r="E75" s="428"/>
      <c r="F75" s="427"/>
    </row>
    <row r="76" spans="1:6" ht="15">
      <c r="A76" s="610" t="s">
        <v>1231</v>
      </c>
      <c r="B76" s="611" t="s">
        <v>1230</v>
      </c>
      <c r="C76" s="589" t="s">
        <v>1248</v>
      </c>
      <c r="D76" s="607">
        <v>89.64</v>
      </c>
      <c r="E76" s="428"/>
      <c r="F76" s="420"/>
    </row>
    <row r="77" spans="1:6">
      <c r="A77" s="612">
        <v>3.7</v>
      </c>
      <c r="B77" s="613" t="s">
        <v>24</v>
      </c>
      <c r="C77" s="602"/>
      <c r="D77" s="607"/>
      <c r="E77" s="428"/>
      <c r="F77" s="427"/>
    </row>
    <row r="78" spans="1:6">
      <c r="A78" s="612" t="s">
        <v>786</v>
      </c>
      <c r="B78" s="613" t="s">
        <v>787</v>
      </c>
      <c r="C78" s="602"/>
      <c r="D78" s="607"/>
      <c r="E78" s="428"/>
      <c r="F78" s="427"/>
    </row>
    <row r="79" spans="1:6">
      <c r="A79" s="614" t="s">
        <v>788</v>
      </c>
      <c r="B79" s="615" t="s">
        <v>789</v>
      </c>
      <c r="C79" s="602" t="s">
        <v>29</v>
      </c>
      <c r="D79" s="607">
        <v>14.57</v>
      </c>
      <c r="E79" s="428"/>
      <c r="F79" s="420"/>
    </row>
    <row r="80" spans="1:6">
      <c r="A80" s="612" t="s">
        <v>25</v>
      </c>
      <c r="B80" s="613" t="s">
        <v>790</v>
      </c>
      <c r="C80" s="602"/>
      <c r="D80" s="607"/>
      <c r="E80" s="428"/>
      <c r="F80" s="427"/>
    </row>
    <row r="81" spans="1:6">
      <c r="A81" s="614" t="s">
        <v>791</v>
      </c>
      <c r="B81" s="615" t="s">
        <v>792</v>
      </c>
      <c r="C81" s="602" t="s">
        <v>29</v>
      </c>
      <c r="D81" s="590">
        <v>1.97</v>
      </c>
      <c r="E81" s="428"/>
      <c r="F81" s="420"/>
    </row>
    <row r="82" spans="1:6">
      <c r="A82" s="616"/>
      <c r="B82" s="609" t="s">
        <v>1258</v>
      </c>
      <c r="C82" s="606"/>
      <c r="D82" s="607"/>
      <c r="E82" s="426"/>
      <c r="F82" s="427"/>
    </row>
    <row r="83" spans="1:6">
      <c r="A83" s="581" t="s">
        <v>34</v>
      </c>
      <c r="B83" s="582" t="s">
        <v>695</v>
      </c>
      <c r="C83" s="583"/>
      <c r="D83" s="607"/>
      <c r="E83" s="426"/>
      <c r="F83" s="427"/>
    </row>
    <row r="84" spans="1:6" ht="25.5">
      <c r="A84" s="585" t="s">
        <v>17</v>
      </c>
      <c r="B84" s="586" t="s">
        <v>1151</v>
      </c>
      <c r="C84" s="578" t="s">
        <v>1239</v>
      </c>
      <c r="D84" s="607">
        <v>48</v>
      </c>
      <c r="E84" s="419"/>
      <c r="F84" s="420"/>
    </row>
    <row r="85" spans="1:6">
      <c r="A85" s="581" t="s">
        <v>1147</v>
      </c>
      <c r="B85" s="582" t="s">
        <v>1148</v>
      </c>
      <c r="C85" s="589"/>
      <c r="D85" s="607"/>
      <c r="E85" s="428"/>
      <c r="F85" s="427"/>
    </row>
    <row r="86" spans="1:6" ht="15">
      <c r="A86" s="585" t="s">
        <v>1149</v>
      </c>
      <c r="B86" s="586" t="s">
        <v>1150</v>
      </c>
      <c r="C86" s="578" t="s">
        <v>1239</v>
      </c>
      <c r="D86" s="607">
        <v>48</v>
      </c>
      <c r="E86" s="419"/>
      <c r="F86" s="420"/>
    </row>
    <row r="87" spans="1:6">
      <c r="A87" s="616" t="s">
        <v>41</v>
      </c>
      <c r="B87" s="613" t="s">
        <v>19</v>
      </c>
      <c r="C87" s="606"/>
      <c r="D87" s="607"/>
      <c r="E87" s="426"/>
      <c r="F87" s="427"/>
    </row>
    <row r="88" spans="1:6" ht="25.5">
      <c r="A88" s="604" t="s">
        <v>22</v>
      </c>
      <c r="B88" s="615" t="s">
        <v>696</v>
      </c>
      <c r="C88" s="578" t="s">
        <v>1239</v>
      </c>
      <c r="D88" s="607">
        <v>3.82</v>
      </c>
      <c r="E88" s="426"/>
      <c r="F88" s="420"/>
    </row>
    <row r="89" spans="1:6">
      <c r="A89" s="616" t="s">
        <v>23</v>
      </c>
      <c r="B89" s="613" t="s">
        <v>24</v>
      </c>
      <c r="C89" s="606"/>
      <c r="D89" s="607"/>
      <c r="E89" s="426"/>
      <c r="F89" s="427"/>
    </row>
    <row r="90" spans="1:6">
      <c r="A90" s="616" t="s">
        <v>25</v>
      </c>
      <c r="B90" s="613" t="s">
        <v>193</v>
      </c>
      <c r="C90" s="606"/>
      <c r="D90" s="607"/>
      <c r="E90" s="426"/>
      <c r="F90" s="427"/>
    </row>
    <row r="91" spans="1:6" ht="38.25">
      <c r="A91" s="616" t="s">
        <v>26</v>
      </c>
      <c r="B91" s="613" t="s">
        <v>697</v>
      </c>
      <c r="C91" s="606"/>
      <c r="D91" s="607"/>
      <c r="E91" s="426"/>
      <c r="F91" s="427"/>
    </row>
    <row r="92" spans="1:6" ht="15">
      <c r="A92" s="604" t="s">
        <v>1153</v>
      </c>
      <c r="B92" s="615" t="s">
        <v>698</v>
      </c>
      <c r="C92" s="578" t="s">
        <v>1239</v>
      </c>
      <c r="D92" s="607">
        <v>3.43</v>
      </c>
      <c r="E92" s="426"/>
      <c r="F92" s="420"/>
    </row>
    <row r="93" spans="1:6" ht="15">
      <c r="A93" s="604" t="s">
        <v>699</v>
      </c>
      <c r="B93" s="615" t="s">
        <v>700</v>
      </c>
      <c r="C93" s="578" t="s">
        <v>1239</v>
      </c>
      <c r="D93" s="607">
        <v>5.15</v>
      </c>
      <c r="E93" s="426"/>
      <c r="F93" s="420"/>
    </row>
    <row r="94" spans="1:6" ht="15">
      <c r="A94" s="604" t="s">
        <v>701</v>
      </c>
      <c r="B94" s="615" t="s">
        <v>702</v>
      </c>
      <c r="C94" s="578" t="s">
        <v>1237</v>
      </c>
      <c r="D94" s="607">
        <v>117.07</v>
      </c>
      <c r="E94" s="426"/>
      <c r="F94" s="420"/>
    </row>
    <row r="95" spans="1:6" ht="25.5">
      <c r="A95" s="616" t="s">
        <v>30</v>
      </c>
      <c r="B95" s="613" t="s">
        <v>711</v>
      </c>
      <c r="C95" s="606"/>
      <c r="D95" s="607"/>
      <c r="E95" s="426"/>
      <c r="F95" s="427"/>
    </row>
    <row r="96" spans="1:6">
      <c r="A96" s="616" t="s">
        <v>703</v>
      </c>
      <c r="B96" s="613" t="s">
        <v>704</v>
      </c>
      <c r="C96" s="606"/>
      <c r="D96" s="607"/>
      <c r="E96" s="426"/>
      <c r="F96" s="427"/>
    </row>
    <row r="97" spans="1:6" ht="15">
      <c r="A97" s="604" t="s">
        <v>705</v>
      </c>
      <c r="B97" s="615" t="s">
        <v>706</v>
      </c>
      <c r="C97" s="578" t="s">
        <v>1237</v>
      </c>
      <c r="D97" s="607">
        <v>17.16</v>
      </c>
      <c r="E97" s="426"/>
      <c r="F97" s="420"/>
    </row>
    <row r="98" spans="1:6">
      <c r="A98" s="616" t="s">
        <v>31</v>
      </c>
      <c r="B98" s="613" t="s">
        <v>32</v>
      </c>
      <c r="C98" s="606"/>
      <c r="D98" s="607"/>
      <c r="E98" s="426"/>
      <c r="F98" s="427"/>
    </row>
    <row r="99" spans="1:6">
      <c r="A99" s="604" t="s">
        <v>707</v>
      </c>
      <c r="B99" s="615" t="s">
        <v>708</v>
      </c>
      <c r="C99" s="606" t="s">
        <v>33</v>
      </c>
      <c r="D99" s="617">
        <v>9829.7999999999993</v>
      </c>
      <c r="E99" s="426"/>
      <c r="F99" s="420"/>
    </row>
    <row r="100" spans="1:6">
      <c r="A100" s="604"/>
      <c r="B100" s="613" t="s">
        <v>709</v>
      </c>
      <c r="C100" s="606"/>
      <c r="D100" s="607"/>
      <c r="E100" s="426"/>
      <c r="F100" s="427"/>
    </row>
    <row r="101" spans="1:6">
      <c r="A101" s="604" t="s">
        <v>1170</v>
      </c>
      <c r="B101" s="615" t="s">
        <v>710</v>
      </c>
      <c r="C101" s="606" t="s">
        <v>148</v>
      </c>
      <c r="D101" s="607">
        <v>16</v>
      </c>
      <c r="E101" s="426"/>
      <c r="F101" s="420"/>
    </row>
    <row r="102" spans="1:6">
      <c r="A102" s="616" t="s">
        <v>952</v>
      </c>
      <c r="B102" s="613" t="s">
        <v>953</v>
      </c>
      <c r="C102" s="606"/>
      <c r="D102" s="607"/>
      <c r="E102" s="426"/>
      <c r="F102" s="427"/>
    </row>
    <row r="103" spans="1:6" ht="25.5">
      <c r="A103" s="604" t="s">
        <v>954</v>
      </c>
      <c r="B103" s="615" t="s">
        <v>955</v>
      </c>
      <c r="C103" s="606" t="s">
        <v>148</v>
      </c>
      <c r="D103" s="607">
        <v>14</v>
      </c>
      <c r="E103" s="426"/>
      <c r="F103" s="420"/>
    </row>
    <row r="104" spans="1:6" ht="38.25">
      <c r="A104" s="604" t="s">
        <v>956</v>
      </c>
      <c r="B104" s="615" t="s">
        <v>957</v>
      </c>
      <c r="C104" s="606" t="s">
        <v>148</v>
      </c>
      <c r="D104" s="607">
        <v>5</v>
      </c>
      <c r="E104" s="426"/>
      <c r="F104" s="420"/>
    </row>
    <row r="105" spans="1:6" ht="38.25">
      <c r="A105" s="604" t="s">
        <v>958</v>
      </c>
      <c r="B105" s="615" t="s">
        <v>959</v>
      </c>
      <c r="C105" s="578" t="s">
        <v>1237</v>
      </c>
      <c r="D105" s="607">
        <v>98</v>
      </c>
      <c r="E105" s="426"/>
      <c r="F105" s="420"/>
    </row>
    <row r="106" spans="1:6">
      <c r="A106" s="604"/>
      <c r="B106" s="609" t="s">
        <v>1259</v>
      </c>
      <c r="C106" s="606"/>
      <c r="D106" s="607"/>
      <c r="E106" s="426"/>
      <c r="F106" s="427"/>
    </row>
    <row r="107" spans="1:6">
      <c r="A107" s="616" t="s">
        <v>41</v>
      </c>
      <c r="B107" s="613" t="s">
        <v>19</v>
      </c>
      <c r="C107" s="606"/>
      <c r="D107" s="607"/>
      <c r="E107" s="426"/>
      <c r="F107" s="427"/>
    </row>
    <row r="108" spans="1:6" ht="25.5">
      <c r="A108" s="604" t="s">
        <v>22</v>
      </c>
      <c r="B108" s="615" t="s">
        <v>696</v>
      </c>
      <c r="C108" s="578" t="s">
        <v>1239</v>
      </c>
      <c r="D108" s="607">
        <v>1.43</v>
      </c>
      <c r="E108" s="426"/>
      <c r="F108" s="420"/>
    </row>
    <row r="109" spans="1:6" ht="25.5">
      <c r="A109" s="604" t="s">
        <v>712</v>
      </c>
      <c r="B109" s="615" t="s">
        <v>713</v>
      </c>
      <c r="C109" s="578" t="s">
        <v>1239</v>
      </c>
      <c r="D109" s="607">
        <v>4.42</v>
      </c>
      <c r="E109" s="426"/>
      <c r="F109" s="420"/>
    </row>
    <row r="110" spans="1:6" ht="38.25">
      <c r="A110" s="616" t="s">
        <v>26</v>
      </c>
      <c r="B110" s="613" t="s">
        <v>697</v>
      </c>
      <c r="C110" s="606"/>
      <c r="D110" s="607"/>
      <c r="E110" s="426"/>
      <c r="F110" s="427"/>
    </row>
    <row r="111" spans="1:6" ht="15">
      <c r="A111" s="604" t="s">
        <v>27</v>
      </c>
      <c r="B111" s="615" t="s">
        <v>28</v>
      </c>
      <c r="C111" s="578" t="s">
        <v>1237</v>
      </c>
      <c r="D111" s="607">
        <v>4.5999999999999996</v>
      </c>
      <c r="E111" s="426"/>
      <c r="F111" s="420"/>
    </row>
    <row r="112" spans="1:6" ht="25.5">
      <c r="A112" s="616" t="s">
        <v>30</v>
      </c>
      <c r="B112" s="613" t="s">
        <v>711</v>
      </c>
      <c r="C112" s="606"/>
      <c r="D112" s="607"/>
      <c r="E112" s="426"/>
      <c r="F112" s="427"/>
    </row>
    <row r="113" spans="1:6" ht="15">
      <c r="A113" s="604" t="s">
        <v>1172</v>
      </c>
      <c r="B113" s="615" t="s">
        <v>714</v>
      </c>
      <c r="C113" s="578" t="s">
        <v>1239</v>
      </c>
      <c r="D113" s="607">
        <v>1.38</v>
      </c>
      <c r="E113" s="426"/>
      <c r="F113" s="420"/>
    </row>
    <row r="114" spans="1:6" ht="15">
      <c r="A114" s="604" t="s">
        <v>1173</v>
      </c>
      <c r="B114" s="615" t="s">
        <v>715</v>
      </c>
      <c r="C114" s="578" t="s">
        <v>1239</v>
      </c>
      <c r="D114" s="607">
        <v>2.87</v>
      </c>
      <c r="E114" s="426"/>
      <c r="F114" s="420"/>
    </row>
    <row r="115" spans="1:6" ht="15">
      <c r="A115" s="604" t="s">
        <v>1174</v>
      </c>
      <c r="B115" s="615" t="s">
        <v>716</v>
      </c>
      <c r="C115" s="578" t="s">
        <v>1239</v>
      </c>
      <c r="D115" s="607">
        <v>0.55000000000000004</v>
      </c>
      <c r="E115" s="426"/>
      <c r="F115" s="420"/>
    </row>
    <row r="116" spans="1:6" ht="15">
      <c r="A116" s="604" t="s">
        <v>717</v>
      </c>
      <c r="B116" s="615" t="s">
        <v>718</v>
      </c>
      <c r="C116" s="578" t="s">
        <v>1239</v>
      </c>
      <c r="D116" s="607">
        <v>2.4500000000000002</v>
      </c>
      <c r="E116" s="426"/>
      <c r="F116" s="420"/>
    </row>
    <row r="117" spans="1:6" ht="15">
      <c r="A117" s="604" t="s">
        <v>719</v>
      </c>
      <c r="B117" s="615" t="s">
        <v>720</v>
      </c>
      <c r="C117" s="578" t="s">
        <v>1239</v>
      </c>
      <c r="D117" s="607">
        <v>4.57</v>
      </c>
      <c r="E117" s="426"/>
      <c r="F117" s="420"/>
    </row>
    <row r="118" spans="1:6">
      <c r="A118" s="616" t="s">
        <v>31</v>
      </c>
      <c r="B118" s="613" t="s">
        <v>32</v>
      </c>
      <c r="C118" s="606"/>
      <c r="D118" s="607"/>
      <c r="E118" s="426"/>
      <c r="F118" s="427"/>
    </row>
    <row r="119" spans="1:6">
      <c r="A119" s="604" t="s">
        <v>707</v>
      </c>
      <c r="B119" s="615" t="s">
        <v>708</v>
      </c>
      <c r="C119" s="606" t="s">
        <v>33</v>
      </c>
      <c r="D119" s="618">
        <v>1781</v>
      </c>
      <c r="E119" s="426"/>
      <c r="F119" s="420"/>
    </row>
    <row r="120" spans="1:6" ht="25.5">
      <c r="A120" s="579" t="s">
        <v>1175</v>
      </c>
      <c r="B120" s="586" t="s">
        <v>721</v>
      </c>
      <c r="C120" s="589" t="s">
        <v>722</v>
      </c>
      <c r="D120" s="590">
        <v>472</v>
      </c>
      <c r="E120" s="424"/>
      <c r="F120" s="420"/>
    </row>
    <row r="121" spans="1:6">
      <c r="A121" s="619">
        <v>4</v>
      </c>
      <c r="B121" s="620" t="s">
        <v>911</v>
      </c>
      <c r="C121" s="589"/>
      <c r="D121" s="590"/>
      <c r="E121" s="424"/>
      <c r="F121" s="420"/>
    </row>
    <row r="122" spans="1:6" ht="51">
      <c r="A122" s="621">
        <v>4.0999999999999996</v>
      </c>
      <c r="B122" s="586" t="s">
        <v>1127</v>
      </c>
      <c r="C122" s="578" t="s">
        <v>1237</v>
      </c>
      <c r="D122" s="590">
        <v>93</v>
      </c>
      <c r="E122" s="424"/>
      <c r="F122" s="420"/>
    </row>
    <row r="123" spans="1:6" ht="25.5">
      <c r="A123" s="621">
        <v>4.2</v>
      </c>
      <c r="B123" s="586" t="s">
        <v>1128</v>
      </c>
      <c r="C123" s="606" t="s">
        <v>29</v>
      </c>
      <c r="D123" s="590">
        <v>24</v>
      </c>
      <c r="E123" s="424"/>
      <c r="F123" s="420"/>
    </row>
    <row r="124" spans="1:6" ht="38.25">
      <c r="A124" s="621">
        <v>4.3</v>
      </c>
      <c r="B124" s="586" t="s">
        <v>1129</v>
      </c>
      <c r="C124" s="606" t="s">
        <v>7</v>
      </c>
      <c r="D124" s="590">
        <v>1</v>
      </c>
      <c r="E124" s="424"/>
      <c r="F124" s="420"/>
    </row>
    <row r="125" spans="1:6" ht="51">
      <c r="A125" s="621">
        <v>4.4000000000000004</v>
      </c>
      <c r="B125" s="586" t="s">
        <v>1130</v>
      </c>
      <c r="C125" s="606" t="s">
        <v>7</v>
      </c>
      <c r="D125" s="590">
        <v>1</v>
      </c>
      <c r="E125" s="424"/>
      <c r="F125" s="420"/>
    </row>
    <row r="126" spans="1:6" ht="51.75" thickBot="1">
      <c r="A126" s="622">
        <v>4.5</v>
      </c>
      <c r="B126" s="623" t="s">
        <v>1131</v>
      </c>
      <c r="C126" s="624" t="s">
        <v>7</v>
      </c>
      <c r="D126" s="625">
        <v>1</v>
      </c>
      <c r="E126" s="429"/>
      <c r="F126" s="430"/>
    </row>
    <row r="127" spans="1:6" ht="26.25" customHeight="1" thickBot="1">
      <c r="A127" s="626"/>
      <c r="B127" s="627"/>
      <c r="C127" s="627"/>
      <c r="D127" s="627"/>
      <c r="E127" s="431" t="s">
        <v>1233</v>
      </c>
      <c r="F127" s="432"/>
    </row>
    <row r="128" spans="1:6" ht="25.5" customHeight="1" thickBot="1">
      <c r="A128" s="565" t="s">
        <v>1246</v>
      </c>
      <c r="B128" s="566"/>
      <c r="C128" s="566"/>
      <c r="D128" s="566"/>
      <c r="E128" s="412"/>
      <c r="F128" s="413"/>
    </row>
    <row r="129" spans="1:6" ht="13.5" thickBot="1">
      <c r="A129" s="628" t="s">
        <v>1</v>
      </c>
      <c r="B129" s="629" t="s">
        <v>2</v>
      </c>
      <c r="C129" s="629" t="s">
        <v>3</v>
      </c>
      <c r="D129" s="629" t="s">
        <v>4</v>
      </c>
      <c r="E129" s="433" t="s">
        <v>5</v>
      </c>
      <c r="F129" s="434" t="s">
        <v>6</v>
      </c>
    </row>
    <row r="130" spans="1:6">
      <c r="A130" s="573">
        <v>3</v>
      </c>
      <c r="B130" s="574" t="s">
        <v>130</v>
      </c>
      <c r="C130" s="630"/>
      <c r="D130" s="631"/>
      <c r="E130" s="435"/>
      <c r="F130" s="436"/>
    </row>
    <row r="131" spans="1:6">
      <c r="A131" s="632" t="s">
        <v>11</v>
      </c>
      <c r="B131" s="597" t="s">
        <v>12</v>
      </c>
      <c r="C131" s="633"/>
      <c r="D131" s="633"/>
      <c r="E131" s="437"/>
      <c r="F131" s="438"/>
    </row>
    <row r="132" spans="1:6">
      <c r="A132" s="581" t="s">
        <v>13</v>
      </c>
      <c r="B132" s="597" t="s">
        <v>14</v>
      </c>
      <c r="C132" s="633"/>
      <c r="D132" s="633"/>
      <c r="E132" s="437"/>
      <c r="F132" s="438"/>
    </row>
    <row r="133" spans="1:6" ht="15">
      <c r="A133" s="585" t="s">
        <v>15</v>
      </c>
      <c r="B133" s="608" t="s">
        <v>16</v>
      </c>
      <c r="C133" s="589" t="s">
        <v>1237</v>
      </c>
      <c r="D133" s="634">
        <v>1411</v>
      </c>
      <c r="E133" s="437"/>
      <c r="F133" s="438"/>
    </row>
    <row r="134" spans="1:6">
      <c r="A134" s="581" t="s">
        <v>34</v>
      </c>
      <c r="B134" s="597" t="s">
        <v>695</v>
      </c>
      <c r="C134" s="589"/>
      <c r="D134" s="634"/>
      <c r="E134" s="437"/>
      <c r="F134" s="438"/>
    </row>
    <row r="135" spans="1:6" ht="25.5">
      <c r="A135" s="585" t="s">
        <v>17</v>
      </c>
      <c r="B135" s="586" t="s">
        <v>1151</v>
      </c>
      <c r="C135" s="589" t="s">
        <v>1239</v>
      </c>
      <c r="D135" s="634">
        <v>102</v>
      </c>
      <c r="E135" s="437"/>
      <c r="F135" s="438"/>
    </row>
    <row r="136" spans="1:6">
      <c r="A136" s="581" t="s">
        <v>191</v>
      </c>
      <c r="B136" s="582" t="s">
        <v>192</v>
      </c>
      <c r="C136" s="633"/>
      <c r="D136" s="633"/>
      <c r="E136" s="437"/>
      <c r="F136" s="438"/>
    </row>
    <row r="137" spans="1:6" ht="38.25">
      <c r="A137" s="585" t="s">
        <v>1154</v>
      </c>
      <c r="B137" s="586" t="s">
        <v>1169</v>
      </c>
      <c r="C137" s="589" t="s">
        <v>1239</v>
      </c>
      <c r="D137" s="634">
        <v>2485</v>
      </c>
      <c r="E137" s="437"/>
      <c r="F137" s="438"/>
    </row>
    <row r="138" spans="1:6">
      <c r="A138" s="581" t="s">
        <v>1147</v>
      </c>
      <c r="B138" s="582" t="s">
        <v>1148</v>
      </c>
      <c r="C138" s="589"/>
      <c r="D138" s="634"/>
      <c r="E138" s="437"/>
      <c r="F138" s="438"/>
    </row>
    <row r="139" spans="1:6" ht="15">
      <c r="A139" s="585" t="s">
        <v>1149</v>
      </c>
      <c r="B139" s="586" t="s">
        <v>1150</v>
      </c>
      <c r="C139" s="589" t="s">
        <v>1239</v>
      </c>
      <c r="D139" s="634">
        <v>2587</v>
      </c>
      <c r="E139" s="437"/>
      <c r="F139" s="438"/>
    </row>
    <row r="140" spans="1:6">
      <c r="A140" s="581" t="s">
        <v>37</v>
      </c>
      <c r="B140" s="582" t="s">
        <v>38</v>
      </c>
      <c r="C140" s="583"/>
      <c r="D140" s="635"/>
      <c r="E140" s="437"/>
      <c r="F140" s="438"/>
    </row>
    <row r="141" spans="1:6" ht="25.5">
      <c r="A141" s="585" t="s">
        <v>39</v>
      </c>
      <c r="B141" s="608" t="s">
        <v>40</v>
      </c>
      <c r="C141" s="589" t="s">
        <v>1239</v>
      </c>
      <c r="D141" s="590">
        <v>6.5</v>
      </c>
      <c r="E141" s="437"/>
      <c r="F141" s="438"/>
    </row>
    <row r="142" spans="1:6">
      <c r="A142" s="636">
        <v>3.5</v>
      </c>
      <c r="B142" s="597" t="s">
        <v>19</v>
      </c>
      <c r="C142" s="633"/>
      <c r="D142" s="633"/>
      <c r="E142" s="437"/>
      <c r="F142" s="438"/>
    </row>
    <row r="143" spans="1:6">
      <c r="A143" s="636" t="s">
        <v>20</v>
      </c>
      <c r="B143" s="597" t="s">
        <v>21</v>
      </c>
      <c r="C143" s="633"/>
      <c r="D143" s="633"/>
      <c r="E143" s="437"/>
      <c r="F143" s="438"/>
    </row>
    <row r="144" spans="1:6" ht="25.5">
      <c r="A144" s="610" t="s">
        <v>22</v>
      </c>
      <c r="B144" s="608" t="s">
        <v>44</v>
      </c>
      <c r="C144" s="589" t="s">
        <v>1239</v>
      </c>
      <c r="D144" s="634">
        <v>139.22999999999999</v>
      </c>
      <c r="E144" s="437"/>
      <c r="F144" s="438"/>
    </row>
    <row r="145" spans="1:6" ht="25.5">
      <c r="A145" s="610" t="s">
        <v>45</v>
      </c>
      <c r="B145" s="608" t="s">
        <v>1232</v>
      </c>
      <c r="C145" s="589" t="s">
        <v>1239</v>
      </c>
      <c r="D145" s="634">
        <v>19.71</v>
      </c>
      <c r="E145" s="437"/>
      <c r="F145" s="438"/>
    </row>
    <row r="146" spans="1:6" ht="25.5">
      <c r="A146" s="610" t="s">
        <v>979</v>
      </c>
      <c r="B146" s="608" t="s">
        <v>980</v>
      </c>
      <c r="C146" s="589" t="s">
        <v>1239</v>
      </c>
      <c r="D146" s="634">
        <v>37</v>
      </c>
      <c r="E146" s="437"/>
      <c r="F146" s="438"/>
    </row>
    <row r="147" spans="1:6">
      <c r="A147" s="581" t="s">
        <v>1228</v>
      </c>
      <c r="B147" s="582" t="s">
        <v>1229</v>
      </c>
      <c r="C147" s="589"/>
      <c r="D147" s="634"/>
      <c r="E147" s="437"/>
      <c r="F147" s="438"/>
    </row>
    <row r="148" spans="1:6" ht="15">
      <c r="A148" s="610" t="s">
        <v>1231</v>
      </c>
      <c r="B148" s="611" t="s">
        <v>1230</v>
      </c>
      <c r="C148" s="589" t="s">
        <v>1239</v>
      </c>
      <c r="D148" s="634">
        <v>127.16</v>
      </c>
      <c r="E148" s="437"/>
      <c r="F148" s="438"/>
    </row>
    <row r="149" spans="1:6">
      <c r="A149" s="581" t="s">
        <v>96</v>
      </c>
      <c r="B149" s="582" t="s">
        <v>97</v>
      </c>
      <c r="C149" s="633"/>
      <c r="D149" s="637"/>
      <c r="E149" s="437"/>
      <c r="F149" s="438"/>
    </row>
    <row r="150" spans="1:6">
      <c r="A150" s="581" t="s">
        <v>46</v>
      </c>
      <c r="B150" s="582" t="s">
        <v>47</v>
      </c>
      <c r="C150" s="633"/>
      <c r="D150" s="637"/>
      <c r="E150" s="437"/>
      <c r="F150" s="438"/>
    </row>
    <row r="151" spans="1:6" ht="25.5">
      <c r="A151" s="581" t="s">
        <v>48</v>
      </c>
      <c r="B151" s="582" t="s">
        <v>49</v>
      </c>
      <c r="C151" s="633"/>
      <c r="D151" s="637"/>
      <c r="E151" s="437"/>
      <c r="F151" s="438"/>
    </row>
    <row r="152" spans="1:6">
      <c r="A152" s="610" t="s">
        <v>499</v>
      </c>
      <c r="B152" s="608" t="s">
        <v>1223</v>
      </c>
      <c r="C152" s="633" t="s">
        <v>8</v>
      </c>
      <c r="D152" s="634">
        <v>10.88</v>
      </c>
      <c r="E152" s="437"/>
      <c r="F152" s="438"/>
    </row>
    <row r="153" spans="1:6">
      <c r="A153" s="610" t="s">
        <v>315</v>
      </c>
      <c r="B153" s="608" t="s">
        <v>291</v>
      </c>
      <c r="C153" s="633" t="s">
        <v>8</v>
      </c>
      <c r="D153" s="634">
        <v>34.07</v>
      </c>
      <c r="E153" s="437"/>
      <c r="F153" s="438"/>
    </row>
    <row r="154" spans="1:6">
      <c r="A154" s="610" t="s">
        <v>336</v>
      </c>
      <c r="B154" s="608" t="s">
        <v>453</v>
      </c>
      <c r="C154" s="633" t="s">
        <v>8</v>
      </c>
      <c r="D154" s="634">
        <v>38.11</v>
      </c>
      <c r="E154" s="437"/>
      <c r="F154" s="438"/>
    </row>
    <row r="155" spans="1:6">
      <c r="A155" s="636" t="s">
        <v>947</v>
      </c>
      <c r="B155" s="597" t="s">
        <v>948</v>
      </c>
      <c r="C155" s="633"/>
      <c r="D155" s="634"/>
      <c r="E155" s="437"/>
      <c r="F155" s="438"/>
    </row>
    <row r="156" spans="1:6" ht="25.5">
      <c r="A156" s="610" t="s">
        <v>949</v>
      </c>
      <c r="B156" s="608" t="s">
        <v>1155</v>
      </c>
      <c r="C156" s="633" t="s">
        <v>121</v>
      </c>
      <c r="D156" s="634">
        <v>2</v>
      </c>
      <c r="E156" s="437"/>
      <c r="F156" s="438"/>
    </row>
    <row r="157" spans="1:6">
      <c r="A157" s="591" t="s">
        <v>228</v>
      </c>
      <c r="B157" s="582" t="s">
        <v>230</v>
      </c>
      <c r="C157" s="589"/>
      <c r="D157" s="590"/>
      <c r="E157" s="437"/>
      <c r="F157" s="438"/>
    </row>
    <row r="158" spans="1:6">
      <c r="A158" s="591" t="s">
        <v>228</v>
      </c>
      <c r="B158" s="582" t="s">
        <v>229</v>
      </c>
      <c r="C158" s="593"/>
      <c r="D158" s="589"/>
      <c r="E158" s="437"/>
      <c r="F158" s="438"/>
    </row>
    <row r="159" spans="1:6" ht="25.5">
      <c r="A159" s="592" t="s">
        <v>227</v>
      </c>
      <c r="B159" s="608" t="s">
        <v>386</v>
      </c>
      <c r="C159" s="589" t="s">
        <v>1239</v>
      </c>
      <c r="D159" s="590">
        <v>119.04</v>
      </c>
      <c r="E159" s="437"/>
      <c r="F159" s="438"/>
    </row>
    <row r="160" spans="1:6">
      <c r="A160" s="581" t="s">
        <v>207</v>
      </c>
      <c r="B160" s="582" t="s">
        <v>208</v>
      </c>
      <c r="C160" s="589"/>
      <c r="D160" s="590"/>
      <c r="E160" s="437"/>
      <c r="F160" s="438"/>
    </row>
    <row r="161" spans="1:6" ht="15">
      <c r="A161" s="592" t="s">
        <v>693</v>
      </c>
      <c r="B161" s="608" t="s">
        <v>694</v>
      </c>
      <c r="C161" s="593" t="s">
        <v>1237</v>
      </c>
      <c r="D161" s="590">
        <v>396.8</v>
      </c>
      <c r="E161" s="437"/>
      <c r="F161" s="438"/>
    </row>
    <row r="162" spans="1:6">
      <c r="A162" s="581" t="s">
        <v>98</v>
      </c>
      <c r="B162" s="582" t="s">
        <v>99</v>
      </c>
      <c r="C162" s="589"/>
      <c r="D162" s="590"/>
      <c r="E162" s="437"/>
      <c r="F162" s="438"/>
    </row>
    <row r="163" spans="1:6">
      <c r="A163" s="591" t="s">
        <v>102</v>
      </c>
      <c r="B163" s="582" t="s">
        <v>103</v>
      </c>
      <c r="C163" s="589"/>
      <c r="D163" s="590"/>
      <c r="E163" s="437"/>
      <c r="F163" s="438"/>
    </row>
    <row r="164" spans="1:6" ht="25.5">
      <c r="A164" s="585" t="s">
        <v>211</v>
      </c>
      <c r="B164" s="608" t="s">
        <v>950</v>
      </c>
      <c r="C164" s="589"/>
      <c r="D164" s="590"/>
      <c r="E164" s="437"/>
      <c r="F164" s="438"/>
    </row>
    <row r="165" spans="1:6">
      <c r="A165" s="585" t="s">
        <v>212</v>
      </c>
      <c r="B165" s="586" t="s">
        <v>213</v>
      </c>
      <c r="C165" s="589" t="s">
        <v>8</v>
      </c>
      <c r="D165" s="590">
        <v>125</v>
      </c>
      <c r="E165" s="437"/>
      <c r="F165" s="438"/>
    </row>
    <row r="166" spans="1:6" ht="25.5">
      <c r="A166" s="585" t="s">
        <v>384</v>
      </c>
      <c r="B166" s="608" t="s">
        <v>385</v>
      </c>
      <c r="C166" s="593" t="s">
        <v>1237</v>
      </c>
      <c r="D166" s="590">
        <v>42.2</v>
      </c>
      <c r="E166" s="437"/>
      <c r="F166" s="438"/>
    </row>
    <row r="167" spans="1:6">
      <c r="A167" s="585"/>
      <c r="B167" s="582" t="s">
        <v>387</v>
      </c>
      <c r="C167" s="589"/>
      <c r="D167" s="638"/>
      <c r="E167" s="439"/>
      <c r="F167" s="438"/>
    </row>
    <row r="168" spans="1:6" ht="15">
      <c r="A168" s="592" t="s">
        <v>383</v>
      </c>
      <c r="B168" s="586" t="s">
        <v>388</v>
      </c>
      <c r="C168" s="593" t="s">
        <v>1237</v>
      </c>
      <c r="D168" s="639">
        <v>307.64999999999998</v>
      </c>
      <c r="E168" s="439"/>
      <c r="F168" s="438"/>
    </row>
    <row r="169" spans="1:6" ht="25.5">
      <c r="A169" s="592" t="s">
        <v>389</v>
      </c>
      <c r="B169" s="586" t="s">
        <v>390</v>
      </c>
      <c r="C169" s="593" t="s">
        <v>121</v>
      </c>
      <c r="D169" s="639">
        <v>15</v>
      </c>
      <c r="E169" s="439"/>
      <c r="F169" s="438"/>
    </row>
    <row r="170" spans="1:6" ht="25.5">
      <c r="A170" s="592" t="s">
        <v>391</v>
      </c>
      <c r="B170" s="586" t="s">
        <v>392</v>
      </c>
      <c r="C170" s="593" t="s">
        <v>8</v>
      </c>
      <c r="D170" s="639">
        <v>141</v>
      </c>
      <c r="E170" s="439"/>
      <c r="F170" s="438"/>
    </row>
    <row r="171" spans="1:6">
      <c r="A171" s="640" t="s">
        <v>692</v>
      </c>
      <c r="B171" s="641" t="s">
        <v>966</v>
      </c>
      <c r="C171" s="642" t="s">
        <v>967</v>
      </c>
      <c r="D171" s="643">
        <v>0.5</v>
      </c>
      <c r="E171" s="440"/>
      <c r="F171" s="438"/>
    </row>
    <row r="172" spans="1:6">
      <c r="A172" s="644" t="s">
        <v>114</v>
      </c>
      <c r="B172" s="645" t="s">
        <v>214</v>
      </c>
      <c r="C172" s="646"/>
      <c r="D172" s="647"/>
      <c r="E172" s="441"/>
      <c r="F172" s="438"/>
    </row>
    <row r="173" spans="1:6">
      <c r="A173" s="581" t="s">
        <v>116</v>
      </c>
      <c r="B173" s="582" t="s">
        <v>117</v>
      </c>
      <c r="C173" s="589"/>
      <c r="D173" s="590"/>
      <c r="E173" s="437"/>
      <c r="F173" s="438"/>
    </row>
    <row r="174" spans="1:6" ht="25.5">
      <c r="A174" s="581" t="s">
        <v>478</v>
      </c>
      <c r="B174" s="582" t="s">
        <v>496</v>
      </c>
      <c r="C174" s="589"/>
      <c r="D174" s="648"/>
      <c r="E174" s="437"/>
      <c r="F174" s="438"/>
    </row>
    <row r="175" spans="1:6">
      <c r="A175" s="585" t="s">
        <v>497</v>
      </c>
      <c r="B175" s="586" t="s">
        <v>217</v>
      </c>
      <c r="C175" s="589" t="s">
        <v>7</v>
      </c>
      <c r="D175" s="590">
        <v>1</v>
      </c>
      <c r="E175" s="437"/>
      <c r="F175" s="438"/>
    </row>
    <row r="176" spans="1:6">
      <c r="A176" s="585" t="s">
        <v>498</v>
      </c>
      <c r="B176" s="608" t="s">
        <v>276</v>
      </c>
      <c r="C176" s="589" t="s">
        <v>7</v>
      </c>
      <c r="D176" s="590">
        <v>3</v>
      </c>
      <c r="E176" s="437"/>
      <c r="F176" s="438"/>
    </row>
    <row r="177" spans="1:6">
      <c r="A177" s="585" t="s">
        <v>479</v>
      </c>
      <c r="B177" s="608" t="s">
        <v>218</v>
      </c>
      <c r="C177" s="589" t="s">
        <v>7</v>
      </c>
      <c r="D177" s="590">
        <v>1</v>
      </c>
      <c r="E177" s="437"/>
      <c r="F177" s="438"/>
    </row>
    <row r="178" spans="1:6" ht="25.5">
      <c r="A178" s="581" t="s">
        <v>215</v>
      </c>
      <c r="B178" s="582" t="s">
        <v>216</v>
      </c>
      <c r="C178" s="589"/>
      <c r="D178" s="590"/>
      <c r="E178" s="437"/>
      <c r="F178" s="438"/>
    </row>
    <row r="179" spans="1:6">
      <c r="A179" s="585" t="s">
        <v>469</v>
      </c>
      <c r="B179" s="586" t="s">
        <v>276</v>
      </c>
      <c r="C179" s="589" t="s">
        <v>7</v>
      </c>
      <c r="D179" s="590">
        <v>1</v>
      </c>
      <c r="E179" s="437"/>
      <c r="F179" s="438"/>
    </row>
    <row r="180" spans="1:6" ht="25.5">
      <c r="A180" s="581" t="s">
        <v>867</v>
      </c>
      <c r="B180" s="582" t="s">
        <v>868</v>
      </c>
      <c r="C180" s="589"/>
      <c r="D180" s="590"/>
      <c r="E180" s="437"/>
      <c r="F180" s="438"/>
    </row>
    <row r="181" spans="1:6">
      <c r="A181" s="585" t="s">
        <v>869</v>
      </c>
      <c r="B181" s="586" t="s">
        <v>276</v>
      </c>
      <c r="C181" s="589" t="s">
        <v>7</v>
      </c>
      <c r="D181" s="590">
        <v>1</v>
      </c>
      <c r="E181" s="437"/>
      <c r="F181" s="438"/>
    </row>
    <row r="182" spans="1:6">
      <c r="A182" s="591" t="s">
        <v>308</v>
      </c>
      <c r="B182" s="582" t="s">
        <v>309</v>
      </c>
      <c r="C182" s="589"/>
      <c r="D182" s="590"/>
      <c r="E182" s="437"/>
      <c r="F182" s="438"/>
    </row>
    <row r="183" spans="1:6">
      <c r="A183" s="592" t="s">
        <v>470</v>
      </c>
      <c r="B183" s="586" t="s">
        <v>276</v>
      </c>
      <c r="C183" s="649" t="s">
        <v>7</v>
      </c>
      <c r="D183" s="590">
        <v>1</v>
      </c>
      <c r="E183" s="437"/>
      <c r="F183" s="438"/>
    </row>
    <row r="184" spans="1:6">
      <c r="A184" s="585" t="s">
        <v>310</v>
      </c>
      <c r="B184" s="586" t="s">
        <v>218</v>
      </c>
      <c r="C184" s="589" t="s">
        <v>7</v>
      </c>
      <c r="D184" s="590">
        <v>1</v>
      </c>
      <c r="E184" s="437"/>
      <c r="F184" s="438"/>
    </row>
    <row r="185" spans="1:6" ht="25.5">
      <c r="A185" s="591" t="s">
        <v>503</v>
      </c>
      <c r="B185" s="582" t="s">
        <v>504</v>
      </c>
      <c r="C185" s="589"/>
      <c r="D185" s="590"/>
      <c r="E185" s="437"/>
      <c r="F185" s="438"/>
    </row>
    <row r="186" spans="1:6">
      <c r="A186" s="585" t="s">
        <v>505</v>
      </c>
      <c r="B186" s="586" t="s">
        <v>217</v>
      </c>
      <c r="C186" s="589" t="s">
        <v>7</v>
      </c>
      <c r="D186" s="590">
        <v>2</v>
      </c>
      <c r="E186" s="437"/>
      <c r="F186" s="438"/>
    </row>
    <row r="187" spans="1:6" ht="25.5">
      <c r="A187" s="581" t="s">
        <v>500</v>
      </c>
      <c r="B187" s="582" t="s">
        <v>502</v>
      </c>
      <c r="C187" s="589"/>
      <c r="D187" s="590"/>
      <c r="E187" s="437"/>
      <c r="F187" s="438"/>
    </row>
    <row r="188" spans="1:6">
      <c r="A188" s="585" t="s">
        <v>501</v>
      </c>
      <c r="B188" s="586" t="s">
        <v>489</v>
      </c>
      <c r="C188" s="589" t="s">
        <v>7</v>
      </c>
      <c r="D188" s="590">
        <v>1</v>
      </c>
      <c r="E188" s="437"/>
      <c r="F188" s="438"/>
    </row>
    <row r="189" spans="1:6">
      <c r="A189" s="591" t="s">
        <v>50</v>
      </c>
      <c r="B189" s="582" t="s">
        <v>51</v>
      </c>
      <c r="C189" s="589"/>
      <c r="D189" s="590"/>
      <c r="E189" s="437"/>
      <c r="F189" s="438"/>
    </row>
    <row r="190" spans="1:6">
      <c r="A190" s="581" t="s">
        <v>52</v>
      </c>
      <c r="B190" s="582" t="s">
        <v>1238</v>
      </c>
      <c r="C190" s="589"/>
      <c r="D190" s="590"/>
      <c r="E190" s="437"/>
      <c r="F190" s="438"/>
    </row>
    <row r="191" spans="1:6">
      <c r="A191" s="585" t="s">
        <v>292</v>
      </c>
      <c r="B191" s="586" t="s">
        <v>293</v>
      </c>
      <c r="C191" s="589" t="s">
        <v>7</v>
      </c>
      <c r="D191" s="590">
        <v>4</v>
      </c>
      <c r="E191" s="437"/>
      <c r="F191" s="438"/>
    </row>
    <row r="192" spans="1:6">
      <c r="A192" s="591" t="s">
        <v>23</v>
      </c>
      <c r="B192" s="650" t="s">
        <v>24</v>
      </c>
      <c r="C192" s="651"/>
      <c r="D192" s="651"/>
      <c r="E192" s="442"/>
      <c r="F192" s="438"/>
    </row>
    <row r="193" spans="1:6">
      <c r="A193" s="591" t="s">
        <v>108</v>
      </c>
      <c r="B193" s="650" t="s">
        <v>109</v>
      </c>
      <c r="C193" s="651"/>
      <c r="D193" s="651"/>
      <c r="E193" s="437"/>
      <c r="F193" s="438"/>
    </row>
    <row r="194" spans="1:6" ht="15">
      <c r="A194" s="652" t="s">
        <v>222</v>
      </c>
      <c r="B194" s="605" t="s">
        <v>223</v>
      </c>
      <c r="C194" s="593" t="s">
        <v>1239</v>
      </c>
      <c r="D194" s="653">
        <v>2</v>
      </c>
      <c r="E194" s="437"/>
      <c r="F194" s="438"/>
    </row>
    <row r="195" spans="1:6">
      <c r="A195" s="636" t="s">
        <v>53</v>
      </c>
      <c r="B195" s="597" t="s">
        <v>54</v>
      </c>
      <c r="C195" s="589"/>
      <c r="D195" s="633"/>
      <c r="E195" s="437"/>
      <c r="F195" s="438"/>
    </row>
    <row r="196" spans="1:6">
      <c r="A196" s="654" t="s">
        <v>903</v>
      </c>
      <c r="B196" s="605" t="s">
        <v>951</v>
      </c>
      <c r="C196" s="602" t="s">
        <v>7</v>
      </c>
      <c r="D196" s="655">
        <v>1</v>
      </c>
      <c r="E196" s="443"/>
      <c r="F196" s="438"/>
    </row>
    <row r="197" spans="1:6">
      <c r="A197" s="656" t="s">
        <v>1207</v>
      </c>
      <c r="B197" s="657" t="s">
        <v>1208</v>
      </c>
      <c r="C197" s="602"/>
      <c r="D197" s="655"/>
      <c r="E197" s="443"/>
      <c r="F197" s="438"/>
    </row>
    <row r="198" spans="1:6">
      <c r="A198" s="636" t="s">
        <v>542</v>
      </c>
      <c r="B198" s="597" t="s">
        <v>1156</v>
      </c>
      <c r="C198" s="589"/>
      <c r="D198" s="634"/>
      <c r="E198" s="437"/>
      <c r="F198" s="438"/>
    </row>
    <row r="199" spans="1:6">
      <c r="A199" s="658" t="s">
        <v>543</v>
      </c>
      <c r="B199" s="659" t="s">
        <v>1209</v>
      </c>
      <c r="C199" s="660" t="s">
        <v>7</v>
      </c>
      <c r="D199" s="661">
        <v>1</v>
      </c>
      <c r="E199" s="444"/>
      <c r="F199" s="438"/>
    </row>
    <row r="200" spans="1:6">
      <c r="A200" s="662">
        <v>3.6</v>
      </c>
      <c r="B200" s="663" t="s">
        <v>1133</v>
      </c>
      <c r="C200" s="664"/>
      <c r="D200" s="664"/>
      <c r="E200" s="406"/>
      <c r="F200" s="438"/>
    </row>
    <row r="201" spans="1:6" ht="63.75">
      <c r="A201" s="665" t="s">
        <v>1157</v>
      </c>
      <c r="B201" s="641" t="s">
        <v>1132</v>
      </c>
      <c r="C201" s="666" t="s">
        <v>271</v>
      </c>
      <c r="D201" s="647">
        <v>127</v>
      </c>
      <c r="E201" s="441"/>
      <c r="F201" s="438"/>
    </row>
    <row r="202" spans="1:6" ht="51.75" thickBot="1">
      <c r="A202" s="667" t="s">
        <v>1158</v>
      </c>
      <c r="B202" s="623" t="s">
        <v>817</v>
      </c>
      <c r="C202" s="668" t="s">
        <v>7</v>
      </c>
      <c r="D202" s="625">
        <v>1</v>
      </c>
      <c r="E202" s="445"/>
      <c r="F202" s="446"/>
    </row>
    <row r="203" spans="1:6" ht="27" customHeight="1" thickBot="1">
      <c r="A203" s="669"/>
      <c r="B203" s="670"/>
      <c r="C203" s="670"/>
      <c r="D203" s="670"/>
      <c r="E203" s="447" t="s">
        <v>1233</v>
      </c>
      <c r="F203" s="448"/>
    </row>
    <row r="204" spans="1:6" ht="27.75" customHeight="1" thickBot="1">
      <c r="A204" s="565" t="s">
        <v>1247</v>
      </c>
      <c r="B204" s="566"/>
      <c r="C204" s="566"/>
      <c r="D204" s="566"/>
      <c r="E204" s="412"/>
      <c r="F204" s="413"/>
    </row>
    <row r="205" spans="1:6" ht="13.5" thickBot="1">
      <c r="A205" s="671" t="s">
        <v>1</v>
      </c>
      <c r="B205" s="671" t="s">
        <v>2</v>
      </c>
      <c r="C205" s="671" t="s">
        <v>3</v>
      </c>
      <c r="D205" s="671" t="s">
        <v>4</v>
      </c>
      <c r="E205" s="449" t="s">
        <v>5</v>
      </c>
      <c r="F205" s="449" t="s">
        <v>6</v>
      </c>
    </row>
    <row r="206" spans="1:6" ht="25.5">
      <c r="A206" s="672" t="s">
        <v>55</v>
      </c>
      <c r="B206" s="673" t="s">
        <v>398</v>
      </c>
      <c r="C206" s="674"/>
      <c r="D206" s="674"/>
      <c r="E206" s="450"/>
      <c r="F206" s="451"/>
    </row>
    <row r="207" spans="1:6" ht="409.5" customHeight="1">
      <c r="A207" s="862" t="s">
        <v>56</v>
      </c>
      <c r="B207" s="864" t="s">
        <v>1221</v>
      </c>
      <c r="C207" s="866" t="s">
        <v>7</v>
      </c>
      <c r="D207" s="868">
        <v>1</v>
      </c>
      <c r="E207" s="870"/>
      <c r="F207" s="872"/>
    </row>
    <row r="208" spans="1:6" ht="156.75" customHeight="1">
      <c r="A208" s="863"/>
      <c r="B208" s="865"/>
      <c r="C208" s="867"/>
      <c r="D208" s="869"/>
      <c r="E208" s="871"/>
      <c r="F208" s="873"/>
    </row>
    <row r="209" spans="1:6">
      <c r="A209" s="675"/>
      <c r="B209" s="676" t="s">
        <v>1196</v>
      </c>
      <c r="C209" s="677"/>
      <c r="D209" s="607"/>
      <c r="E209" s="452"/>
      <c r="F209" s="453"/>
    </row>
    <row r="210" spans="1:6">
      <c r="A210" s="616" t="s">
        <v>25</v>
      </c>
      <c r="B210" s="613" t="s">
        <v>193</v>
      </c>
      <c r="C210" s="677"/>
      <c r="D210" s="607"/>
      <c r="E210" s="452"/>
      <c r="F210" s="453"/>
    </row>
    <row r="211" spans="1:6" ht="38.25">
      <c r="A211" s="616" t="s">
        <v>26</v>
      </c>
      <c r="B211" s="613" t="s">
        <v>697</v>
      </c>
      <c r="C211" s="677"/>
      <c r="D211" s="607"/>
      <c r="E211" s="452"/>
      <c r="F211" s="453"/>
    </row>
    <row r="212" spans="1:6" ht="15">
      <c r="A212" s="604" t="s">
        <v>27</v>
      </c>
      <c r="B212" s="615" t="s">
        <v>28</v>
      </c>
      <c r="C212" s="578" t="s">
        <v>1237</v>
      </c>
      <c r="D212" s="607">
        <v>356.66</v>
      </c>
      <c r="E212" s="452"/>
      <c r="F212" s="453"/>
    </row>
    <row r="213" spans="1:6" ht="15">
      <c r="A213" s="604" t="s">
        <v>699</v>
      </c>
      <c r="B213" s="615" t="s">
        <v>700</v>
      </c>
      <c r="C213" s="578" t="s">
        <v>1239</v>
      </c>
      <c r="D213" s="607">
        <v>150</v>
      </c>
      <c r="E213" s="452"/>
      <c r="F213" s="453"/>
    </row>
    <row r="214" spans="1:6" ht="25.5">
      <c r="A214" s="616" t="s">
        <v>30</v>
      </c>
      <c r="B214" s="613" t="str">
        <f>LOWER("CONCRETO PARA ESTRUCTURAS TIPO EDIFICACIONES. INCLUYE FORMALETAS (CONCRETO PROCEDENTE DE CENTRAL DE MEZCLAS)")</f>
        <v>concreto para estructuras tipo edificaciones. incluye formaletas (concreto procedente de central de mezclas)</v>
      </c>
      <c r="C214" s="678"/>
      <c r="D214" s="607"/>
      <c r="E214" s="452"/>
      <c r="F214" s="453"/>
    </row>
    <row r="215" spans="1:6">
      <c r="A215" s="604" t="s">
        <v>1173</v>
      </c>
      <c r="B215" s="615" t="s">
        <v>715</v>
      </c>
      <c r="C215" s="678" t="s">
        <v>86</v>
      </c>
      <c r="D215" s="607">
        <v>88.37</v>
      </c>
      <c r="E215" s="452"/>
      <c r="F215" s="453"/>
    </row>
    <row r="216" spans="1:6">
      <c r="A216" s="616" t="s">
        <v>31</v>
      </c>
      <c r="B216" s="613" t="s">
        <v>32</v>
      </c>
      <c r="C216" s="678"/>
      <c r="D216" s="607"/>
      <c r="E216" s="452"/>
      <c r="F216" s="453"/>
    </row>
    <row r="217" spans="1:6">
      <c r="A217" s="604" t="s">
        <v>707</v>
      </c>
      <c r="B217" s="615" t="s">
        <v>1198</v>
      </c>
      <c r="C217" s="678" t="s">
        <v>722</v>
      </c>
      <c r="D217" s="607">
        <v>32000</v>
      </c>
      <c r="E217" s="452"/>
      <c r="F217" s="453"/>
    </row>
    <row r="218" spans="1:6" ht="38.25">
      <c r="A218" s="604" t="s">
        <v>958</v>
      </c>
      <c r="B218" s="679" t="s">
        <v>959</v>
      </c>
      <c r="C218" s="593" t="s">
        <v>1237</v>
      </c>
      <c r="D218" s="607">
        <v>330.71</v>
      </c>
      <c r="E218" s="452"/>
      <c r="F218" s="453"/>
    </row>
    <row r="219" spans="1:6">
      <c r="A219" s="675"/>
      <c r="B219" s="676" t="s">
        <v>1197</v>
      </c>
      <c r="C219" s="677"/>
      <c r="D219" s="607"/>
      <c r="E219" s="452"/>
      <c r="F219" s="453"/>
    </row>
    <row r="220" spans="1:6" ht="39" thickBot="1">
      <c r="A220" s="667" t="s">
        <v>981</v>
      </c>
      <c r="B220" s="680" t="s">
        <v>1159</v>
      </c>
      <c r="C220" s="668" t="s">
        <v>7</v>
      </c>
      <c r="D220" s="625">
        <v>9</v>
      </c>
      <c r="E220" s="454"/>
      <c r="F220" s="455"/>
    </row>
    <row r="221" spans="1:6" ht="27" customHeight="1" thickBot="1">
      <c r="A221" s="669"/>
      <c r="B221" s="670"/>
      <c r="C221" s="670"/>
      <c r="D221" s="670"/>
      <c r="E221" s="456" t="s">
        <v>1233</v>
      </c>
      <c r="F221" s="457"/>
    </row>
    <row r="222" spans="1:6" ht="25.5" customHeight="1" thickBot="1">
      <c r="A222" s="565" t="s">
        <v>1249</v>
      </c>
      <c r="B222" s="566"/>
      <c r="C222" s="566"/>
      <c r="D222" s="566"/>
      <c r="E222" s="412"/>
      <c r="F222" s="413"/>
    </row>
    <row r="223" spans="1:6" ht="13.5" thickBot="1">
      <c r="A223" s="681" t="s">
        <v>1</v>
      </c>
      <c r="B223" s="682" t="s">
        <v>79</v>
      </c>
      <c r="C223" s="682" t="s">
        <v>3</v>
      </c>
      <c r="D223" s="683" t="s">
        <v>4</v>
      </c>
      <c r="E223" s="458" t="s">
        <v>5</v>
      </c>
      <c r="F223" s="459" t="s">
        <v>6</v>
      </c>
    </row>
    <row r="224" spans="1:6">
      <c r="A224" s="684">
        <v>3</v>
      </c>
      <c r="B224" s="685" t="s">
        <v>62</v>
      </c>
      <c r="C224" s="686"/>
      <c r="D224" s="687"/>
      <c r="E224" s="460"/>
      <c r="F224" s="461"/>
    </row>
    <row r="225" spans="1:6">
      <c r="A225" s="581" t="s">
        <v>80</v>
      </c>
      <c r="B225" s="582" t="s">
        <v>81</v>
      </c>
      <c r="C225" s="583"/>
      <c r="D225" s="584"/>
      <c r="E225" s="462"/>
      <c r="F225" s="453"/>
    </row>
    <row r="226" spans="1:6">
      <c r="A226" s="581" t="s">
        <v>87</v>
      </c>
      <c r="B226" s="582" t="s">
        <v>639</v>
      </c>
      <c r="C226" s="583"/>
      <c r="D226" s="584"/>
      <c r="E226" s="462"/>
      <c r="F226" s="453"/>
    </row>
    <row r="227" spans="1:6" ht="15">
      <c r="A227" s="585" t="s">
        <v>640</v>
      </c>
      <c r="B227" s="586" t="s">
        <v>641</v>
      </c>
      <c r="C227" s="589" t="s">
        <v>1237</v>
      </c>
      <c r="D227" s="590">
        <v>1154</v>
      </c>
      <c r="E227" s="462"/>
      <c r="F227" s="453"/>
    </row>
    <row r="228" spans="1:6">
      <c r="A228" s="581" t="s">
        <v>88</v>
      </c>
      <c r="B228" s="582" t="s">
        <v>89</v>
      </c>
      <c r="C228" s="589"/>
      <c r="D228" s="590"/>
      <c r="E228" s="462"/>
      <c r="F228" s="453"/>
    </row>
    <row r="229" spans="1:6">
      <c r="A229" s="585" t="s">
        <v>90</v>
      </c>
      <c r="B229" s="586" t="s">
        <v>91</v>
      </c>
      <c r="C229" s="589" t="s">
        <v>8</v>
      </c>
      <c r="D229" s="590">
        <v>769</v>
      </c>
      <c r="E229" s="462"/>
      <c r="F229" s="453"/>
    </row>
    <row r="230" spans="1:6">
      <c r="A230" s="581" t="s">
        <v>92</v>
      </c>
      <c r="B230" s="582" t="s">
        <v>93</v>
      </c>
      <c r="C230" s="583"/>
      <c r="D230" s="583"/>
      <c r="E230" s="407"/>
      <c r="F230" s="453"/>
    </row>
    <row r="231" spans="1:6" ht="15">
      <c r="A231" s="585" t="s">
        <v>94</v>
      </c>
      <c r="B231" s="586" t="s">
        <v>95</v>
      </c>
      <c r="C231" s="589" t="s">
        <v>1237</v>
      </c>
      <c r="D231" s="590">
        <v>190</v>
      </c>
      <c r="E231" s="462"/>
      <c r="F231" s="453"/>
    </row>
    <row r="232" spans="1:6">
      <c r="A232" s="581" t="s">
        <v>11</v>
      </c>
      <c r="B232" s="582" t="s">
        <v>12</v>
      </c>
      <c r="C232" s="583"/>
      <c r="D232" s="688"/>
      <c r="E232" s="462"/>
      <c r="F232" s="453"/>
    </row>
    <row r="233" spans="1:6">
      <c r="A233" s="581" t="s">
        <v>34</v>
      </c>
      <c r="B233" s="582" t="s">
        <v>35</v>
      </c>
      <c r="C233" s="583"/>
      <c r="D233" s="688"/>
      <c r="E233" s="462"/>
      <c r="F233" s="453"/>
    </row>
    <row r="234" spans="1:6" ht="38.25">
      <c r="A234" s="585" t="s">
        <v>36</v>
      </c>
      <c r="B234" s="586" t="s">
        <v>1152</v>
      </c>
      <c r="C234" s="589" t="s">
        <v>1239</v>
      </c>
      <c r="D234" s="689">
        <v>4563</v>
      </c>
      <c r="E234" s="462"/>
      <c r="F234" s="453"/>
    </row>
    <row r="235" spans="1:6">
      <c r="A235" s="581" t="s">
        <v>1147</v>
      </c>
      <c r="B235" s="582" t="s">
        <v>1148</v>
      </c>
      <c r="C235" s="589"/>
      <c r="D235" s="689"/>
      <c r="E235" s="462"/>
      <c r="F235" s="453"/>
    </row>
    <row r="236" spans="1:6" ht="15">
      <c r="A236" s="585" t="s">
        <v>1149</v>
      </c>
      <c r="B236" s="586" t="s">
        <v>1150</v>
      </c>
      <c r="C236" s="589" t="s">
        <v>1239</v>
      </c>
      <c r="D236" s="689">
        <v>4824</v>
      </c>
      <c r="E236" s="462"/>
      <c r="F236" s="453"/>
    </row>
    <row r="237" spans="1:6">
      <c r="A237" s="581" t="s">
        <v>941</v>
      </c>
      <c r="B237" s="582" t="s">
        <v>942</v>
      </c>
      <c r="C237" s="589"/>
      <c r="D237" s="689"/>
      <c r="E237" s="462"/>
      <c r="F237" s="453"/>
    </row>
    <row r="238" spans="1:6">
      <c r="A238" s="581" t="s">
        <v>943</v>
      </c>
      <c r="B238" s="582" t="s">
        <v>944</v>
      </c>
      <c r="C238" s="589"/>
      <c r="D238" s="689"/>
      <c r="E238" s="462"/>
      <c r="F238" s="453"/>
    </row>
    <row r="239" spans="1:6" ht="15">
      <c r="A239" s="585" t="s">
        <v>945</v>
      </c>
      <c r="B239" s="586" t="s">
        <v>946</v>
      </c>
      <c r="C239" s="589" t="s">
        <v>1237</v>
      </c>
      <c r="D239" s="689">
        <v>1407</v>
      </c>
      <c r="E239" s="462"/>
      <c r="F239" s="453"/>
    </row>
    <row r="240" spans="1:6">
      <c r="A240" s="581" t="s">
        <v>96</v>
      </c>
      <c r="B240" s="582" t="s">
        <v>97</v>
      </c>
      <c r="C240" s="583"/>
      <c r="D240" s="688"/>
      <c r="E240" s="462"/>
      <c r="F240" s="453"/>
    </row>
    <row r="241" spans="1:6">
      <c r="A241" s="581" t="s">
        <v>46</v>
      </c>
      <c r="B241" s="582" t="s">
        <v>47</v>
      </c>
      <c r="C241" s="583"/>
      <c r="D241" s="688"/>
      <c r="E241" s="462"/>
      <c r="F241" s="453"/>
    </row>
    <row r="242" spans="1:6" ht="25.5">
      <c r="A242" s="581" t="s">
        <v>48</v>
      </c>
      <c r="B242" s="582" t="s">
        <v>49</v>
      </c>
      <c r="C242" s="589"/>
      <c r="D242" s="590"/>
      <c r="E242" s="462"/>
      <c r="F242" s="453"/>
    </row>
    <row r="243" spans="1:6">
      <c r="A243" s="585" t="s">
        <v>349</v>
      </c>
      <c r="B243" s="586">
        <f>+'7. SUM IMPULSION TANQUE'!B238</f>
        <v>0</v>
      </c>
      <c r="C243" s="589" t="s">
        <v>8</v>
      </c>
      <c r="D243" s="590">
        <v>40</v>
      </c>
      <c r="E243" s="462"/>
      <c r="F243" s="453"/>
    </row>
    <row r="244" spans="1:6">
      <c r="A244" s="585" t="s">
        <v>336</v>
      </c>
      <c r="B244" s="586" t="s">
        <v>471</v>
      </c>
      <c r="C244" s="589" t="s">
        <v>8</v>
      </c>
      <c r="D244" s="590">
        <v>587</v>
      </c>
      <c r="E244" s="462"/>
      <c r="F244" s="453"/>
    </row>
    <row r="245" spans="1:6" ht="25.5">
      <c r="A245" s="581" t="s">
        <v>343</v>
      </c>
      <c r="B245" s="582" t="s">
        <v>344</v>
      </c>
      <c r="C245" s="589"/>
      <c r="D245" s="590"/>
      <c r="E245" s="462"/>
      <c r="F245" s="453"/>
    </row>
    <row r="246" spans="1:6">
      <c r="A246" s="585" t="s">
        <v>345</v>
      </c>
      <c r="B246" s="586" t="s">
        <v>472</v>
      </c>
      <c r="C246" s="589" t="s">
        <v>8</v>
      </c>
      <c r="D246" s="590">
        <v>2128</v>
      </c>
      <c r="E246" s="462"/>
      <c r="F246" s="453"/>
    </row>
    <row r="247" spans="1:6">
      <c r="A247" s="581" t="s">
        <v>37</v>
      </c>
      <c r="B247" s="582" t="s">
        <v>38</v>
      </c>
      <c r="C247" s="583"/>
      <c r="D247" s="688"/>
      <c r="E247" s="462"/>
      <c r="F247" s="453"/>
    </row>
    <row r="248" spans="1:6" ht="25.5">
      <c r="A248" s="585" t="s">
        <v>39</v>
      </c>
      <c r="B248" s="586" t="s">
        <v>40</v>
      </c>
      <c r="C248" s="589" t="s">
        <v>1239</v>
      </c>
      <c r="D248" s="590">
        <v>376</v>
      </c>
      <c r="E248" s="462"/>
      <c r="F248" s="453"/>
    </row>
    <row r="249" spans="1:6">
      <c r="A249" s="581" t="s">
        <v>41</v>
      </c>
      <c r="B249" s="582" t="s">
        <v>19</v>
      </c>
      <c r="C249" s="583" t="s">
        <v>42</v>
      </c>
      <c r="D249" s="688"/>
      <c r="E249" s="462"/>
      <c r="F249" s="453"/>
    </row>
    <row r="250" spans="1:6">
      <c r="A250" s="581" t="s">
        <v>20</v>
      </c>
      <c r="B250" s="582" t="s">
        <v>43</v>
      </c>
      <c r="C250" s="583"/>
      <c r="D250" s="688"/>
      <c r="E250" s="462"/>
      <c r="F250" s="453"/>
    </row>
    <row r="251" spans="1:6" ht="25.5">
      <c r="A251" s="585" t="s">
        <v>22</v>
      </c>
      <c r="B251" s="586" t="s">
        <v>44</v>
      </c>
      <c r="C251" s="589" t="s">
        <v>1239</v>
      </c>
      <c r="D251" s="590">
        <v>352</v>
      </c>
      <c r="E251" s="462"/>
      <c r="F251" s="453"/>
    </row>
    <row r="252" spans="1:6" ht="25.5">
      <c r="A252" s="585" t="s">
        <v>45</v>
      </c>
      <c r="B252" s="586" t="s">
        <v>1145</v>
      </c>
      <c r="C252" s="589" t="s">
        <v>1239</v>
      </c>
      <c r="D252" s="590">
        <v>2822.63</v>
      </c>
      <c r="E252" s="462"/>
      <c r="F252" s="453"/>
    </row>
    <row r="253" spans="1:6">
      <c r="A253" s="581" t="s">
        <v>1228</v>
      </c>
      <c r="B253" s="582" t="s">
        <v>1229</v>
      </c>
      <c r="C253" s="589"/>
      <c r="D253" s="590"/>
      <c r="E253" s="462"/>
      <c r="F253" s="453"/>
    </row>
    <row r="254" spans="1:6" ht="15">
      <c r="A254" s="610" t="s">
        <v>1231</v>
      </c>
      <c r="B254" s="611" t="s">
        <v>1230</v>
      </c>
      <c r="C254" s="589" t="s">
        <v>1239</v>
      </c>
      <c r="D254" s="590">
        <v>18213.490000000002</v>
      </c>
      <c r="E254" s="462"/>
      <c r="F254" s="453"/>
    </row>
    <row r="255" spans="1:6">
      <c r="A255" s="581" t="s">
        <v>98</v>
      </c>
      <c r="B255" s="582" t="s">
        <v>99</v>
      </c>
      <c r="C255" s="583"/>
      <c r="D255" s="688"/>
      <c r="E255" s="462"/>
      <c r="F255" s="453"/>
    </row>
    <row r="256" spans="1:6">
      <c r="A256" s="581" t="s">
        <v>100</v>
      </c>
      <c r="B256" s="582" t="s">
        <v>101</v>
      </c>
      <c r="C256" s="589"/>
      <c r="D256" s="590"/>
      <c r="E256" s="462"/>
      <c r="F256" s="453"/>
    </row>
    <row r="257" spans="1:6" ht="25.5">
      <c r="A257" s="592" t="s">
        <v>316</v>
      </c>
      <c r="B257" s="586" t="s">
        <v>317</v>
      </c>
      <c r="C257" s="589" t="s">
        <v>1237</v>
      </c>
      <c r="D257" s="590">
        <f>+D231</f>
        <v>190</v>
      </c>
      <c r="E257" s="462"/>
      <c r="F257" s="453"/>
    </row>
    <row r="258" spans="1:6">
      <c r="A258" s="581" t="s">
        <v>102</v>
      </c>
      <c r="B258" s="582" t="s">
        <v>103</v>
      </c>
      <c r="C258" s="589"/>
      <c r="D258" s="590"/>
      <c r="E258" s="462"/>
      <c r="F258" s="453"/>
    </row>
    <row r="259" spans="1:6" ht="25.5">
      <c r="A259" s="585" t="s">
        <v>104</v>
      </c>
      <c r="B259" s="586" t="s">
        <v>105</v>
      </c>
      <c r="C259" s="589"/>
      <c r="D259" s="590"/>
      <c r="E259" s="462"/>
      <c r="F259" s="453"/>
    </row>
    <row r="260" spans="1:6">
      <c r="A260" s="585" t="s">
        <v>473</v>
      </c>
      <c r="B260" s="586" t="s">
        <v>106</v>
      </c>
      <c r="C260" s="589" t="s">
        <v>8</v>
      </c>
      <c r="D260" s="590">
        <f>+D229</f>
        <v>769</v>
      </c>
      <c r="E260" s="462"/>
      <c r="F260" s="453"/>
    </row>
    <row r="261" spans="1:6">
      <c r="A261" s="591" t="s">
        <v>325</v>
      </c>
      <c r="B261" s="582" t="s">
        <v>326</v>
      </c>
      <c r="C261" s="589"/>
      <c r="D261" s="590"/>
      <c r="E261" s="462"/>
      <c r="F261" s="453"/>
    </row>
    <row r="262" spans="1:6">
      <c r="A262" s="591" t="s">
        <v>327</v>
      </c>
      <c r="B262" s="582" t="s">
        <v>226</v>
      </c>
      <c r="C262" s="589"/>
      <c r="D262" s="590"/>
      <c r="E262" s="462"/>
      <c r="F262" s="453"/>
    </row>
    <row r="263" spans="1:6" ht="15">
      <c r="A263" s="585" t="s">
        <v>1192</v>
      </c>
      <c r="B263" s="586" t="s">
        <v>1193</v>
      </c>
      <c r="C263" s="589" t="s">
        <v>1237</v>
      </c>
      <c r="D263" s="590">
        <f>D227</f>
        <v>1154</v>
      </c>
      <c r="E263" s="462"/>
      <c r="F263" s="453"/>
    </row>
    <row r="264" spans="1:6">
      <c r="A264" s="581" t="s">
        <v>23</v>
      </c>
      <c r="B264" s="582" t="s">
        <v>107</v>
      </c>
      <c r="C264" s="583"/>
      <c r="D264" s="688"/>
      <c r="E264" s="462"/>
      <c r="F264" s="453"/>
    </row>
    <row r="265" spans="1:6">
      <c r="A265" s="591" t="s">
        <v>108</v>
      </c>
      <c r="B265" s="582" t="s">
        <v>109</v>
      </c>
      <c r="C265" s="583"/>
      <c r="D265" s="688"/>
      <c r="E265" s="462"/>
      <c r="F265" s="453"/>
    </row>
    <row r="266" spans="1:6" ht="15">
      <c r="A266" s="585" t="s">
        <v>110</v>
      </c>
      <c r="B266" s="586" t="s">
        <v>111</v>
      </c>
      <c r="C266" s="589" t="s">
        <v>1239</v>
      </c>
      <c r="D266" s="590">
        <v>9.76</v>
      </c>
      <c r="E266" s="462"/>
      <c r="F266" s="453"/>
    </row>
    <row r="267" spans="1:6">
      <c r="A267" s="581" t="s">
        <v>112</v>
      </c>
      <c r="B267" s="582" t="s">
        <v>113</v>
      </c>
      <c r="C267" s="583"/>
      <c r="D267" s="688"/>
      <c r="E267" s="462"/>
      <c r="F267" s="453"/>
    </row>
    <row r="268" spans="1:6">
      <c r="A268" s="581" t="s">
        <v>646</v>
      </c>
      <c r="B268" s="582" t="s">
        <v>647</v>
      </c>
      <c r="C268" s="583"/>
      <c r="D268" s="688"/>
      <c r="E268" s="462"/>
      <c r="F268" s="453"/>
    </row>
    <row r="269" spans="1:6">
      <c r="A269" s="581" t="s">
        <v>648</v>
      </c>
      <c r="B269" s="582" t="s">
        <v>477</v>
      </c>
      <c r="C269" s="583"/>
      <c r="D269" s="688"/>
      <c r="E269" s="462"/>
      <c r="F269" s="453"/>
    </row>
    <row r="270" spans="1:6">
      <c r="A270" s="585" t="s">
        <v>649</v>
      </c>
      <c r="B270" s="586" t="s">
        <v>650</v>
      </c>
      <c r="C270" s="589" t="s">
        <v>7</v>
      </c>
      <c r="D270" s="590">
        <v>6</v>
      </c>
      <c r="E270" s="462"/>
      <c r="F270" s="453"/>
    </row>
    <row r="271" spans="1:6" ht="25.5">
      <c r="A271" s="585" t="s">
        <v>474</v>
      </c>
      <c r="B271" s="690" t="s">
        <v>475</v>
      </c>
      <c r="C271" s="589" t="s">
        <v>7</v>
      </c>
      <c r="D271" s="590">
        <v>5</v>
      </c>
      <c r="E271" s="462"/>
      <c r="F271" s="453"/>
    </row>
    <row r="272" spans="1:6">
      <c r="A272" s="581" t="s">
        <v>114</v>
      </c>
      <c r="B272" s="582" t="s">
        <v>115</v>
      </c>
      <c r="C272" s="583"/>
      <c r="D272" s="688"/>
      <c r="E272" s="462"/>
      <c r="F272" s="453"/>
    </row>
    <row r="273" spans="1:6">
      <c r="A273" s="581" t="s">
        <v>116</v>
      </c>
      <c r="B273" s="582" t="s">
        <v>117</v>
      </c>
      <c r="C273" s="583"/>
      <c r="D273" s="688"/>
      <c r="E273" s="462"/>
      <c r="F273" s="453"/>
    </row>
    <row r="274" spans="1:6" ht="38.25">
      <c r="A274" s="581" t="s">
        <v>118</v>
      </c>
      <c r="B274" s="582" t="s">
        <v>119</v>
      </c>
      <c r="C274" s="589"/>
      <c r="D274" s="590"/>
      <c r="E274" s="463"/>
      <c r="F274" s="453"/>
    </row>
    <row r="275" spans="1:6">
      <c r="A275" s="585" t="s">
        <v>482</v>
      </c>
      <c r="B275" s="586" t="s">
        <v>481</v>
      </c>
      <c r="C275" s="589" t="s">
        <v>7</v>
      </c>
      <c r="D275" s="590">
        <v>5</v>
      </c>
      <c r="E275" s="463"/>
      <c r="F275" s="453"/>
    </row>
    <row r="276" spans="1:6" ht="51">
      <c r="A276" s="581" t="s">
        <v>467</v>
      </c>
      <c r="B276" s="582" t="s">
        <v>653</v>
      </c>
      <c r="C276" s="589"/>
      <c r="D276" s="589"/>
      <c r="E276" s="463"/>
      <c r="F276" s="453"/>
    </row>
    <row r="277" spans="1:6">
      <c r="A277" s="592" t="s">
        <v>873</v>
      </c>
      <c r="B277" s="586" t="s">
        <v>654</v>
      </c>
      <c r="C277" s="589" t="s">
        <v>7</v>
      </c>
      <c r="D277" s="590">
        <v>6</v>
      </c>
      <c r="E277" s="463"/>
      <c r="F277" s="453"/>
    </row>
    <row r="278" spans="1:6">
      <c r="A278" s="591" t="s">
        <v>189</v>
      </c>
      <c r="B278" s="582" t="s">
        <v>190</v>
      </c>
      <c r="C278" s="589"/>
      <c r="D278" s="590"/>
      <c r="E278" s="463"/>
      <c r="F278" s="453"/>
    </row>
    <row r="279" spans="1:6" ht="13.5" thickBot="1">
      <c r="A279" s="667" t="s">
        <v>188</v>
      </c>
      <c r="B279" s="623" t="s">
        <v>393</v>
      </c>
      <c r="C279" s="624" t="s">
        <v>8</v>
      </c>
      <c r="D279" s="625">
        <v>32</v>
      </c>
      <c r="E279" s="464"/>
      <c r="F279" s="455"/>
    </row>
    <row r="280" spans="1:6" ht="27" customHeight="1" thickBot="1">
      <c r="A280" s="626"/>
      <c r="B280" s="627"/>
      <c r="C280" s="627"/>
      <c r="D280" s="627"/>
      <c r="E280" s="465" t="s">
        <v>1233</v>
      </c>
      <c r="F280" s="466"/>
    </row>
    <row r="281" spans="1:6" ht="26.25" customHeight="1" thickBot="1">
      <c r="A281" s="565" t="s">
        <v>1250</v>
      </c>
      <c r="B281" s="566"/>
      <c r="C281" s="566"/>
      <c r="D281" s="566"/>
      <c r="E281" s="412"/>
      <c r="F281" s="413"/>
    </row>
    <row r="282" spans="1:6" ht="13.5" thickBot="1">
      <c r="A282" s="691" t="s">
        <v>1</v>
      </c>
      <c r="B282" s="692" t="s">
        <v>79</v>
      </c>
      <c r="C282" s="693" t="s">
        <v>3</v>
      </c>
      <c r="D282" s="694" t="s">
        <v>4</v>
      </c>
      <c r="E282" s="467" t="s">
        <v>5</v>
      </c>
      <c r="F282" s="449" t="s">
        <v>6</v>
      </c>
    </row>
    <row r="283" spans="1:6">
      <c r="A283" s="684">
        <v>3</v>
      </c>
      <c r="B283" s="685" t="s">
        <v>62</v>
      </c>
      <c r="C283" s="686"/>
      <c r="D283" s="687"/>
      <c r="E283" s="468"/>
      <c r="F283" s="469"/>
    </row>
    <row r="284" spans="1:6">
      <c r="A284" s="581" t="s">
        <v>80</v>
      </c>
      <c r="B284" s="582" t="s">
        <v>81</v>
      </c>
      <c r="C284" s="583"/>
      <c r="D284" s="584"/>
      <c r="E284" s="419"/>
      <c r="F284" s="420"/>
    </row>
    <row r="285" spans="1:6">
      <c r="A285" s="581" t="s">
        <v>87</v>
      </c>
      <c r="B285" s="582" t="s">
        <v>639</v>
      </c>
      <c r="C285" s="583"/>
      <c r="D285" s="688"/>
      <c r="E285" s="419"/>
      <c r="F285" s="420"/>
    </row>
    <row r="286" spans="1:6">
      <c r="A286" s="585" t="s">
        <v>640</v>
      </c>
      <c r="B286" s="586" t="s">
        <v>641</v>
      </c>
      <c r="C286" s="589" t="s">
        <v>10</v>
      </c>
      <c r="D286" s="590">
        <v>326</v>
      </c>
      <c r="E286" s="419"/>
      <c r="F286" s="453"/>
    </row>
    <row r="287" spans="1:6">
      <c r="A287" s="581" t="s">
        <v>88</v>
      </c>
      <c r="B287" s="582" t="s">
        <v>89</v>
      </c>
      <c r="C287" s="589"/>
      <c r="D287" s="590"/>
      <c r="E287" s="419"/>
      <c r="F287" s="453"/>
    </row>
    <row r="288" spans="1:6">
      <c r="A288" s="585" t="s">
        <v>90</v>
      </c>
      <c r="B288" s="586" t="s">
        <v>91</v>
      </c>
      <c r="C288" s="589" t="s">
        <v>8</v>
      </c>
      <c r="D288" s="590">
        <v>271</v>
      </c>
      <c r="E288" s="419"/>
      <c r="F288" s="453"/>
    </row>
    <row r="289" spans="1:6">
      <c r="A289" s="581" t="s">
        <v>92</v>
      </c>
      <c r="B289" s="582" t="s">
        <v>93</v>
      </c>
      <c r="C289" s="583"/>
      <c r="D289" s="583"/>
      <c r="E289" s="408"/>
      <c r="F289" s="453"/>
    </row>
    <row r="290" spans="1:6">
      <c r="A290" s="585" t="s">
        <v>94</v>
      </c>
      <c r="B290" s="586" t="s">
        <v>1194</v>
      </c>
      <c r="C290" s="589" t="s">
        <v>10</v>
      </c>
      <c r="D290" s="590">
        <v>22</v>
      </c>
      <c r="E290" s="419"/>
      <c r="F290" s="453"/>
    </row>
    <row r="291" spans="1:6">
      <c r="A291" s="581" t="s">
        <v>11</v>
      </c>
      <c r="B291" s="582" t="s">
        <v>12</v>
      </c>
      <c r="C291" s="583"/>
      <c r="D291" s="688"/>
      <c r="E291" s="419"/>
      <c r="F291" s="453"/>
    </row>
    <row r="292" spans="1:6">
      <c r="A292" s="581" t="s">
        <v>34</v>
      </c>
      <c r="B292" s="582" t="s">
        <v>35</v>
      </c>
      <c r="C292" s="583"/>
      <c r="D292" s="688"/>
      <c r="E292" s="419"/>
      <c r="F292" s="453"/>
    </row>
    <row r="293" spans="1:6" ht="38.25">
      <c r="A293" s="585" t="s">
        <v>36</v>
      </c>
      <c r="B293" s="586" t="s">
        <v>1152</v>
      </c>
      <c r="C293" s="589" t="s">
        <v>18</v>
      </c>
      <c r="D293" s="689">
        <v>1943</v>
      </c>
      <c r="E293" s="419"/>
      <c r="F293" s="453"/>
    </row>
    <row r="294" spans="1:6">
      <c r="A294" s="581" t="s">
        <v>1147</v>
      </c>
      <c r="B294" s="582" t="s">
        <v>1148</v>
      </c>
      <c r="C294" s="589"/>
      <c r="D294" s="689"/>
      <c r="E294" s="419"/>
      <c r="F294" s="453"/>
    </row>
    <row r="295" spans="1:6" ht="15">
      <c r="A295" s="585" t="s">
        <v>1149</v>
      </c>
      <c r="B295" s="586" t="s">
        <v>1150</v>
      </c>
      <c r="C295" s="578" t="s">
        <v>1239</v>
      </c>
      <c r="D295" s="689">
        <v>2016</v>
      </c>
      <c r="E295" s="419"/>
      <c r="F295" s="453"/>
    </row>
    <row r="296" spans="1:6">
      <c r="A296" s="581" t="s">
        <v>941</v>
      </c>
      <c r="B296" s="582" t="s">
        <v>942</v>
      </c>
      <c r="C296" s="589"/>
      <c r="D296" s="689"/>
      <c r="E296" s="419"/>
      <c r="F296" s="453"/>
    </row>
    <row r="297" spans="1:6">
      <c r="A297" s="581" t="s">
        <v>943</v>
      </c>
      <c r="B297" s="582" t="s">
        <v>944</v>
      </c>
      <c r="C297" s="589"/>
      <c r="D297" s="689"/>
      <c r="E297" s="419"/>
      <c r="F297" s="453"/>
    </row>
    <row r="298" spans="1:6">
      <c r="A298" s="585" t="s">
        <v>945</v>
      </c>
      <c r="B298" s="586" t="s">
        <v>946</v>
      </c>
      <c r="C298" s="589" t="s">
        <v>29</v>
      </c>
      <c r="D298" s="689">
        <v>516</v>
      </c>
      <c r="E298" s="419"/>
      <c r="F298" s="453"/>
    </row>
    <row r="299" spans="1:6">
      <c r="A299" s="581" t="s">
        <v>96</v>
      </c>
      <c r="B299" s="582" t="s">
        <v>97</v>
      </c>
      <c r="C299" s="583"/>
      <c r="D299" s="688"/>
      <c r="E299" s="419"/>
      <c r="F299" s="453"/>
    </row>
    <row r="300" spans="1:6">
      <c r="A300" s="581" t="s">
        <v>46</v>
      </c>
      <c r="B300" s="582" t="s">
        <v>47</v>
      </c>
      <c r="C300" s="583"/>
      <c r="D300" s="688"/>
      <c r="E300" s="419"/>
      <c r="F300" s="453"/>
    </row>
    <row r="301" spans="1:6" ht="25.5">
      <c r="A301" s="581" t="s">
        <v>48</v>
      </c>
      <c r="B301" s="582" t="s">
        <v>49</v>
      </c>
      <c r="C301" s="589"/>
      <c r="D301" s="590"/>
      <c r="E301" s="419"/>
      <c r="F301" s="453"/>
    </row>
    <row r="302" spans="1:6">
      <c r="A302" s="585" t="s">
        <v>349</v>
      </c>
      <c r="B302" s="586" t="s">
        <v>346</v>
      </c>
      <c r="C302" s="589" t="s">
        <v>8</v>
      </c>
      <c r="D302" s="590">
        <v>48</v>
      </c>
      <c r="E302" s="419"/>
      <c r="F302" s="453"/>
    </row>
    <row r="303" spans="1:6">
      <c r="A303" s="585" t="s">
        <v>275</v>
      </c>
      <c r="B303" s="586" t="s">
        <v>318</v>
      </c>
      <c r="C303" s="589" t="s">
        <v>8</v>
      </c>
      <c r="D303" s="590">
        <v>620</v>
      </c>
      <c r="E303" s="419"/>
      <c r="F303" s="453"/>
    </row>
    <row r="304" spans="1:6">
      <c r="A304" s="585" t="s">
        <v>642</v>
      </c>
      <c r="B304" s="586" t="s">
        <v>643</v>
      </c>
      <c r="C304" s="589" t="s">
        <v>8</v>
      </c>
      <c r="D304" s="590">
        <v>405</v>
      </c>
      <c r="E304" s="419"/>
      <c r="F304" s="453"/>
    </row>
    <row r="305" spans="1:6">
      <c r="A305" s="585" t="s">
        <v>1225</v>
      </c>
      <c r="B305" s="586" t="s">
        <v>1226</v>
      </c>
      <c r="C305" s="589" t="s">
        <v>8</v>
      </c>
      <c r="D305" s="590">
        <v>10</v>
      </c>
      <c r="E305" s="419"/>
      <c r="F305" s="453"/>
    </row>
    <row r="306" spans="1:6">
      <c r="A306" s="585" t="s">
        <v>315</v>
      </c>
      <c r="B306" s="586" t="s">
        <v>476</v>
      </c>
      <c r="C306" s="589" t="s">
        <v>8</v>
      </c>
      <c r="D306" s="590">
        <v>590</v>
      </c>
      <c r="E306" s="419"/>
      <c r="F306" s="453"/>
    </row>
    <row r="307" spans="1:6">
      <c r="A307" s="581" t="s">
        <v>37</v>
      </c>
      <c r="B307" s="582" t="s">
        <v>38</v>
      </c>
      <c r="C307" s="583"/>
      <c r="D307" s="688"/>
      <c r="E307" s="419"/>
      <c r="F307" s="453"/>
    </row>
    <row r="308" spans="1:6" ht="25.5">
      <c r="A308" s="585" t="s">
        <v>39</v>
      </c>
      <c r="B308" s="586" t="s">
        <v>40</v>
      </c>
      <c r="C308" s="589" t="s">
        <v>18</v>
      </c>
      <c r="D308" s="590">
        <v>380</v>
      </c>
      <c r="E308" s="419"/>
      <c r="F308" s="453"/>
    </row>
    <row r="309" spans="1:6">
      <c r="A309" s="581" t="s">
        <v>41</v>
      </c>
      <c r="B309" s="582" t="s">
        <v>19</v>
      </c>
      <c r="C309" s="583" t="s">
        <v>42</v>
      </c>
      <c r="D309" s="688"/>
      <c r="E309" s="419"/>
      <c r="F309" s="453"/>
    </row>
    <row r="310" spans="1:6">
      <c r="A310" s="581" t="s">
        <v>20</v>
      </c>
      <c r="B310" s="582" t="s">
        <v>43</v>
      </c>
      <c r="C310" s="583"/>
      <c r="D310" s="688"/>
      <c r="E310" s="419"/>
      <c r="F310" s="453"/>
    </row>
    <row r="311" spans="1:6" ht="25.5">
      <c r="A311" s="585" t="s">
        <v>22</v>
      </c>
      <c r="B311" s="586" t="s">
        <v>44</v>
      </c>
      <c r="C311" s="589" t="s">
        <v>18</v>
      </c>
      <c r="D311" s="590">
        <v>988</v>
      </c>
      <c r="E311" s="419"/>
      <c r="F311" s="453"/>
    </row>
    <row r="312" spans="1:6" ht="25.5">
      <c r="A312" s="585" t="s">
        <v>45</v>
      </c>
      <c r="B312" s="586" t="s">
        <v>1145</v>
      </c>
      <c r="C312" s="589" t="s">
        <v>18</v>
      </c>
      <c r="D312" s="590">
        <v>289.95999999999998</v>
      </c>
      <c r="E312" s="419"/>
      <c r="F312" s="453"/>
    </row>
    <row r="313" spans="1:6">
      <c r="A313" s="581" t="s">
        <v>1228</v>
      </c>
      <c r="B313" s="582" t="s">
        <v>1229</v>
      </c>
      <c r="C313" s="589"/>
      <c r="D313" s="590"/>
      <c r="E313" s="419"/>
      <c r="F313" s="453"/>
    </row>
    <row r="314" spans="1:6" ht="15">
      <c r="A314" s="610" t="s">
        <v>1231</v>
      </c>
      <c r="B314" s="611" t="s">
        <v>1230</v>
      </c>
      <c r="C314" s="589" t="s">
        <v>1239</v>
      </c>
      <c r="D314" s="590">
        <v>1871</v>
      </c>
      <c r="E314" s="419"/>
      <c r="F314" s="453"/>
    </row>
    <row r="315" spans="1:6">
      <c r="A315" s="591" t="s">
        <v>325</v>
      </c>
      <c r="B315" s="582" t="s">
        <v>326</v>
      </c>
      <c r="C315" s="589"/>
      <c r="D315" s="590"/>
      <c r="E315" s="419"/>
      <c r="F315" s="453"/>
    </row>
    <row r="316" spans="1:6">
      <c r="A316" s="591" t="s">
        <v>327</v>
      </c>
      <c r="B316" s="582" t="s">
        <v>226</v>
      </c>
      <c r="C316" s="589"/>
      <c r="D316" s="590"/>
      <c r="E316" s="419"/>
      <c r="F316" s="453"/>
    </row>
    <row r="317" spans="1:6" ht="15">
      <c r="A317" s="585" t="s">
        <v>1192</v>
      </c>
      <c r="B317" s="586" t="s">
        <v>1193</v>
      </c>
      <c r="C317" s="589" t="s">
        <v>1237</v>
      </c>
      <c r="D317" s="590">
        <v>326</v>
      </c>
      <c r="E317" s="419"/>
      <c r="F317" s="453"/>
    </row>
    <row r="318" spans="1:6">
      <c r="A318" s="581" t="s">
        <v>98</v>
      </c>
      <c r="B318" s="582" t="s">
        <v>99</v>
      </c>
      <c r="C318" s="583"/>
      <c r="D318" s="688"/>
      <c r="E318" s="419"/>
      <c r="F318" s="420"/>
    </row>
    <row r="319" spans="1:6">
      <c r="A319" s="581" t="s">
        <v>100</v>
      </c>
      <c r="B319" s="582" t="s">
        <v>101</v>
      </c>
      <c r="C319" s="589"/>
      <c r="D319" s="590"/>
      <c r="E319" s="419"/>
      <c r="F319" s="420"/>
    </row>
    <row r="320" spans="1:6">
      <c r="A320" s="592" t="s">
        <v>644</v>
      </c>
      <c r="B320" s="586" t="s">
        <v>645</v>
      </c>
      <c r="C320" s="593" t="s">
        <v>10</v>
      </c>
      <c r="D320" s="590">
        <f>+D290</f>
        <v>22</v>
      </c>
      <c r="E320" s="419"/>
      <c r="F320" s="453"/>
    </row>
    <row r="321" spans="1:6">
      <c r="A321" s="581" t="s">
        <v>102</v>
      </c>
      <c r="B321" s="582" t="s">
        <v>103</v>
      </c>
      <c r="C321" s="589"/>
      <c r="D321" s="590"/>
      <c r="E321" s="419"/>
      <c r="F321" s="453"/>
    </row>
    <row r="322" spans="1:6" ht="25.5">
      <c r="A322" s="581" t="s">
        <v>104</v>
      </c>
      <c r="B322" s="582" t="s">
        <v>105</v>
      </c>
      <c r="C322" s="589"/>
      <c r="D322" s="590"/>
      <c r="E322" s="419"/>
      <c r="F322" s="453"/>
    </row>
    <row r="323" spans="1:6">
      <c r="A323" s="585" t="s">
        <v>473</v>
      </c>
      <c r="B323" s="586" t="s">
        <v>106</v>
      </c>
      <c r="C323" s="589" t="s">
        <v>8</v>
      </c>
      <c r="D323" s="590">
        <f>+D288</f>
        <v>271</v>
      </c>
      <c r="E323" s="419"/>
      <c r="F323" s="453"/>
    </row>
    <row r="324" spans="1:6">
      <c r="A324" s="581" t="s">
        <v>23</v>
      </c>
      <c r="B324" s="582" t="s">
        <v>107</v>
      </c>
      <c r="C324" s="583"/>
      <c r="D324" s="688"/>
      <c r="E324" s="419"/>
      <c r="F324" s="420"/>
    </row>
    <row r="325" spans="1:6">
      <c r="A325" s="581" t="s">
        <v>112</v>
      </c>
      <c r="B325" s="582" t="s">
        <v>113</v>
      </c>
      <c r="C325" s="583"/>
      <c r="D325" s="688"/>
      <c r="E325" s="419"/>
      <c r="F325" s="453"/>
    </row>
    <row r="326" spans="1:6">
      <c r="A326" s="581" t="s">
        <v>50</v>
      </c>
      <c r="B326" s="582" t="s">
        <v>51</v>
      </c>
      <c r="C326" s="583"/>
      <c r="D326" s="688"/>
      <c r="E326" s="419"/>
      <c r="F326" s="453"/>
    </row>
    <row r="327" spans="1:6">
      <c r="A327" s="581" t="s">
        <v>52</v>
      </c>
      <c r="B327" s="582" t="s">
        <v>187</v>
      </c>
      <c r="C327" s="583"/>
      <c r="D327" s="688"/>
      <c r="E327" s="419"/>
      <c r="F327" s="453"/>
    </row>
    <row r="328" spans="1:6">
      <c r="A328" s="585" t="s">
        <v>651</v>
      </c>
      <c r="B328" s="586" t="s">
        <v>652</v>
      </c>
      <c r="C328" s="589" t="s">
        <v>7</v>
      </c>
      <c r="D328" s="590">
        <v>2</v>
      </c>
      <c r="E328" s="419"/>
      <c r="F328" s="453"/>
    </row>
    <row r="329" spans="1:6">
      <c r="A329" s="585" t="s">
        <v>982</v>
      </c>
      <c r="B329" s="586" t="s">
        <v>983</v>
      </c>
      <c r="C329" s="589" t="s">
        <v>7</v>
      </c>
      <c r="D329" s="590">
        <v>4</v>
      </c>
      <c r="E329" s="419"/>
      <c r="F329" s="453"/>
    </row>
    <row r="330" spans="1:6">
      <c r="A330" s="581" t="s">
        <v>646</v>
      </c>
      <c r="B330" s="582" t="s">
        <v>647</v>
      </c>
      <c r="C330" s="583"/>
      <c r="D330" s="688"/>
      <c r="E330" s="419"/>
      <c r="F330" s="453"/>
    </row>
    <row r="331" spans="1:6">
      <c r="A331" s="581" t="s">
        <v>648</v>
      </c>
      <c r="B331" s="582" t="s">
        <v>477</v>
      </c>
      <c r="C331" s="583"/>
      <c r="D331" s="594"/>
      <c r="E331" s="470"/>
      <c r="F331" s="453"/>
    </row>
    <row r="332" spans="1:6">
      <c r="A332" s="585" t="s">
        <v>649</v>
      </c>
      <c r="B332" s="586" t="s">
        <v>650</v>
      </c>
      <c r="C332" s="589" t="s">
        <v>7</v>
      </c>
      <c r="D332" s="590">
        <v>9</v>
      </c>
      <c r="E332" s="419"/>
      <c r="F332" s="453"/>
    </row>
    <row r="333" spans="1:6" ht="25.5">
      <c r="A333" s="585" t="s">
        <v>474</v>
      </c>
      <c r="B333" s="690" t="s">
        <v>475</v>
      </c>
      <c r="C333" s="589" t="s">
        <v>7</v>
      </c>
      <c r="D333" s="590">
        <v>7</v>
      </c>
      <c r="E333" s="419"/>
      <c r="F333" s="453"/>
    </row>
    <row r="334" spans="1:6">
      <c r="A334" s="581" t="s">
        <v>114</v>
      </c>
      <c r="B334" s="582" t="s">
        <v>115</v>
      </c>
      <c r="C334" s="583"/>
      <c r="D334" s="688"/>
      <c r="E334" s="419"/>
      <c r="F334" s="420"/>
    </row>
    <row r="335" spans="1:6">
      <c r="A335" s="581" t="s">
        <v>116</v>
      </c>
      <c r="B335" s="582" t="s">
        <v>117</v>
      </c>
      <c r="C335" s="583"/>
      <c r="D335" s="688"/>
      <c r="E335" s="419"/>
      <c r="F335" s="420"/>
    </row>
    <row r="336" spans="1:6" ht="38.25">
      <c r="A336" s="581" t="s">
        <v>118</v>
      </c>
      <c r="B336" s="582" t="s">
        <v>119</v>
      </c>
      <c r="C336" s="589"/>
      <c r="D336" s="590"/>
      <c r="E336" s="419"/>
      <c r="F336" s="420"/>
    </row>
    <row r="337" spans="1:6">
      <c r="A337" s="592" t="s">
        <v>482</v>
      </c>
      <c r="B337" s="586" t="s">
        <v>481</v>
      </c>
      <c r="C337" s="593" t="s">
        <v>7</v>
      </c>
      <c r="D337" s="590">
        <v>7</v>
      </c>
      <c r="E337" s="419"/>
      <c r="F337" s="453"/>
    </row>
    <row r="338" spans="1:6">
      <c r="A338" s="592" t="s">
        <v>538</v>
      </c>
      <c r="B338" s="586" t="s">
        <v>536</v>
      </c>
      <c r="C338" s="593" t="s">
        <v>7</v>
      </c>
      <c r="D338" s="590">
        <v>1</v>
      </c>
      <c r="E338" s="471"/>
      <c r="F338" s="453"/>
    </row>
    <row r="339" spans="1:6" ht="25.5">
      <c r="A339" s="581" t="s">
        <v>478</v>
      </c>
      <c r="B339" s="582" t="s">
        <v>496</v>
      </c>
      <c r="C339" s="589"/>
      <c r="D339" s="590"/>
      <c r="E339" s="419"/>
      <c r="F339" s="453"/>
    </row>
    <row r="340" spans="1:6">
      <c r="A340" s="585" t="s">
        <v>872</v>
      </c>
      <c r="B340" s="586" t="s">
        <v>593</v>
      </c>
      <c r="C340" s="589" t="s">
        <v>7</v>
      </c>
      <c r="D340" s="590">
        <v>1</v>
      </c>
      <c r="E340" s="419"/>
      <c r="F340" s="453"/>
    </row>
    <row r="341" spans="1:6">
      <c r="A341" s="585" t="s">
        <v>866</v>
      </c>
      <c r="B341" s="586" t="s">
        <v>829</v>
      </c>
      <c r="C341" s="589" t="s">
        <v>7</v>
      </c>
      <c r="D341" s="590">
        <v>3</v>
      </c>
      <c r="E341" s="419"/>
      <c r="F341" s="453"/>
    </row>
    <row r="342" spans="1:6" ht="51">
      <c r="A342" s="581" t="s">
        <v>467</v>
      </c>
      <c r="B342" s="582" t="s">
        <v>653</v>
      </c>
      <c r="C342" s="589"/>
      <c r="D342" s="589"/>
      <c r="E342" s="471"/>
      <c r="F342" s="453"/>
    </row>
    <row r="343" spans="1:6">
      <c r="A343" s="592" t="s">
        <v>873</v>
      </c>
      <c r="B343" s="586" t="s">
        <v>654</v>
      </c>
      <c r="C343" s="589" t="s">
        <v>7</v>
      </c>
      <c r="D343" s="590">
        <v>10</v>
      </c>
      <c r="E343" s="471"/>
      <c r="F343" s="453"/>
    </row>
    <row r="344" spans="1:6">
      <c r="A344" s="591" t="s">
        <v>131</v>
      </c>
      <c r="B344" s="582" t="s">
        <v>863</v>
      </c>
      <c r="C344" s="589"/>
      <c r="D344" s="590"/>
      <c r="E344" s="471"/>
      <c r="F344" s="453"/>
    </row>
    <row r="345" spans="1:6" ht="25.5">
      <c r="A345" s="591" t="s">
        <v>132</v>
      </c>
      <c r="B345" s="582" t="s">
        <v>864</v>
      </c>
      <c r="C345" s="589"/>
      <c r="D345" s="590"/>
      <c r="E345" s="471"/>
      <c r="F345" s="453"/>
    </row>
    <row r="346" spans="1:6">
      <c r="A346" s="592" t="s">
        <v>865</v>
      </c>
      <c r="B346" s="586" t="s">
        <v>829</v>
      </c>
      <c r="C346" s="589" t="s">
        <v>7</v>
      </c>
      <c r="D346" s="590">
        <v>1</v>
      </c>
      <c r="E346" s="471"/>
      <c r="F346" s="453"/>
    </row>
    <row r="347" spans="1:6" ht="25.5">
      <c r="A347" s="591" t="s">
        <v>867</v>
      </c>
      <c r="B347" s="582" t="s">
        <v>868</v>
      </c>
      <c r="C347" s="589"/>
      <c r="D347" s="590"/>
      <c r="E347" s="471"/>
      <c r="F347" s="453"/>
    </row>
    <row r="348" spans="1:6">
      <c r="A348" s="592" t="s">
        <v>869</v>
      </c>
      <c r="B348" s="586" t="s">
        <v>829</v>
      </c>
      <c r="C348" s="589" t="s">
        <v>7</v>
      </c>
      <c r="D348" s="590">
        <v>1</v>
      </c>
      <c r="E348" s="471"/>
      <c r="F348" s="453"/>
    </row>
    <row r="349" spans="1:6" ht="25.5">
      <c r="A349" s="591" t="s">
        <v>664</v>
      </c>
      <c r="B349" s="582" t="s">
        <v>665</v>
      </c>
      <c r="C349" s="589"/>
      <c r="D349" s="590"/>
      <c r="E349" s="471"/>
      <c r="F349" s="453"/>
    </row>
    <row r="350" spans="1:6">
      <c r="A350" s="592" t="s">
        <v>871</v>
      </c>
      <c r="B350" s="586" t="s">
        <v>593</v>
      </c>
      <c r="C350" s="589" t="s">
        <v>7</v>
      </c>
      <c r="D350" s="590">
        <v>2</v>
      </c>
      <c r="E350" s="471"/>
      <c r="F350" s="453"/>
    </row>
    <row r="351" spans="1:6">
      <c r="A351" s="592" t="s">
        <v>870</v>
      </c>
      <c r="B351" s="586" t="s">
        <v>829</v>
      </c>
      <c r="C351" s="589" t="s">
        <v>7</v>
      </c>
      <c r="D351" s="590">
        <v>1</v>
      </c>
      <c r="E351" s="471"/>
      <c r="F351" s="453"/>
    </row>
    <row r="352" spans="1:6">
      <c r="A352" s="591" t="s">
        <v>500</v>
      </c>
      <c r="B352" s="582" t="s">
        <v>660</v>
      </c>
      <c r="C352" s="589"/>
      <c r="D352" s="590"/>
      <c r="E352" s="471"/>
      <c r="F352" s="453"/>
    </row>
    <row r="353" spans="1:6" ht="25.5">
      <c r="A353" s="592" t="s">
        <v>661</v>
      </c>
      <c r="B353" s="586" t="s">
        <v>662</v>
      </c>
      <c r="C353" s="589" t="s">
        <v>7</v>
      </c>
      <c r="D353" s="590">
        <v>1</v>
      </c>
      <c r="E353" s="471"/>
      <c r="F353" s="453"/>
    </row>
    <row r="354" spans="1:6">
      <c r="A354" s="591">
        <v>3.9</v>
      </c>
      <c r="B354" s="582" t="s">
        <v>1216</v>
      </c>
      <c r="C354" s="589"/>
      <c r="D354" s="590"/>
      <c r="E354" s="471"/>
      <c r="F354" s="453"/>
    </row>
    <row r="355" spans="1:6">
      <c r="A355" s="581" t="s">
        <v>120</v>
      </c>
      <c r="B355" s="582" t="s">
        <v>1217</v>
      </c>
      <c r="C355" s="589"/>
      <c r="D355" s="590"/>
      <c r="E355" s="419"/>
      <c r="F355" s="453"/>
    </row>
    <row r="356" spans="1:6">
      <c r="A356" s="585" t="s">
        <v>347</v>
      </c>
      <c r="B356" s="586" t="s">
        <v>1218</v>
      </c>
      <c r="C356" s="589" t="s">
        <v>7</v>
      </c>
      <c r="D356" s="590">
        <v>1</v>
      </c>
      <c r="E356" s="419"/>
      <c r="F356" s="453"/>
    </row>
    <row r="357" spans="1:6" ht="26.25" thickBot="1">
      <c r="A357" s="695" t="s">
        <v>196</v>
      </c>
      <c r="B357" s="623" t="s">
        <v>1176</v>
      </c>
      <c r="C357" s="624" t="s">
        <v>7</v>
      </c>
      <c r="D357" s="625">
        <v>2</v>
      </c>
      <c r="E357" s="472"/>
      <c r="F357" s="455"/>
    </row>
    <row r="358" spans="1:6" ht="27" customHeight="1" thickBot="1">
      <c r="A358" s="626"/>
      <c r="B358" s="627"/>
      <c r="C358" s="627"/>
      <c r="D358" s="627"/>
      <c r="E358" s="473" t="s">
        <v>1233</v>
      </c>
      <c r="F358" s="474"/>
    </row>
    <row r="359" spans="1:6" ht="26.25" customHeight="1" thickBot="1">
      <c r="A359" s="565" t="s">
        <v>1251</v>
      </c>
      <c r="B359" s="566"/>
      <c r="C359" s="566"/>
      <c r="D359" s="566"/>
      <c r="E359" s="412"/>
      <c r="F359" s="413"/>
    </row>
    <row r="360" spans="1:6" ht="13.5" thickBot="1">
      <c r="A360" s="696" t="s">
        <v>1</v>
      </c>
      <c r="B360" s="697" t="s">
        <v>2</v>
      </c>
      <c r="C360" s="697" t="s">
        <v>3</v>
      </c>
      <c r="D360" s="697" t="s">
        <v>4</v>
      </c>
      <c r="E360" s="458" t="s">
        <v>5</v>
      </c>
      <c r="F360" s="459" t="s">
        <v>6</v>
      </c>
    </row>
    <row r="361" spans="1:6">
      <c r="A361" s="684"/>
      <c r="B361" s="685" t="s">
        <v>62</v>
      </c>
      <c r="C361" s="686"/>
      <c r="D361" s="687"/>
      <c r="E361" s="475"/>
      <c r="F361" s="476"/>
    </row>
    <row r="362" spans="1:6">
      <c r="A362" s="585" t="s">
        <v>1177</v>
      </c>
      <c r="B362" s="586" t="s">
        <v>522</v>
      </c>
      <c r="C362" s="589" t="s">
        <v>530</v>
      </c>
      <c r="D362" s="590">
        <v>3</v>
      </c>
      <c r="E362" s="477"/>
      <c r="F362" s="478"/>
    </row>
    <row r="363" spans="1:6" ht="15">
      <c r="A363" s="592" t="s">
        <v>1178</v>
      </c>
      <c r="B363" s="586" t="s">
        <v>523</v>
      </c>
      <c r="C363" s="593" t="s">
        <v>1237</v>
      </c>
      <c r="D363" s="698">
        <v>150</v>
      </c>
      <c r="E363" s="479"/>
      <c r="F363" s="478"/>
    </row>
    <row r="364" spans="1:6" ht="15">
      <c r="A364" s="592" t="s">
        <v>1179</v>
      </c>
      <c r="B364" s="586" t="s">
        <v>524</v>
      </c>
      <c r="C364" s="593" t="s">
        <v>1237</v>
      </c>
      <c r="D364" s="699">
        <v>500</v>
      </c>
      <c r="E364" s="477"/>
      <c r="F364" s="478"/>
    </row>
    <row r="365" spans="1:6" ht="25.5">
      <c r="A365" s="592" t="s">
        <v>1180</v>
      </c>
      <c r="B365" s="586" t="s">
        <v>740</v>
      </c>
      <c r="C365" s="593" t="s">
        <v>1237</v>
      </c>
      <c r="D365" s="700">
        <v>500</v>
      </c>
      <c r="E365" s="480"/>
      <c r="F365" s="478"/>
    </row>
    <row r="366" spans="1:6" ht="25.5">
      <c r="A366" s="592" t="s">
        <v>1181</v>
      </c>
      <c r="B366" s="586" t="s">
        <v>525</v>
      </c>
      <c r="C366" s="593" t="s">
        <v>8</v>
      </c>
      <c r="D366" s="700">
        <v>16</v>
      </c>
      <c r="E366" s="481"/>
      <c r="F366" s="478"/>
    </row>
    <row r="367" spans="1:6" ht="25.5">
      <c r="A367" s="592" t="s">
        <v>1180</v>
      </c>
      <c r="B367" s="586" t="s">
        <v>741</v>
      </c>
      <c r="C367" s="593" t="s">
        <v>1237</v>
      </c>
      <c r="D367" s="700">
        <v>150</v>
      </c>
      <c r="E367" s="480"/>
      <c r="F367" s="478"/>
    </row>
    <row r="368" spans="1:6" ht="25.5">
      <c r="A368" s="592" t="s">
        <v>1182</v>
      </c>
      <c r="B368" s="586" t="s">
        <v>526</v>
      </c>
      <c r="C368" s="593" t="s">
        <v>8</v>
      </c>
      <c r="D368" s="700">
        <v>32</v>
      </c>
      <c r="E368" s="480"/>
      <c r="F368" s="478"/>
    </row>
    <row r="369" spans="1:6" ht="25.5">
      <c r="A369" s="592" t="s">
        <v>1183</v>
      </c>
      <c r="B369" s="586" t="s">
        <v>529</v>
      </c>
      <c r="C369" s="593" t="s">
        <v>8</v>
      </c>
      <c r="D369" s="700">
        <v>4</v>
      </c>
      <c r="E369" s="480"/>
      <c r="F369" s="478"/>
    </row>
    <row r="370" spans="1:6" ht="25.5">
      <c r="A370" s="592" t="s">
        <v>1184</v>
      </c>
      <c r="B370" s="586" t="s">
        <v>527</v>
      </c>
      <c r="C370" s="593" t="s">
        <v>1237</v>
      </c>
      <c r="D370" s="700">
        <v>150</v>
      </c>
      <c r="E370" s="480"/>
      <c r="F370" s="478"/>
    </row>
    <row r="371" spans="1:6" ht="15.75" thickBot="1">
      <c r="A371" s="667" t="s">
        <v>1185</v>
      </c>
      <c r="B371" s="701" t="s">
        <v>528</v>
      </c>
      <c r="C371" s="702" t="s">
        <v>1237</v>
      </c>
      <c r="D371" s="703">
        <v>150</v>
      </c>
      <c r="E371" s="482"/>
      <c r="F371" s="483"/>
    </row>
    <row r="372" spans="1:6" ht="27" customHeight="1" thickBot="1">
      <c r="A372" s="704"/>
      <c r="B372" s="705"/>
      <c r="C372" s="705"/>
      <c r="D372" s="705"/>
      <c r="E372" s="465" t="s">
        <v>1233</v>
      </c>
      <c r="F372" s="484"/>
    </row>
    <row r="373" spans="1:6" ht="27" customHeight="1" thickBot="1">
      <c r="A373" s="565" t="s">
        <v>1252</v>
      </c>
      <c r="B373" s="566"/>
      <c r="C373" s="566"/>
      <c r="D373" s="566"/>
      <c r="E373" s="412"/>
      <c r="F373" s="413"/>
    </row>
    <row r="374" spans="1:6" ht="13.5" thickBot="1">
      <c r="A374" s="706" t="s">
        <v>1</v>
      </c>
      <c r="B374" s="707" t="s">
        <v>2</v>
      </c>
      <c r="C374" s="707" t="s">
        <v>3</v>
      </c>
      <c r="D374" s="707" t="s">
        <v>4</v>
      </c>
      <c r="E374" s="485" t="s">
        <v>5</v>
      </c>
      <c r="F374" s="486" t="s">
        <v>6</v>
      </c>
    </row>
    <row r="375" spans="1:6">
      <c r="A375" s="672" t="s">
        <v>507</v>
      </c>
      <c r="B375" s="708" t="s">
        <v>506</v>
      </c>
      <c r="C375" s="709"/>
      <c r="D375" s="710"/>
      <c r="E375" s="487"/>
      <c r="F375" s="488"/>
    </row>
    <row r="376" spans="1:6">
      <c r="A376" s="591" t="s">
        <v>508</v>
      </c>
      <c r="B376" s="711" t="s">
        <v>509</v>
      </c>
      <c r="C376" s="712"/>
      <c r="D376" s="713"/>
      <c r="E376" s="477"/>
      <c r="F376" s="478"/>
    </row>
    <row r="377" spans="1:6" ht="25.5">
      <c r="A377" s="592" t="s">
        <v>510</v>
      </c>
      <c r="B377" s="586" t="s">
        <v>511</v>
      </c>
      <c r="C377" s="589" t="s">
        <v>1239</v>
      </c>
      <c r="D377" s="698">
        <v>158.75</v>
      </c>
      <c r="E377" s="479"/>
      <c r="F377" s="478"/>
    </row>
    <row r="378" spans="1:6">
      <c r="A378" s="581" t="s">
        <v>1228</v>
      </c>
      <c r="B378" s="582" t="s">
        <v>1229</v>
      </c>
      <c r="C378" s="589"/>
      <c r="D378" s="698"/>
      <c r="E378" s="479"/>
      <c r="F378" s="478"/>
    </row>
    <row r="379" spans="1:6" ht="15">
      <c r="A379" s="610" t="s">
        <v>1231</v>
      </c>
      <c r="B379" s="611" t="s">
        <v>1230</v>
      </c>
      <c r="C379" s="589" t="s">
        <v>1239</v>
      </c>
      <c r="D379" s="698">
        <v>1024.33</v>
      </c>
      <c r="E379" s="479"/>
      <c r="F379" s="478"/>
    </row>
    <row r="380" spans="1:6" ht="25.5">
      <c r="A380" s="591" t="s">
        <v>512</v>
      </c>
      <c r="B380" s="582" t="s">
        <v>513</v>
      </c>
      <c r="C380" s="712"/>
      <c r="D380" s="699"/>
      <c r="E380" s="477"/>
      <c r="F380" s="478"/>
    </row>
    <row r="381" spans="1:6">
      <c r="A381" s="591" t="s">
        <v>514</v>
      </c>
      <c r="B381" s="582" t="s">
        <v>226</v>
      </c>
      <c r="C381" s="712"/>
      <c r="D381" s="699"/>
      <c r="E381" s="477"/>
      <c r="F381" s="478"/>
    </row>
    <row r="382" spans="1:6" ht="15">
      <c r="A382" s="592" t="s">
        <v>516</v>
      </c>
      <c r="B382" s="586" t="s">
        <v>515</v>
      </c>
      <c r="C382" s="589" t="s">
        <v>1237</v>
      </c>
      <c r="D382" s="700">
        <v>522.72</v>
      </c>
      <c r="E382" s="481"/>
      <c r="F382" s="478"/>
    </row>
    <row r="383" spans="1:6">
      <c r="A383" s="591" t="s">
        <v>30</v>
      </c>
      <c r="B383" s="582" t="s">
        <v>517</v>
      </c>
      <c r="C383" s="593"/>
      <c r="D383" s="700"/>
      <c r="E383" s="481"/>
      <c r="F383" s="478"/>
    </row>
    <row r="384" spans="1:6" ht="15">
      <c r="A384" s="592" t="s">
        <v>518</v>
      </c>
      <c r="B384" s="586" t="s">
        <v>519</v>
      </c>
      <c r="C384" s="589" t="s">
        <v>1239</v>
      </c>
      <c r="D384" s="700">
        <v>22.3</v>
      </c>
      <c r="E384" s="481"/>
      <c r="F384" s="478"/>
    </row>
    <row r="385" spans="1:6" ht="15.75" thickBot="1">
      <c r="A385" s="667" t="s">
        <v>520</v>
      </c>
      <c r="B385" s="623" t="s">
        <v>521</v>
      </c>
      <c r="C385" s="624" t="s">
        <v>1239</v>
      </c>
      <c r="D385" s="714">
        <v>87.12</v>
      </c>
      <c r="E385" s="489"/>
      <c r="F385" s="483"/>
    </row>
    <row r="386" spans="1:6" ht="26.25" customHeight="1" thickBot="1">
      <c r="A386" s="626"/>
      <c r="B386" s="627"/>
      <c r="C386" s="627"/>
      <c r="D386" s="627"/>
      <c r="E386" s="465" t="s">
        <v>1233</v>
      </c>
      <c r="F386" s="490"/>
    </row>
    <row r="387" spans="1:6" ht="27" customHeight="1" thickBot="1">
      <c r="A387" s="565" t="s">
        <v>1253</v>
      </c>
      <c r="B387" s="566"/>
      <c r="C387" s="566"/>
      <c r="D387" s="566"/>
      <c r="E387" s="412"/>
      <c r="F387" s="413"/>
    </row>
    <row r="388" spans="1:6" ht="13.5" thickBot="1">
      <c r="A388" s="715" t="s">
        <v>1</v>
      </c>
      <c r="B388" s="716" t="s">
        <v>2</v>
      </c>
      <c r="C388" s="716" t="s">
        <v>3</v>
      </c>
      <c r="D388" s="716" t="s">
        <v>4</v>
      </c>
      <c r="E388" s="458" t="s">
        <v>5</v>
      </c>
      <c r="F388" s="459" t="s">
        <v>6</v>
      </c>
    </row>
    <row r="389" spans="1:6">
      <c r="A389" s="717">
        <v>3.3</v>
      </c>
      <c r="B389" s="718" t="s">
        <v>12</v>
      </c>
      <c r="C389" s="719"/>
      <c r="D389" s="720"/>
      <c r="E389" s="491"/>
      <c r="F389" s="492"/>
    </row>
    <row r="390" spans="1:6">
      <c r="A390" s="721" t="s">
        <v>793</v>
      </c>
      <c r="B390" s="722" t="s">
        <v>874</v>
      </c>
      <c r="C390" s="723"/>
      <c r="D390" s="724"/>
      <c r="E390" s="493"/>
      <c r="F390" s="494"/>
    </row>
    <row r="391" spans="1:6" ht="25.5">
      <c r="A391" s="585" t="s">
        <v>17</v>
      </c>
      <c r="B391" s="586" t="s">
        <v>1151</v>
      </c>
      <c r="C391" s="578" t="s">
        <v>1239</v>
      </c>
      <c r="D391" s="725">
        <v>82.64</v>
      </c>
      <c r="E391" s="495"/>
      <c r="F391" s="494"/>
    </row>
    <row r="392" spans="1:6">
      <c r="A392" s="581" t="s">
        <v>1147</v>
      </c>
      <c r="B392" s="582" t="s">
        <v>1148</v>
      </c>
      <c r="C392" s="589"/>
      <c r="D392" s="725"/>
      <c r="E392" s="495"/>
      <c r="F392" s="494"/>
    </row>
    <row r="393" spans="1:6" ht="15">
      <c r="A393" s="585" t="s">
        <v>1149</v>
      </c>
      <c r="B393" s="586" t="s">
        <v>1150</v>
      </c>
      <c r="C393" s="578" t="s">
        <v>1239</v>
      </c>
      <c r="D393" s="725">
        <f>D391</f>
        <v>82.64</v>
      </c>
      <c r="E393" s="495"/>
      <c r="F393" s="494"/>
    </row>
    <row r="394" spans="1:6">
      <c r="A394" s="726" t="s">
        <v>41</v>
      </c>
      <c r="B394" s="727" t="s">
        <v>19</v>
      </c>
      <c r="C394" s="728"/>
      <c r="D394" s="729"/>
      <c r="E394" s="496"/>
      <c r="F394" s="494"/>
    </row>
    <row r="395" spans="1:6">
      <c r="A395" s="726" t="s">
        <v>20</v>
      </c>
      <c r="B395" s="727" t="s">
        <v>875</v>
      </c>
      <c r="C395" s="728"/>
      <c r="D395" s="729"/>
      <c r="E395" s="496"/>
      <c r="F395" s="494"/>
    </row>
    <row r="396" spans="1:6" ht="25.5">
      <c r="A396" s="730" t="s">
        <v>45</v>
      </c>
      <c r="B396" s="731" t="s">
        <v>1146</v>
      </c>
      <c r="C396" s="578" t="s">
        <v>1239</v>
      </c>
      <c r="D396" s="732">
        <v>47.08</v>
      </c>
      <c r="E396" s="496"/>
      <c r="F396" s="494"/>
    </row>
    <row r="397" spans="1:6">
      <c r="A397" s="581" t="s">
        <v>1228</v>
      </c>
      <c r="B397" s="582" t="s">
        <v>1229</v>
      </c>
      <c r="C397" s="589"/>
      <c r="D397" s="732"/>
      <c r="E397" s="496"/>
      <c r="F397" s="494"/>
    </row>
    <row r="398" spans="1:6" ht="15">
      <c r="A398" s="610" t="s">
        <v>1231</v>
      </c>
      <c r="B398" s="611" t="s">
        <v>1230</v>
      </c>
      <c r="C398" s="589" t="s">
        <v>1239</v>
      </c>
      <c r="D398" s="732">
        <v>304.8</v>
      </c>
      <c r="E398" s="496"/>
      <c r="F398" s="494"/>
    </row>
    <row r="399" spans="1:6">
      <c r="A399" s="733" t="s">
        <v>25</v>
      </c>
      <c r="B399" s="734" t="s">
        <v>790</v>
      </c>
      <c r="C399" s="578"/>
      <c r="D399" s="732"/>
      <c r="E399" s="496"/>
      <c r="F399" s="494"/>
    </row>
    <row r="400" spans="1:6">
      <c r="A400" s="735" t="s">
        <v>26</v>
      </c>
      <c r="B400" s="736" t="s">
        <v>876</v>
      </c>
      <c r="C400" s="737"/>
      <c r="D400" s="738"/>
      <c r="E400" s="496"/>
      <c r="F400" s="494"/>
    </row>
    <row r="401" spans="1:6" ht="15">
      <c r="A401" s="739" t="s">
        <v>27</v>
      </c>
      <c r="B401" s="740" t="s">
        <v>28</v>
      </c>
      <c r="C401" s="578" t="s">
        <v>1237</v>
      </c>
      <c r="D401" s="732">
        <v>111.5</v>
      </c>
      <c r="E401" s="497"/>
      <c r="F401" s="494"/>
    </row>
    <row r="402" spans="1:6" ht="25.5">
      <c r="A402" s="733" t="s">
        <v>30</v>
      </c>
      <c r="B402" s="734" t="s">
        <v>1206</v>
      </c>
      <c r="C402" s="598"/>
      <c r="D402" s="741"/>
      <c r="E402" s="496"/>
      <c r="F402" s="494"/>
    </row>
    <row r="403" spans="1:6">
      <c r="A403" s="733" t="s">
        <v>877</v>
      </c>
      <c r="B403" s="734" t="s">
        <v>878</v>
      </c>
      <c r="C403" s="598"/>
      <c r="D403" s="742"/>
      <c r="E403" s="496"/>
      <c r="F403" s="494"/>
    </row>
    <row r="404" spans="1:6" ht="15">
      <c r="A404" s="730" t="s">
        <v>1163</v>
      </c>
      <c r="B404" s="731" t="s">
        <v>879</v>
      </c>
      <c r="C404" s="578" t="s">
        <v>1239</v>
      </c>
      <c r="D404" s="732">
        <v>12</v>
      </c>
      <c r="E404" s="497"/>
      <c r="F404" s="494"/>
    </row>
    <row r="405" spans="1:6" ht="15">
      <c r="A405" s="730" t="s">
        <v>1164</v>
      </c>
      <c r="B405" s="731" t="s">
        <v>880</v>
      </c>
      <c r="C405" s="578" t="s">
        <v>1239</v>
      </c>
      <c r="D405" s="732">
        <v>9</v>
      </c>
      <c r="E405" s="497"/>
      <c r="F405" s="494"/>
    </row>
    <row r="406" spans="1:6" ht="15">
      <c r="A406" s="743" t="s">
        <v>881</v>
      </c>
      <c r="B406" s="744" t="s">
        <v>882</v>
      </c>
      <c r="C406" s="578" t="s">
        <v>1239</v>
      </c>
      <c r="D406" s="732">
        <v>8</v>
      </c>
      <c r="E406" s="497"/>
      <c r="F406" s="494"/>
    </row>
    <row r="407" spans="1:6" ht="15">
      <c r="A407" s="730" t="s">
        <v>883</v>
      </c>
      <c r="B407" s="731" t="s">
        <v>884</v>
      </c>
      <c r="C407" s="578" t="s">
        <v>1239</v>
      </c>
      <c r="D407" s="732">
        <v>9</v>
      </c>
      <c r="E407" s="497"/>
      <c r="F407" s="494"/>
    </row>
    <row r="408" spans="1:6" ht="15">
      <c r="A408" s="730" t="s">
        <v>885</v>
      </c>
      <c r="B408" s="731" t="s">
        <v>886</v>
      </c>
      <c r="C408" s="578" t="s">
        <v>1237</v>
      </c>
      <c r="D408" s="732">
        <v>80</v>
      </c>
      <c r="E408" s="497"/>
      <c r="F408" s="494"/>
    </row>
    <row r="409" spans="1:6" ht="15">
      <c r="A409" s="730" t="s">
        <v>887</v>
      </c>
      <c r="B409" s="731" t="s">
        <v>888</v>
      </c>
      <c r="C409" s="578" t="s">
        <v>1237</v>
      </c>
      <c r="D409" s="732">
        <v>70</v>
      </c>
      <c r="E409" s="497"/>
      <c r="F409" s="494"/>
    </row>
    <row r="410" spans="1:6">
      <c r="A410" s="733" t="s">
        <v>31</v>
      </c>
      <c r="B410" s="734" t="s">
        <v>889</v>
      </c>
      <c r="C410" s="598"/>
      <c r="D410" s="742"/>
      <c r="E410" s="496"/>
      <c r="F410" s="494"/>
    </row>
    <row r="411" spans="1:6" ht="25.5">
      <c r="A411" s="745" t="s">
        <v>707</v>
      </c>
      <c r="B411" s="731" t="s">
        <v>890</v>
      </c>
      <c r="C411" s="598" t="s">
        <v>33</v>
      </c>
      <c r="D411" s="742">
        <v>4407</v>
      </c>
      <c r="E411" s="496"/>
      <c r="F411" s="494"/>
    </row>
    <row r="412" spans="1:6" ht="25.5">
      <c r="A412" s="745" t="s">
        <v>891</v>
      </c>
      <c r="B412" s="731" t="s">
        <v>1227</v>
      </c>
      <c r="C412" s="598" t="s">
        <v>33</v>
      </c>
      <c r="D412" s="742">
        <v>1941</v>
      </c>
      <c r="E412" s="496"/>
      <c r="F412" s="494"/>
    </row>
    <row r="413" spans="1:6" ht="25.5">
      <c r="A413" s="730" t="s">
        <v>892</v>
      </c>
      <c r="B413" s="731" t="s">
        <v>1165</v>
      </c>
      <c r="C413" s="578" t="s">
        <v>1237</v>
      </c>
      <c r="D413" s="732">
        <v>64.66</v>
      </c>
      <c r="E413" s="497"/>
      <c r="F413" s="494"/>
    </row>
    <row r="414" spans="1:6" ht="15">
      <c r="A414" s="730" t="s">
        <v>893</v>
      </c>
      <c r="B414" s="731" t="s">
        <v>894</v>
      </c>
      <c r="C414" s="578" t="s">
        <v>1237</v>
      </c>
      <c r="D414" s="732">
        <v>40</v>
      </c>
      <c r="E414" s="497"/>
      <c r="F414" s="494"/>
    </row>
    <row r="415" spans="1:6" ht="15">
      <c r="A415" s="730" t="s">
        <v>895</v>
      </c>
      <c r="B415" s="731" t="s">
        <v>896</v>
      </c>
      <c r="C415" s="578" t="s">
        <v>1237</v>
      </c>
      <c r="D415" s="732">
        <v>211.66</v>
      </c>
      <c r="E415" s="496"/>
      <c r="F415" s="494"/>
    </row>
    <row r="416" spans="1:6" ht="15">
      <c r="A416" s="730" t="s">
        <v>897</v>
      </c>
      <c r="B416" s="731" t="s">
        <v>898</v>
      </c>
      <c r="C416" s="578" t="s">
        <v>1237</v>
      </c>
      <c r="D416" s="732">
        <f>D415</f>
        <v>211.66</v>
      </c>
      <c r="E416" s="496"/>
      <c r="F416" s="494"/>
    </row>
    <row r="417" spans="1:6" ht="25.5">
      <c r="A417" s="730" t="s">
        <v>209</v>
      </c>
      <c r="B417" s="731" t="s">
        <v>210</v>
      </c>
      <c r="C417" s="578" t="s">
        <v>1237</v>
      </c>
      <c r="D417" s="746">
        <v>45</v>
      </c>
      <c r="E417" s="496"/>
      <c r="F417" s="494"/>
    </row>
    <row r="418" spans="1:6">
      <c r="A418" s="747">
        <v>4</v>
      </c>
      <c r="B418" s="748" t="s">
        <v>912</v>
      </c>
      <c r="C418" s="598"/>
      <c r="D418" s="746"/>
      <c r="E418" s="496"/>
      <c r="F418" s="494"/>
    </row>
    <row r="419" spans="1:6" ht="38.25">
      <c r="A419" s="749">
        <v>4.0999999999999996</v>
      </c>
      <c r="B419" s="731" t="s">
        <v>1138</v>
      </c>
      <c r="C419" s="578" t="s">
        <v>1237</v>
      </c>
      <c r="D419" s="746">
        <v>22</v>
      </c>
      <c r="E419" s="496"/>
      <c r="F419" s="494"/>
    </row>
    <row r="420" spans="1:6" ht="51">
      <c r="A420" s="749">
        <v>4.2</v>
      </c>
      <c r="B420" s="731" t="s">
        <v>1139</v>
      </c>
      <c r="C420" s="578" t="s">
        <v>1237</v>
      </c>
      <c r="D420" s="746">
        <v>48</v>
      </c>
      <c r="E420" s="496"/>
      <c r="F420" s="494"/>
    </row>
    <row r="421" spans="1:6" ht="25.5">
      <c r="A421" s="749">
        <v>4.3</v>
      </c>
      <c r="B421" s="731" t="s">
        <v>1140</v>
      </c>
      <c r="C421" s="578" t="s">
        <v>1237</v>
      </c>
      <c r="D421" s="746">
        <v>29</v>
      </c>
      <c r="E421" s="496"/>
      <c r="F421" s="494"/>
    </row>
    <row r="422" spans="1:6" ht="51">
      <c r="A422" s="749">
        <v>4.4000000000000004</v>
      </c>
      <c r="B422" s="731" t="s">
        <v>1141</v>
      </c>
      <c r="C422" s="578" t="s">
        <v>1237</v>
      </c>
      <c r="D422" s="746">
        <v>22</v>
      </c>
      <c r="E422" s="496"/>
      <c r="F422" s="494"/>
    </row>
    <row r="423" spans="1:6" ht="51">
      <c r="A423" s="749">
        <v>4.5</v>
      </c>
      <c r="B423" s="731" t="s">
        <v>1142</v>
      </c>
      <c r="C423" s="598" t="s">
        <v>7</v>
      </c>
      <c r="D423" s="746">
        <v>1</v>
      </c>
      <c r="E423" s="496"/>
      <c r="F423" s="494"/>
    </row>
    <row r="424" spans="1:6" ht="38.25">
      <c r="A424" s="730">
        <v>4.5999999999999996</v>
      </c>
      <c r="B424" s="731" t="s">
        <v>1143</v>
      </c>
      <c r="C424" s="578" t="s">
        <v>1237</v>
      </c>
      <c r="D424" s="746">
        <v>1</v>
      </c>
      <c r="E424" s="496"/>
      <c r="F424" s="494"/>
    </row>
    <row r="425" spans="1:6">
      <c r="A425" s="730"/>
      <c r="B425" s="748" t="s">
        <v>899</v>
      </c>
      <c r="C425" s="750"/>
      <c r="D425" s="741"/>
      <c r="E425" s="496"/>
      <c r="F425" s="494"/>
    </row>
    <row r="426" spans="1:6" ht="25.5">
      <c r="A426" s="730">
        <v>5.27</v>
      </c>
      <c r="B426" s="731" t="s">
        <v>1195</v>
      </c>
      <c r="C426" s="598" t="s">
        <v>121</v>
      </c>
      <c r="D426" s="746">
        <v>1</v>
      </c>
      <c r="E426" s="496"/>
      <c r="F426" s="494"/>
    </row>
    <row r="427" spans="1:6" ht="38.25">
      <c r="A427" s="751" t="s">
        <v>900</v>
      </c>
      <c r="B427" s="740" t="s">
        <v>901</v>
      </c>
      <c r="C427" s="598" t="s">
        <v>121</v>
      </c>
      <c r="D427" s="732">
        <v>4</v>
      </c>
      <c r="E427" s="496"/>
      <c r="F427" s="494"/>
    </row>
    <row r="428" spans="1:6" ht="39" thickBot="1">
      <c r="A428" s="752" t="s">
        <v>902</v>
      </c>
      <c r="B428" s="753" t="s">
        <v>1171</v>
      </c>
      <c r="C428" s="754" t="s">
        <v>121</v>
      </c>
      <c r="D428" s="755">
        <v>2</v>
      </c>
      <c r="E428" s="498"/>
      <c r="F428" s="499"/>
    </row>
    <row r="429" spans="1:6" ht="26.25" customHeight="1" thickBot="1">
      <c r="A429" s="756"/>
      <c r="B429" s="757"/>
      <c r="C429" s="757"/>
      <c r="D429" s="757"/>
      <c r="E429" s="465" t="s">
        <v>1233</v>
      </c>
      <c r="F429" s="500"/>
    </row>
    <row r="430" spans="1:6" ht="27.75" customHeight="1" thickBot="1">
      <c r="A430" s="758" t="s">
        <v>1254</v>
      </c>
      <c r="B430" s="759"/>
      <c r="C430" s="759"/>
      <c r="D430" s="759"/>
      <c r="E430" s="501"/>
      <c r="F430" s="502"/>
    </row>
    <row r="431" spans="1:6" ht="13.5" thickBot="1">
      <c r="A431" s="760" t="s">
        <v>1</v>
      </c>
      <c r="B431" s="761" t="s">
        <v>2</v>
      </c>
      <c r="C431" s="762" t="s">
        <v>263</v>
      </c>
      <c r="D431" s="763" t="s">
        <v>145</v>
      </c>
      <c r="E431" s="503" t="s">
        <v>146</v>
      </c>
      <c r="F431" s="504" t="s">
        <v>147</v>
      </c>
    </row>
    <row r="432" spans="1:6">
      <c r="A432" s="764" t="s">
        <v>350</v>
      </c>
      <c r="B432" s="765" t="s">
        <v>818</v>
      </c>
      <c r="C432" s="766"/>
      <c r="D432" s="767"/>
      <c r="E432" s="505"/>
      <c r="F432" s="506"/>
    </row>
    <row r="433" spans="1:6" ht="25.5">
      <c r="A433" s="768" t="s">
        <v>984</v>
      </c>
      <c r="B433" s="769" t="s">
        <v>1105</v>
      </c>
      <c r="C433" s="770" t="s">
        <v>7</v>
      </c>
      <c r="D433" s="771">
        <v>1</v>
      </c>
      <c r="E433" s="507"/>
      <c r="F433" s="494"/>
    </row>
    <row r="434" spans="1:6">
      <c r="A434" s="768" t="s">
        <v>985</v>
      </c>
      <c r="B434" s="769" t="s">
        <v>1106</v>
      </c>
      <c r="C434" s="770" t="s">
        <v>260</v>
      </c>
      <c r="D434" s="771">
        <v>120</v>
      </c>
      <c r="E434" s="507"/>
      <c r="F434" s="494"/>
    </row>
    <row r="435" spans="1:6">
      <c r="A435" s="768" t="s">
        <v>986</v>
      </c>
      <c r="B435" s="769" t="s">
        <v>351</v>
      </c>
      <c r="C435" s="770" t="s">
        <v>121</v>
      </c>
      <c r="D435" s="771">
        <v>3</v>
      </c>
      <c r="E435" s="507"/>
      <c r="F435" s="494"/>
    </row>
    <row r="436" spans="1:6">
      <c r="A436" s="768" t="s">
        <v>987</v>
      </c>
      <c r="B436" s="769" t="s">
        <v>546</v>
      </c>
      <c r="C436" s="770" t="s">
        <v>121</v>
      </c>
      <c r="D436" s="771">
        <v>4</v>
      </c>
      <c r="E436" s="507"/>
      <c r="F436" s="494"/>
    </row>
    <row r="437" spans="1:6">
      <c r="A437" s="768" t="s">
        <v>989</v>
      </c>
      <c r="B437" s="769" t="s">
        <v>988</v>
      </c>
      <c r="C437" s="770" t="s">
        <v>121</v>
      </c>
      <c r="D437" s="771">
        <v>2</v>
      </c>
      <c r="E437" s="507"/>
      <c r="F437" s="494"/>
    </row>
    <row r="438" spans="1:6" ht="25.5">
      <c r="A438" s="768" t="s">
        <v>990</v>
      </c>
      <c r="B438" s="769" t="s">
        <v>547</v>
      </c>
      <c r="C438" s="770" t="s">
        <v>121</v>
      </c>
      <c r="D438" s="771">
        <v>7</v>
      </c>
      <c r="E438" s="507"/>
      <c r="F438" s="494"/>
    </row>
    <row r="439" spans="1:6">
      <c r="A439" s="768" t="s">
        <v>991</v>
      </c>
      <c r="B439" s="769" t="s">
        <v>548</v>
      </c>
      <c r="C439" s="770" t="s">
        <v>121</v>
      </c>
      <c r="D439" s="771">
        <v>12</v>
      </c>
      <c r="E439" s="507"/>
      <c r="F439" s="494"/>
    </row>
    <row r="440" spans="1:6">
      <c r="A440" s="768" t="s">
        <v>992</v>
      </c>
      <c r="B440" s="769" t="s">
        <v>352</v>
      </c>
      <c r="C440" s="770" t="s">
        <v>121</v>
      </c>
      <c r="D440" s="771">
        <v>6</v>
      </c>
      <c r="E440" s="507"/>
      <c r="F440" s="494"/>
    </row>
    <row r="441" spans="1:6">
      <c r="A441" s="768" t="s">
        <v>993</v>
      </c>
      <c r="B441" s="769" t="s">
        <v>353</v>
      </c>
      <c r="C441" s="770" t="s">
        <v>121</v>
      </c>
      <c r="D441" s="771">
        <v>6</v>
      </c>
      <c r="E441" s="507"/>
      <c r="F441" s="494"/>
    </row>
    <row r="442" spans="1:6">
      <c r="A442" s="768" t="s">
        <v>994</v>
      </c>
      <c r="B442" s="769" t="s">
        <v>354</v>
      </c>
      <c r="C442" s="770" t="s">
        <v>121</v>
      </c>
      <c r="D442" s="771">
        <v>3</v>
      </c>
      <c r="E442" s="507"/>
      <c r="F442" s="494"/>
    </row>
    <row r="443" spans="1:6" ht="25.5">
      <c r="A443" s="768" t="s">
        <v>995</v>
      </c>
      <c r="B443" s="769" t="s">
        <v>264</v>
      </c>
      <c r="C443" s="770" t="s">
        <v>121</v>
      </c>
      <c r="D443" s="771">
        <v>3</v>
      </c>
      <c r="E443" s="507"/>
      <c r="F443" s="494"/>
    </row>
    <row r="444" spans="1:6">
      <c r="A444" s="768" t="s">
        <v>996</v>
      </c>
      <c r="B444" s="769" t="s">
        <v>265</v>
      </c>
      <c r="C444" s="770" t="s">
        <v>136</v>
      </c>
      <c r="D444" s="771">
        <v>1</v>
      </c>
      <c r="E444" s="507"/>
      <c r="F444" s="494"/>
    </row>
    <row r="445" spans="1:6">
      <c r="A445" s="768" t="s">
        <v>997</v>
      </c>
      <c r="B445" s="769" t="s">
        <v>355</v>
      </c>
      <c r="C445" s="770" t="s">
        <v>121</v>
      </c>
      <c r="D445" s="771">
        <v>3</v>
      </c>
      <c r="E445" s="507"/>
      <c r="F445" s="494"/>
    </row>
    <row r="446" spans="1:6" ht="25.5">
      <c r="A446" s="768" t="s">
        <v>998</v>
      </c>
      <c r="B446" s="769" t="s">
        <v>266</v>
      </c>
      <c r="C446" s="770" t="s">
        <v>136</v>
      </c>
      <c r="D446" s="771">
        <v>2</v>
      </c>
      <c r="E446" s="507"/>
      <c r="F446" s="494"/>
    </row>
    <row r="447" spans="1:6" ht="25.5">
      <c r="A447" s="768" t="s">
        <v>999</v>
      </c>
      <c r="B447" s="769" t="s">
        <v>356</v>
      </c>
      <c r="C447" s="770" t="s">
        <v>148</v>
      </c>
      <c r="D447" s="771">
        <v>100</v>
      </c>
      <c r="E447" s="507"/>
      <c r="F447" s="494"/>
    </row>
    <row r="448" spans="1:6" ht="25.5">
      <c r="A448" s="768" t="s">
        <v>1001</v>
      </c>
      <c r="B448" s="769" t="s">
        <v>357</v>
      </c>
      <c r="C448" s="770" t="s">
        <v>1000</v>
      </c>
      <c r="D448" s="771">
        <v>1</v>
      </c>
      <c r="E448" s="507"/>
      <c r="F448" s="494"/>
    </row>
    <row r="449" spans="1:6">
      <c r="A449" s="768" t="s">
        <v>1002</v>
      </c>
      <c r="B449" s="769" t="s">
        <v>550</v>
      </c>
      <c r="C449" s="770" t="s">
        <v>148</v>
      </c>
      <c r="D449" s="771">
        <v>10</v>
      </c>
      <c r="E449" s="507"/>
      <c r="F449" s="494"/>
    </row>
    <row r="450" spans="1:6" ht="38.25">
      <c r="A450" s="768" t="s">
        <v>1005</v>
      </c>
      <c r="B450" s="769" t="s">
        <v>551</v>
      </c>
      <c r="C450" s="770" t="s">
        <v>148</v>
      </c>
      <c r="D450" s="771">
        <v>40</v>
      </c>
      <c r="E450" s="507"/>
      <c r="F450" s="494"/>
    </row>
    <row r="451" spans="1:6" ht="38.25">
      <c r="A451" s="768" t="s">
        <v>1107</v>
      </c>
      <c r="B451" s="769" t="s">
        <v>267</v>
      </c>
      <c r="C451" s="770" t="s">
        <v>121</v>
      </c>
      <c r="D451" s="771">
        <v>2</v>
      </c>
      <c r="E451" s="507"/>
      <c r="F451" s="494"/>
    </row>
    <row r="452" spans="1:6">
      <c r="A452" s="768" t="s">
        <v>1108</v>
      </c>
      <c r="B452" s="769" t="s">
        <v>1109</v>
      </c>
      <c r="C452" s="770" t="s">
        <v>121</v>
      </c>
      <c r="D452" s="771">
        <v>1</v>
      </c>
      <c r="E452" s="507"/>
      <c r="F452" s="494"/>
    </row>
    <row r="453" spans="1:6">
      <c r="A453" s="768" t="s">
        <v>1110</v>
      </c>
      <c r="B453" s="769" t="s">
        <v>1111</v>
      </c>
      <c r="C453" s="770" t="s">
        <v>136</v>
      </c>
      <c r="D453" s="771">
        <v>1</v>
      </c>
      <c r="E453" s="507"/>
      <c r="F453" s="494"/>
    </row>
    <row r="454" spans="1:6">
      <c r="A454" s="768" t="s">
        <v>1112</v>
      </c>
      <c r="B454" s="769" t="s">
        <v>1113</v>
      </c>
      <c r="C454" s="770" t="s">
        <v>136</v>
      </c>
      <c r="D454" s="771">
        <v>1</v>
      </c>
      <c r="E454" s="507"/>
      <c r="F454" s="494"/>
    </row>
    <row r="455" spans="1:6">
      <c r="A455" s="768" t="s">
        <v>1003</v>
      </c>
      <c r="B455" s="769" t="s">
        <v>1004</v>
      </c>
      <c r="C455" s="770" t="s">
        <v>121</v>
      </c>
      <c r="D455" s="771">
        <v>5</v>
      </c>
      <c r="E455" s="507"/>
      <c r="F455" s="494"/>
    </row>
    <row r="456" spans="1:6">
      <c r="A456" s="772" t="s">
        <v>364</v>
      </c>
      <c r="B456" s="773" t="s">
        <v>819</v>
      </c>
      <c r="C456" s="770"/>
      <c r="D456" s="771"/>
      <c r="E456" s="507"/>
      <c r="F456" s="494"/>
    </row>
    <row r="457" spans="1:6" ht="51">
      <c r="A457" s="768" t="s">
        <v>1006</v>
      </c>
      <c r="B457" s="769" t="s">
        <v>1114</v>
      </c>
      <c r="C457" s="770" t="s">
        <v>121</v>
      </c>
      <c r="D457" s="771">
        <v>1</v>
      </c>
      <c r="E457" s="507"/>
      <c r="F457" s="494"/>
    </row>
    <row r="458" spans="1:6" ht="25.5">
      <c r="A458" s="768" t="s">
        <v>1007</v>
      </c>
      <c r="B458" s="769" t="s">
        <v>1115</v>
      </c>
      <c r="C458" s="770" t="s">
        <v>121</v>
      </c>
      <c r="D458" s="771">
        <v>1</v>
      </c>
      <c r="E458" s="507"/>
      <c r="F458" s="494"/>
    </row>
    <row r="459" spans="1:6" ht="38.25">
      <c r="A459" s="768" t="s">
        <v>1009</v>
      </c>
      <c r="B459" s="769" t="s">
        <v>1010</v>
      </c>
      <c r="C459" s="770" t="s">
        <v>121</v>
      </c>
      <c r="D459" s="771">
        <v>1</v>
      </c>
      <c r="E459" s="507"/>
      <c r="F459" s="494"/>
    </row>
    <row r="460" spans="1:6" ht="38.25">
      <c r="A460" s="768" t="s">
        <v>1011</v>
      </c>
      <c r="B460" s="769" t="s">
        <v>1012</v>
      </c>
      <c r="C460" s="770" t="s">
        <v>121</v>
      </c>
      <c r="D460" s="771">
        <v>1</v>
      </c>
      <c r="E460" s="507"/>
      <c r="F460" s="494"/>
    </row>
    <row r="461" spans="1:6">
      <c r="A461" s="768" t="s">
        <v>1013</v>
      </c>
      <c r="B461" s="769" t="s">
        <v>1116</v>
      </c>
      <c r="C461" s="770" t="s">
        <v>121</v>
      </c>
      <c r="D461" s="771">
        <v>1</v>
      </c>
      <c r="E461" s="507"/>
      <c r="F461" s="494"/>
    </row>
    <row r="462" spans="1:6" ht="102">
      <c r="A462" s="768" t="s">
        <v>1015</v>
      </c>
      <c r="B462" s="769" t="s">
        <v>1016</v>
      </c>
      <c r="C462" s="770" t="s">
        <v>121</v>
      </c>
      <c r="D462" s="771">
        <v>1</v>
      </c>
      <c r="E462" s="507"/>
      <c r="F462" s="494"/>
    </row>
    <row r="463" spans="1:6" ht="51">
      <c r="A463" s="768" t="s">
        <v>1017</v>
      </c>
      <c r="B463" s="769" t="s">
        <v>358</v>
      </c>
      <c r="C463" s="770" t="s">
        <v>359</v>
      </c>
      <c r="D463" s="771">
        <v>80</v>
      </c>
      <c r="E463" s="507"/>
      <c r="F463" s="494"/>
    </row>
    <row r="464" spans="1:6" ht="51">
      <c r="A464" s="768" t="s">
        <v>1018</v>
      </c>
      <c r="B464" s="769" t="s">
        <v>360</v>
      </c>
      <c r="C464" s="770" t="s">
        <v>359</v>
      </c>
      <c r="D464" s="771">
        <v>19</v>
      </c>
      <c r="E464" s="507"/>
      <c r="F464" s="494"/>
    </row>
    <row r="465" spans="1:6" ht="38.25">
      <c r="A465" s="768" t="s">
        <v>1019</v>
      </c>
      <c r="B465" s="769" t="s">
        <v>268</v>
      </c>
      <c r="C465" s="770" t="s">
        <v>121</v>
      </c>
      <c r="D465" s="771">
        <v>2</v>
      </c>
      <c r="E465" s="507"/>
      <c r="F465" s="494"/>
    </row>
    <row r="466" spans="1:6" ht="25.5">
      <c r="A466" s="768" t="s">
        <v>1020</v>
      </c>
      <c r="B466" s="769" t="s">
        <v>269</v>
      </c>
      <c r="C466" s="770" t="s">
        <v>121</v>
      </c>
      <c r="D466" s="771">
        <v>2</v>
      </c>
      <c r="E466" s="507"/>
      <c r="F466" s="494"/>
    </row>
    <row r="467" spans="1:6" ht="25.5">
      <c r="A467" s="768" t="s">
        <v>1021</v>
      </c>
      <c r="B467" s="769" t="s">
        <v>361</v>
      </c>
      <c r="C467" s="770" t="s">
        <v>1000</v>
      </c>
      <c r="D467" s="771">
        <v>3</v>
      </c>
      <c r="E467" s="507"/>
      <c r="F467" s="494"/>
    </row>
    <row r="468" spans="1:6" ht="25.5">
      <c r="A468" s="768" t="s">
        <v>1022</v>
      </c>
      <c r="B468" s="769" t="s">
        <v>362</v>
      </c>
      <c r="C468" s="770" t="s">
        <v>121</v>
      </c>
      <c r="D468" s="771">
        <v>1</v>
      </c>
      <c r="E468" s="507"/>
      <c r="F468" s="494"/>
    </row>
    <row r="469" spans="1:6" ht="38.25">
      <c r="A469" s="768" t="s">
        <v>1023</v>
      </c>
      <c r="B469" s="769" t="s">
        <v>363</v>
      </c>
      <c r="C469" s="770" t="s">
        <v>121</v>
      </c>
      <c r="D469" s="771">
        <v>1</v>
      </c>
      <c r="E469" s="507"/>
      <c r="F469" s="494"/>
    </row>
    <row r="470" spans="1:6" ht="25.5">
      <c r="A470" s="768" t="s">
        <v>1024</v>
      </c>
      <c r="B470" s="769" t="s">
        <v>1025</v>
      </c>
      <c r="C470" s="770" t="s">
        <v>148</v>
      </c>
      <c r="D470" s="771">
        <v>50</v>
      </c>
      <c r="E470" s="507"/>
      <c r="F470" s="494"/>
    </row>
    <row r="471" spans="1:6" ht="25.5">
      <c r="A471" s="772" t="s">
        <v>565</v>
      </c>
      <c r="B471" s="773" t="s">
        <v>820</v>
      </c>
      <c r="C471" s="770"/>
      <c r="D471" s="771"/>
      <c r="E471" s="507"/>
      <c r="F471" s="494"/>
    </row>
    <row r="472" spans="1:6" ht="51">
      <c r="A472" s="768" t="s">
        <v>1026</v>
      </c>
      <c r="B472" s="769" t="s">
        <v>1027</v>
      </c>
      <c r="C472" s="770" t="s">
        <v>148</v>
      </c>
      <c r="D472" s="771">
        <v>50</v>
      </c>
      <c r="E472" s="507"/>
      <c r="F472" s="494"/>
    </row>
    <row r="473" spans="1:6" ht="51">
      <c r="A473" s="768" t="s">
        <v>1028</v>
      </c>
      <c r="B473" s="769" t="s">
        <v>1029</v>
      </c>
      <c r="C473" s="770" t="s">
        <v>148</v>
      </c>
      <c r="D473" s="771">
        <v>50</v>
      </c>
      <c r="E473" s="507"/>
      <c r="F473" s="494"/>
    </row>
    <row r="474" spans="1:6" ht="51">
      <c r="A474" s="768" t="s">
        <v>1030</v>
      </c>
      <c r="B474" s="769" t="s">
        <v>1031</v>
      </c>
      <c r="C474" s="770" t="s">
        <v>148</v>
      </c>
      <c r="D474" s="771">
        <v>30</v>
      </c>
      <c r="E474" s="507"/>
      <c r="F474" s="494"/>
    </row>
    <row r="475" spans="1:6" ht="25.5">
      <c r="A475" s="768" t="s">
        <v>1032</v>
      </c>
      <c r="B475" s="769" t="s">
        <v>555</v>
      </c>
      <c r="C475" s="770" t="s">
        <v>148</v>
      </c>
      <c r="D475" s="771">
        <v>110</v>
      </c>
      <c r="E475" s="507"/>
      <c r="F475" s="494"/>
    </row>
    <row r="476" spans="1:6" ht="51">
      <c r="A476" s="768" t="s">
        <v>1033</v>
      </c>
      <c r="B476" s="769" t="s">
        <v>1034</v>
      </c>
      <c r="C476" s="770" t="s">
        <v>148</v>
      </c>
      <c r="D476" s="771">
        <v>50</v>
      </c>
      <c r="E476" s="507"/>
      <c r="F476" s="494"/>
    </row>
    <row r="477" spans="1:6" ht="38.25">
      <c r="A477" s="768" t="s">
        <v>1035</v>
      </c>
      <c r="B477" s="769" t="s">
        <v>1117</v>
      </c>
      <c r="C477" s="770" t="s">
        <v>148</v>
      </c>
      <c r="D477" s="771">
        <v>40</v>
      </c>
      <c r="E477" s="507"/>
      <c r="F477" s="494"/>
    </row>
    <row r="478" spans="1:6" ht="51">
      <c r="A478" s="768" t="s">
        <v>1037</v>
      </c>
      <c r="B478" s="769" t="s">
        <v>1038</v>
      </c>
      <c r="C478" s="770" t="s">
        <v>148</v>
      </c>
      <c r="D478" s="771">
        <v>50</v>
      </c>
      <c r="E478" s="507"/>
      <c r="F478" s="494"/>
    </row>
    <row r="479" spans="1:6" ht="38.25">
      <c r="A479" s="768" t="s">
        <v>1039</v>
      </c>
      <c r="B479" s="769" t="s">
        <v>556</v>
      </c>
      <c r="C479" s="770" t="s">
        <v>148</v>
      </c>
      <c r="D479" s="771">
        <v>30</v>
      </c>
      <c r="E479" s="507"/>
      <c r="F479" s="494"/>
    </row>
    <row r="480" spans="1:6" ht="25.5">
      <c r="A480" s="768" t="s">
        <v>1040</v>
      </c>
      <c r="B480" s="769" t="s">
        <v>1041</v>
      </c>
      <c r="C480" s="770" t="s">
        <v>121</v>
      </c>
      <c r="D480" s="771">
        <v>1</v>
      </c>
      <c r="E480" s="507"/>
      <c r="F480" s="494"/>
    </row>
    <row r="481" spans="1:6" ht="25.5">
      <c r="A481" s="768" t="s">
        <v>1042</v>
      </c>
      <c r="B481" s="769" t="s">
        <v>365</v>
      </c>
      <c r="C481" s="770" t="s">
        <v>121</v>
      </c>
      <c r="D481" s="771">
        <v>2</v>
      </c>
      <c r="E481" s="507"/>
      <c r="F481" s="494"/>
    </row>
    <row r="482" spans="1:6" ht="38.25">
      <c r="A482" s="768" t="s">
        <v>1043</v>
      </c>
      <c r="B482" s="769" t="s">
        <v>557</v>
      </c>
      <c r="C482" s="770" t="s">
        <v>121</v>
      </c>
      <c r="D482" s="771">
        <v>1</v>
      </c>
      <c r="E482" s="507"/>
      <c r="F482" s="494"/>
    </row>
    <row r="483" spans="1:6" ht="38.25">
      <c r="A483" s="768" t="s">
        <v>1045</v>
      </c>
      <c r="B483" s="769" t="s">
        <v>1118</v>
      </c>
      <c r="C483" s="770" t="s">
        <v>121</v>
      </c>
      <c r="D483" s="771">
        <v>4</v>
      </c>
      <c r="E483" s="507"/>
      <c r="F483" s="494"/>
    </row>
    <row r="484" spans="1:6">
      <c r="A484" s="768" t="s">
        <v>1047</v>
      </c>
      <c r="B484" s="769" t="s">
        <v>1046</v>
      </c>
      <c r="C484" s="770" t="s">
        <v>7</v>
      </c>
      <c r="D484" s="771">
        <v>4</v>
      </c>
      <c r="E484" s="507"/>
      <c r="F484" s="494"/>
    </row>
    <row r="485" spans="1:6" ht="38.25">
      <c r="A485" s="768" t="s">
        <v>1049</v>
      </c>
      <c r="B485" s="769" t="s">
        <v>1048</v>
      </c>
      <c r="C485" s="770" t="s">
        <v>7</v>
      </c>
      <c r="D485" s="771">
        <v>8</v>
      </c>
      <c r="E485" s="507"/>
      <c r="F485" s="494"/>
    </row>
    <row r="486" spans="1:6" ht="25.5">
      <c r="A486" s="768" t="s">
        <v>1050</v>
      </c>
      <c r="B486" s="769" t="s">
        <v>1119</v>
      </c>
      <c r="C486" s="770" t="s">
        <v>271</v>
      </c>
      <c r="D486" s="771">
        <v>1000</v>
      </c>
      <c r="E486" s="507"/>
      <c r="F486" s="494"/>
    </row>
    <row r="487" spans="1:6" ht="25.5">
      <c r="A487" s="768" t="s">
        <v>1051</v>
      </c>
      <c r="B487" s="769" t="s">
        <v>1120</v>
      </c>
      <c r="C487" s="770" t="s">
        <v>271</v>
      </c>
      <c r="D487" s="771">
        <v>1000</v>
      </c>
      <c r="E487" s="507"/>
      <c r="F487" s="494"/>
    </row>
    <row r="488" spans="1:6">
      <c r="A488" s="768" t="s">
        <v>1052</v>
      </c>
      <c r="B488" s="769" t="s">
        <v>560</v>
      </c>
      <c r="C488" s="770" t="s">
        <v>121</v>
      </c>
      <c r="D488" s="771">
        <v>11</v>
      </c>
      <c r="E488" s="507"/>
      <c r="F488" s="494"/>
    </row>
    <row r="489" spans="1:6">
      <c r="A489" s="768" t="s">
        <v>1053</v>
      </c>
      <c r="B489" s="769" t="s">
        <v>561</v>
      </c>
      <c r="C489" s="770" t="s">
        <v>121</v>
      </c>
      <c r="D489" s="771">
        <v>10</v>
      </c>
      <c r="E489" s="507"/>
      <c r="F489" s="494"/>
    </row>
    <row r="490" spans="1:6">
      <c r="A490" s="768" t="s">
        <v>1054</v>
      </c>
      <c r="B490" s="769" t="s">
        <v>270</v>
      </c>
      <c r="C490" s="770" t="s">
        <v>121</v>
      </c>
      <c r="D490" s="771">
        <v>2</v>
      </c>
      <c r="E490" s="507"/>
      <c r="F490" s="494"/>
    </row>
    <row r="491" spans="1:6">
      <c r="A491" s="768" t="s">
        <v>1055</v>
      </c>
      <c r="B491" s="769" t="s">
        <v>366</v>
      </c>
      <c r="C491" s="770" t="s">
        <v>121</v>
      </c>
      <c r="D491" s="771">
        <v>6</v>
      </c>
      <c r="E491" s="507"/>
      <c r="F491" s="494"/>
    </row>
    <row r="492" spans="1:6" ht="25.5">
      <c r="A492" s="768" t="s">
        <v>1056</v>
      </c>
      <c r="B492" s="769" t="s">
        <v>1121</v>
      </c>
      <c r="C492" s="770" t="s">
        <v>121</v>
      </c>
      <c r="D492" s="771">
        <v>8</v>
      </c>
      <c r="E492" s="507"/>
      <c r="F492" s="494"/>
    </row>
    <row r="493" spans="1:6">
      <c r="A493" s="768" t="s">
        <v>1057</v>
      </c>
      <c r="B493" s="769" t="s">
        <v>563</v>
      </c>
      <c r="C493" s="770" t="s">
        <v>121</v>
      </c>
      <c r="D493" s="771">
        <v>6</v>
      </c>
      <c r="E493" s="507"/>
      <c r="F493" s="494"/>
    </row>
    <row r="494" spans="1:6" ht="38.25">
      <c r="A494" s="768" t="s">
        <v>1058</v>
      </c>
      <c r="B494" s="769" t="s">
        <v>1122</v>
      </c>
      <c r="C494" s="770" t="s">
        <v>121</v>
      </c>
      <c r="D494" s="771">
        <v>6</v>
      </c>
      <c r="E494" s="507"/>
      <c r="F494" s="494"/>
    </row>
    <row r="495" spans="1:6" ht="25.5">
      <c r="A495" s="768" t="s">
        <v>1123</v>
      </c>
      <c r="B495" s="769" t="s">
        <v>1059</v>
      </c>
      <c r="C495" s="770" t="s">
        <v>121</v>
      </c>
      <c r="D495" s="771">
        <v>2</v>
      </c>
      <c r="E495" s="507"/>
      <c r="F495" s="494"/>
    </row>
    <row r="496" spans="1:6">
      <c r="A496" s="772" t="s">
        <v>368</v>
      </c>
      <c r="B496" s="773" t="s">
        <v>1137</v>
      </c>
      <c r="C496" s="770"/>
      <c r="D496" s="771"/>
      <c r="E496" s="507"/>
      <c r="F496" s="494"/>
    </row>
    <row r="497" spans="1:6" ht="51">
      <c r="A497" s="768" t="s">
        <v>1060</v>
      </c>
      <c r="B497" s="769" t="s">
        <v>1124</v>
      </c>
      <c r="C497" s="770" t="s">
        <v>7</v>
      </c>
      <c r="D497" s="771">
        <v>1</v>
      </c>
      <c r="E497" s="507"/>
      <c r="F497" s="494"/>
    </row>
    <row r="498" spans="1:6" ht="38.25">
      <c r="A498" s="768" t="s">
        <v>1062</v>
      </c>
      <c r="B498" s="769" t="s">
        <v>1063</v>
      </c>
      <c r="C498" s="770" t="s">
        <v>7</v>
      </c>
      <c r="D498" s="771">
        <v>1</v>
      </c>
      <c r="E498" s="507"/>
      <c r="F498" s="494"/>
    </row>
    <row r="499" spans="1:6">
      <c r="A499" s="768" t="s">
        <v>1064</v>
      </c>
      <c r="B499" s="769" t="s">
        <v>566</v>
      </c>
      <c r="C499" s="770" t="s">
        <v>549</v>
      </c>
      <c r="D499" s="771">
        <v>1</v>
      </c>
      <c r="E499" s="507"/>
      <c r="F499" s="494"/>
    </row>
    <row r="500" spans="1:6">
      <c r="A500" s="768" t="s">
        <v>1065</v>
      </c>
      <c r="B500" s="769" t="s">
        <v>567</v>
      </c>
      <c r="C500" s="770" t="s">
        <v>7</v>
      </c>
      <c r="D500" s="771">
        <v>1</v>
      </c>
      <c r="E500" s="507"/>
      <c r="F500" s="494"/>
    </row>
    <row r="501" spans="1:6" ht="38.25">
      <c r="A501" s="768" t="s">
        <v>1066</v>
      </c>
      <c r="B501" s="769" t="s">
        <v>568</v>
      </c>
      <c r="C501" s="770" t="s">
        <v>9</v>
      </c>
      <c r="D501" s="771">
        <v>1</v>
      </c>
      <c r="E501" s="507"/>
      <c r="F501" s="494"/>
    </row>
    <row r="502" spans="1:6">
      <c r="A502" s="768" t="s">
        <v>1067</v>
      </c>
      <c r="B502" s="769" t="s">
        <v>569</v>
      </c>
      <c r="C502" s="770" t="s">
        <v>9</v>
      </c>
      <c r="D502" s="771">
        <v>1</v>
      </c>
      <c r="E502" s="507"/>
      <c r="F502" s="494"/>
    </row>
    <row r="503" spans="1:6" ht="51">
      <c r="A503" s="768" t="s">
        <v>1068</v>
      </c>
      <c r="B503" s="769" t="s">
        <v>570</v>
      </c>
      <c r="C503" s="770" t="s">
        <v>9</v>
      </c>
      <c r="D503" s="771">
        <v>1</v>
      </c>
      <c r="E503" s="507"/>
      <c r="F503" s="494"/>
    </row>
    <row r="504" spans="1:6">
      <c r="A504" s="772" t="s">
        <v>1069</v>
      </c>
      <c r="B504" s="773" t="s">
        <v>1125</v>
      </c>
      <c r="C504" s="770"/>
      <c r="D504" s="771"/>
      <c r="E504" s="507"/>
      <c r="F504" s="494"/>
    </row>
    <row r="505" spans="1:6">
      <c r="A505" s="768" t="s">
        <v>1070</v>
      </c>
      <c r="B505" s="769" t="s">
        <v>572</v>
      </c>
      <c r="C505" s="770" t="s">
        <v>7</v>
      </c>
      <c r="D505" s="771">
        <v>1</v>
      </c>
      <c r="E505" s="507"/>
      <c r="F505" s="494"/>
    </row>
    <row r="506" spans="1:6">
      <c r="A506" s="768" t="s">
        <v>1071</v>
      </c>
      <c r="B506" s="769" t="s">
        <v>573</v>
      </c>
      <c r="C506" s="770" t="s">
        <v>7</v>
      </c>
      <c r="D506" s="771">
        <v>1</v>
      </c>
      <c r="E506" s="507"/>
      <c r="F506" s="494"/>
    </row>
    <row r="507" spans="1:6" ht="25.5">
      <c r="A507" s="768" t="s">
        <v>1072</v>
      </c>
      <c r="B507" s="769" t="s">
        <v>1073</v>
      </c>
      <c r="C507" s="770" t="s">
        <v>7</v>
      </c>
      <c r="D507" s="771">
        <v>1</v>
      </c>
      <c r="E507" s="507"/>
      <c r="F507" s="494"/>
    </row>
    <row r="508" spans="1:6">
      <c r="A508" s="768" t="s">
        <v>1074</v>
      </c>
      <c r="B508" s="769" t="s">
        <v>574</v>
      </c>
      <c r="C508" s="770" t="s">
        <v>9</v>
      </c>
      <c r="D508" s="771">
        <v>1</v>
      </c>
      <c r="E508" s="507"/>
      <c r="F508" s="494"/>
    </row>
    <row r="509" spans="1:6" ht="38.25">
      <c r="A509" s="768" t="s">
        <v>1075</v>
      </c>
      <c r="B509" s="769" t="s">
        <v>575</v>
      </c>
      <c r="C509" s="770" t="s">
        <v>7</v>
      </c>
      <c r="D509" s="771">
        <v>3</v>
      </c>
      <c r="E509" s="507"/>
      <c r="F509" s="494"/>
    </row>
    <row r="510" spans="1:6" ht="38.25">
      <c r="A510" s="768" t="s">
        <v>1076</v>
      </c>
      <c r="B510" s="769" t="s">
        <v>576</v>
      </c>
      <c r="C510" s="770" t="s">
        <v>271</v>
      </c>
      <c r="D510" s="771">
        <v>50</v>
      </c>
      <c r="E510" s="507"/>
      <c r="F510" s="494"/>
    </row>
    <row r="511" spans="1:6" ht="38.25">
      <c r="A511" s="768" t="s">
        <v>1077</v>
      </c>
      <c r="B511" s="769" t="s">
        <v>367</v>
      </c>
      <c r="C511" s="770" t="s">
        <v>7</v>
      </c>
      <c r="D511" s="771">
        <v>1</v>
      </c>
      <c r="E511" s="507"/>
      <c r="F511" s="494"/>
    </row>
    <row r="512" spans="1:6" ht="38.25">
      <c r="A512" s="768" t="s">
        <v>1079</v>
      </c>
      <c r="B512" s="769" t="s">
        <v>577</v>
      </c>
      <c r="C512" s="770" t="s">
        <v>271</v>
      </c>
      <c r="D512" s="771">
        <v>18</v>
      </c>
      <c r="E512" s="507"/>
      <c r="F512" s="494"/>
    </row>
    <row r="513" spans="1:6">
      <c r="A513" s="768" t="s">
        <v>1080</v>
      </c>
      <c r="B513" s="769" t="s">
        <v>578</v>
      </c>
      <c r="C513" s="770" t="s">
        <v>7</v>
      </c>
      <c r="D513" s="771">
        <v>1</v>
      </c>
      <c r="E513" s="507"/>
      <c r="F513" s="494"/>
    </row>
    <row r="514" spans="1:6">
      <c r="A514" s="768" t="s">
        <v>1081</v>
      </c>
      <c r="B514" s="769" t="s">
        <v>579</v>
      </c>
      <c r="C514" s="770" t="s">
        <v>7</v>
      </c>
      <c r="D514" s="771">
        <v>2</v>
      </c>
      <c r="E514" s="507"/>
      <c r="F514" s="494"/>
    </row>
    <row r="515" spans="1:6">
      <c r="A515" s="768" t="s">
        <v>1082</v>
      </c>
      <c r="B515" s="769" t="s">
        <v>580</v>
      </c>
      <c r="C515" s="770" t="s">
        <v>7</v>
      </c>
      <c r="D515" s="771">
        <v>1</v>
      </c>
      <c r="E515" s="507"/>
      <c r="F515" s="494"/>
    </row>
    <row r="516" spans="1:6">
      <c r="A516" s="768" t="s">
        <v>1083</v>
      </c>
      <c r="B516" s="769" t="s">
        <v>581</v>
      </c>
      <c r="C516" s="770" t="s">
        <v>7</v>
      </c>
      <c r="D516" s="771">
        <v>1</v>
      </c>
      <c r="E516" s="507"/>
      <c r="F516" s="494"/>
    </row>
    <row r="517" spans="1:6">
      <c r="A517" s="768" t="s">
        <v>1084</v>
      </c>
      <c r="B517" s="769" t="s">
        <v>582</v>
      </c>
      <c r="C517" s="770" t="s">
        <v>7</v>
      </c>
      <c r="D517" s="771">
        <v>10</v>
      </c>
      <c r="E517" s="507"/>
      <c r="F517" s="494"/>
    </row>
    <row r="518" spans="1:6">
      <c r="A518" s="768" t="s">
        <v>1085</v>
      </c>
      <c r="B518" s="769" t="s">
        <v>583</v>
      </c>
      <c r="C518" s="770" t="s">
        <v>7</v>
      </c>
      <c r="D518" s="771">
        <v>50</v>
      </c>
      <c r="E518" s="507"/>
      <c r="F518" s="494"/>
    </row>
    <row r="519" spans="1:6">
      <c r="A519" s="768" t="s">
        <v>1086</v>
      </c>
      <c r="B519" s="769" t="s">
        <v>584</v>
      </c>
      <c r="C519" s="770" t="s">
        <v>271</v>
      </c>
      <c r="D519" s="771">
        <v>20</v>
      </c>
      <c r="E519" s="507"/>
      <c r="F519" s="494"/>
    </row>
    <row r="520" spans="1:6">
      <c r="A520" s="768" t="s">
        <v>1087</v>
      </c>
      <c r="B520" s="769" t="s">
        <v>585</v>
      </c>
      <c r="C520" s="770" t="s">
        <v>271</v>
      </c>
      <c r="D520" s="771">
        <v>100</v>
      </c>
      <c r="E520" s="507"/>
      <c r="F520" s="494"/>
    </row>
    <row r="521" spans="1:6">
      <c r="A521" s="768" t="s">
        <v>1088</v>
      </c>
      <c r="B521" s="769" t="s">
        <v>586</v>
      </c>
      <c r="C521" s="770" t="s">
        <v>271</v>
      </c>
      <c r="D521" s="771">
        <v>10</v>
      </c>
      <c r="E521" s="507"/>
      <c r="F521" s="494"/>
    </row>
    <row r="522" spans="1:6">
      <c r="A522" s="772" t="s">
        <v>1126</v>
      </c>
      <c r="B522" s="773" t="s">
        <v>587</v>
      </c>
      <c r="C522" s="770"/>
      <c r="D522" s="771"/>
      <c r="E522" s="507"/>
      <c r="F522" s="494"/>
    </row>
    <row r="523" spans="1:6">
      <c r="A523" s="768" t="s">
        <v>1091</v>
      </c>
      <c r="B523" s="769" t="s">
        <v>369</v>
      </c>
      <c r="C523" s="770" t="s">
        <v>9</v>
      </c>
      <c r="D523" s="771">
        <v>1</v>
      </c>
      <c r="E523" s="507"/>
      <c r="F523" s="494"/>
    </row>
    <row r="524" spans="1:6">
      <c r="A524" s="768" t="s">
        <v>1092</v>
      </c>
      <c r="B524" s="769" t="s">
        <v>370</v>
      </c>
      <c r="C524" s="770" t="s">
        <v>9</v>
      </c>
      <c r="D524" s="771">
        <v>1</v>
      </c>
      <c r="E524" s="507"/>
      <c r="F524" s="494"/>
    </row>
    <row r="525" spans="1:6">
      <c r="A525" s="774">
        <v>10.7</v>
      </c>
      <c r="B525" s="775" t="s">
        <v>567</v>
      </c>
      <c r="C525" s="776"/>
      <c r="D525" s="771"/>
      <c r="E525" s="508"/>
      <c r="F525" s="494"/>
    </row>
    <row r="526" spans="1:6">
      <c r="A526" s="777"/>
      <c r="B526" s="586" t="s">
        <v>913</v>
      </c>
      <c r="C526" s="778" t="s">
        <v>821</v>
      </c>
      <c r="D526" s="771">
        <v>1</v>
      </c>
      <c r="E526" s="508"/>
      <c r="F526" s="494"/>
    </row>
    <row r="527" spans="1:6" ht="38.25">
      <c r="A527" s="777"/>
      <c r="B527" s="586" t="s">
        <v>914</v>
      </c>
      <c r="C527" s="778" t="s">
        <v>821</v>
      </c>
      <c r="D527" s="771">
        <v>1</v>
      </c>
      <c r="E527" s="508"/>
      <c r="F527" s="494"/>
    </row>
    <row r="528" spans="1:6">
      <c r="A528" s="777"/>
      <c r="B528" s="586" t="s">
        <v>915</v>
      </c>
      <c r="C528" s="778" t="s">
        <v>821</v>
      </c>
      <c r="D528" s="771">
        <v>2</v>
      </c>
      <c r="E528" s="508"/>
      <c r="F528" s="494"/>
    </row>
    <row r="529" spans="1:6">
      <c r="A529" s="777"/>
      <c r="B529" s="586" t="s">
        <v>916</v>
      </c>
      <c r="C529" s="778" t="s">
        <v>821</v>
      </c>
      <c r="D529" s="771">
        <v>2</v>
      </c>
      <c r="E529" s="508"/>
      <c r="F529" s="494"/>
    </row>
    <row r="530" spans="1:6">
      <c r="A530" s="777"/>
      <c r="B530" s="586" t="s">
        <v>917</v>
      </c>
      <c r="C530" s="778" t="s">
        <v>821</v>
      </c>
      <c r="D530" s="771">
        <v>10</v>
      </c>
      <c r="E530" s="508"/>
      <c r="F530" s="494"/>
    </row>
    <row r="531" spans="1:6">
      <c r="A531" s="777"/>
      <c r="B531" s="586" t="s">
        <v>918</v>
      </c>
      <c r="C531" s="778" t="s">
        <v>821</v>
      </c>
      <c r="D531" s="771">
        <v>100</v>
      </c>
      <c r="E531" s="508"/>
      <c r="F531" s="494"/>
    </row>
    <row r="532" spans="1:6">
      <c r="A532" s="777"/>
      <c r="B532" s="586" t="s">
        <v>919</v>
      </c>
      <c r="C532" s="778" t="s">
        <v>821</v>
      </c>
      <c r="D532" s="771">
        <v>1</v>
      </c>
      <c r="E532" s="508"/>
      <c r="F532" s="494"/>
    </row>
    <row r="533" spans="1:6">
      <c r="A533" s="777"/>
      <c r="B533" s="586" t="s">
        <v>920</v>
      </c>
      <c r="C533" s="778" t="s">
        <v>821</v>
      </c>
      <c r="D533" s="771">
        <v>140</v>
      </c>
      <c r="E533" s="508"/>
      <c r="F533" s="494"/>
    </row>
    <row r="534" spans="1:6">
      <c r="A534" s="777"/>
      <c r="B534" s="586" t="s">
        <v>921</v>
      </c>
      <c r="C534" s="778" t="s">
        <v>821</v>
      </c>
      <c r="D534" s="771">
        <v>300</v>
      </c>
      <c r="E534" s="508"/>
      <c r="F534" s="494"/>
    </row>
    <row r="535" spans="1:6">
      <c r="A535" s="777"/>
      <c r="B535" s="586" t="s">
        <v>922</v>
      </c>
      <c r="C535" s="778" t="s">
        <v>821</v>
      </c>
      <c r="D535" s="771">
        <v>100</v>
      </c>
      <c r="E535" s="508"/>
      <c r="F535" s="494"/>
    </row>
    <row r="536" spans="1:6">
      <c r="A536" s="777"/>
      <c r="B536" s="586" t="s">
        <v>923</v>
      </c>
      <c r="C536" s="778" t="s">
        <v>260</v>
      </c>
      <c r="D536" s="771">
        <v>10</v>
      </c>
      <c r="E536" s="508"/>
      <c r="F536" s="494"/>
    </row>
    <row r="537" spans="1:6" ht="38.25">
      <c r="A537" s="777"/>
      <c r="B537" s="586" t="s">
        <v>924</v>
      </c>
      <c r="C537" s="778" t="s">
        <v>821</v>
      </c>
      <c r="D537" s="771">
        <v>1</v>
      </c>
      <c r="E537" s="508"/>
      <c r="F537" s="494"/>
    </row>
    <row r="538" spans="1:6" ht="25.5">
      <c r="A538" s="774">
        <v>10.8</v>
      </c>
      <c r="B538" s="775" t="s">
        <v>822</v>
      </c>
      <c r="C538" s="776"/>
      <c r="D538" s="771"/>
      <c r="E538" s="508"/>
      <c r="F538" s="494"/>
    </row>
    <row r="539" spans="1:6">
      <c r="A539" s="777"/>
      <c r="B539" s="586" t="s">
        <v>925</v>
      </c>
      <c r="C539" s="776" t="s">
        <v>821</v>
      </c>
      <c r="D539" s="771">
        <v>1</v>
      </c>
      <c r="E539" s="508"/>
      <c r="F539" s="494"/>
    </row>
    <row r="540" spans="1:6">
      <c r="A540" s="777"/>
      <c r="B540" s="586" t="s">
        <v>926</v>
      </c>
      <c r="C540" s="776" t="s">
        <v>821</v>
      </c>
      <c r="D540" s="771">
        <v>1</v>
      </c>
      <c r="E540" s="508"/>
      <c r="F540" s="494"/>
    </row>
    <row r="541" spans="1:6">
      <c r="A541" s="777"/>
      <c r="B541" s="586" t="s">
        <v>927</v>
      </c>
      <c r="C541" s="776" t="s">
        <v>821</v>
      </c>
      <c r="D541" s="771">
        <v>2</v>
      </c>
      <c r="E541" s="508"/>
      <c r="F541" s="494"/>
    </row>
    <row r="542" spans="1:6">
      <c r="A542" s="777"/>
      <c r="B542" s="586" t="s">
        <v>928</v>
      </c>
      <c r="C542" s="776" t="s">
        <v>821</v>
      </c>
      <c r="D542" s="771">
        <v>1</v>
      </c>
      <c r="E542" s="508"/>
      <c r="F542" s="494"/>
    </row>
    <row r="543" spans="1:6" ht="25.5">
      <c r="A543" s="777"/>
      <c r="B543" s="586" t="s">
        <v>929</v>
      </c>
      <c r="C543" s="776" t="s">
        <v>260</v>
      </c>
      <c r="D543" s="771">
        <v>20</v>
      </c>
      <c r="E543" s="508"/>
      <c r="F543" s="494"/>
    </row>
    <row r="544" spans="1:6">
      <c r="A544" s="777"/>
      <c r="B544" s="586" t="s">
        <v>930</v>
      </c>
      <c r="C544" s="776" t="s">
        <v>821</v>
      </c>
      <c r="D544" s="771">
        <v>1</v>
      </c>
      <c r="E544" s="508"/>
      <c r="F544" s="494"/>
    </row>
    <row r="545" spans="1:6" ht="25.5">
      <c r="A545" s="777"/>
      <c r="B545" s="586" t="s">
        <v>931</v>
      </c>
      <c r="C545" s="776" t="s">
        <v>821</v>
      </c>
      <c r="D545" s="771">
        <v>15</v>
      </c>
      <c r="E545" s="508"/>
      <c r="F545" s="494"/>
    </row>
    <row r="546" spans="1:6">
      <c r="A546" s="777"/>
      <c r="B546" s="586" t="s">
        <v>932</v>
      </c>
      <c r="C546" s="776" t="s">
        <v>821</v>
      </c>
      <c r="D546" s="771">
        <v>1</v>
      </c>
      <c r="E546" s="508"/>
      <c r="F546" s="494"/>
    </row>
    <row r="547" spans="1:6" ht="25.5">
      <c r="A547" s="777"/>
      <c r="B547" s="586" t="s">
        <v>933</v>
      </c>
      <c r="C547" s="776" t="s">
        <v>821</v>
      </c>
      <c r="D547" s="771">
        <v>50</v>
      </c>
      <c r="E547" s="508"/>
      <c r="F547" s="494"/>
    </row>
    <row r="548" spans="1:6">
      <c r="A548" s="774">
        <v>10.9</v>
      </c>
      <c r="B548" s="775" t="s">
        <v>823</v>
      </c>
      <c r="C548" s="776"/>
      <c r="D548" s="771"/>
      <c r="E548" s="508"/>
      <c r="F548" s="494"/>
    </row>
    <row r="549" spans="1:6">
      <c r="A549" s="777"/>
      <c r="B549" s="586" t="s">
        <v>934</v>
      </c>
      <c r="C549" s="776" t="s">
        <v>821</v>
      </c>
      <c r="D549" s="771">
        <v>4</v>
      </c>
      <c r="E549" s="508"/>
      <c r="F549" s="494"/>
    </row>
    <row r="550" spans="1:6" ht="25.5">
      <c r="A550" s="777"/>
      <c r="B550" s="586" t="s">
        <v>935</v>
      </c>
      <c r="C550" s="776" t="s">
        <v>821</v>
      </c>
      <c r="D550" s="771">
        <v>4</v>
      </c>
      <c r="E550" s="508"/>
      <c r="F550" s="494"/>
    </row>
    <row r="551" spans="1:6">
      <c r="A551" s="777"/>
      <c r="B551" s="586" t="s">
        <v>936</v>
      </c>
      <c r="C551" s="776" t="s">
        <v>821</v>
      </c>
      <c r="D551" s="771">
        <v>4</v>
      </c>
      <c r="E551" s="508"/>
      <c r="F551" s="494"/>
    </row>
    <row r="552" spans="1:6">
      <c r="A552" s="777"/>
      <c r="B552" s="586" t="s">
        <v>937</v>
      </c>
      <c r="C552" s="776" t="s">
        <v>821</v>
      </c>
      <c r="D552" s="771">
        <v>4</v>
      </c>
      <c r="E552" s="508"/>
      <c r="F552" s="494"/>
    </row>
    <row r="553" spans="1:6">
      <c r="A553" s="772">
        <v>10.1</v>
      </c>
      <c r="B553" s="775" t="s">
        <v>824</v>
      </c>
      <c r="C553" s="776"/>
      <c r="D553" s="771"/>
      <c r="E553" s="508"/>
      <c r="F553" s="494"/>
    </row>
    <row r="554" spans="1:6">
      <c r="A554" s="777"/>
      <c r="B554" s="586" t="s">
        <v>938</v>
      </c>
      <c r="C554" s="776" t="s">
        <v>821</v>
      </c>
      <c r="D554" s="771">
        <v>1</v>
      </c>
      <c r="E554" s="508"/>
      <c r="F554" s="494"/>
    </row>
    <row r="555" spans="1:6" ht="25.5">
      <c r="A555" s="777"/>
      <c r="B555" s="586" t="s">
        <v>939</v>
      </c>
      <c r="C555" s="776" t="s">
        <v>260</v>
      </c>
      <c r="D555" s="771">
        <v>60</v>
      </c>
      <c r="E555" s="508"/>
      <c r="F555" s="494"/>
    </row>
    <row r="556" spans="1:6" ht="39" thickBot="1">
      <c r="A556" s="779"/>
      <c r="B556" s="623" t="s">
        <v>940</v>
      </c>
      <c r="C556" s="780" t="s">
        <v>821</v>
      </c>
      <c r="D556" s="781">
        <v>8</v>
      </c>
      <c r="E556" s="509"/>
      <c r="F556" s="499"/>
    </row>
    <row r="557" spans="1:6" ht="24.75" customHeight="1" thickBot="1">
      <c r="A557" s="669"/>
      <c r="B557" s="670"/>
      <c r="C557" s="670"/>
      <c r="D557" s="670"/>
      <c r="E557" s="447" t="s">
        <v>1233</v>
      </c>
      <c r="F557" s="510"/>
    </row>
    <row r="558" spans="1:6">
      <c r="A558" s="782"/>
      <c r="B558" s="782"/>
      <c r="C558" s="782"/>
      <c r="D558" s="782"/>
      <c r="E558" s="511"/>
      <c r="F558" s="512"/>
    </row>
    <row r="559" spans="1:6" ht="13.5" thickBot="1">
      <c r="A559" s="782"/>
      <c r="B559" s="782"/>
      <c r="C559" s="782"/>
      <c r="D559" s="782"/>
      <c r="E559" s="511"/>
      <c r="F559" s="511"/>
    </row>
    <row r="560" spans="1:6" ht="27" customHeight="1" thickBot="1">
      <c r="A560" s="570"/>
      <c r="B560" s="783" t="s">
        <v>1235</v>
      </c>
      <c r="C560" s="784"/>
      <c r="D560" s="784"/>
      <c r="E560" s="513"/>
      <c r="F560" s="514"/>
    </row>
    <row r="561" spans="1:6" ht="26.25" customHeight="1" thickBot="1">
      <c r="A561" s="785" t="s">
        <v>1255</v>
      </c>
      <c r="B561" s="786"/>
      <c r="C561" s="786"/>
      <c r="D561" s="786"/>
      <c r="E561" s="515"/>
      <c r="F561" s="516"/>
    </row>
    <row r="562" spans="1:6" ht="13.5" thickBot="1">
      <c r="A562" s="787" t="s">
        <v>1</v>
      </c>
      <c r="B562" s="788" t="s">
        <v>2</v>
      </c>
      <c r="C562" s="789" t="s">
        <v>3</v>
      </c>
      <c r="D562" s="788" t="s">
        <v>4</v>
      </c>
      <c r="E562" s="518" t="s">
        <v>5</v>
      </c>
      <c r="F562" s="517" t="s">
        <v>6</v>
      </c>
    </row>
    <row r="563" spans="1:6" ht="25.5">
      <c r="A563" s="790" t="s">
        <v>63</v>
      </c>
      <c r="B563" s="791" t="s">
        <v>64</v>
      </c>
      <c r="C563" s="792"/>
      <c r="D563" s="793"/>
      <c r="E563" s="519"/>
      <c r="F563" s="409"/>
    </row>
    <row r="564" spans="1:6">
      <c r="A564" s="794" t="s">
        <v>424</v>
      </c>
      <c r="B564" s="795" t="s">
        <v>425</v>
      </c>
      <c r="C564" s="796"/>
      <c r="D564" s="797"/>
      <c r="E564" s="520"/>
      <c r="F564" s="410"/>
    </row>
    <row r="565" spans="1:6">
      <c r="A565" s="794" t="s">
        <v>65</v>
      </c>
      <c r="B565" s="795" t="s">
        <v>426</v>
      </c>
      <c r="C565" s="796"/>
      <c r="D565" s="797"/>
      <c r="E565" s="520"/>
      <c r="F565" s="410"/>
    </row>
    <row r="566" spans="1:6" ht="25.5">
      <c r="A566" s="794" t="s">
        <v>67</v>
      </c>
      <c r="B566" s="795" t="s">
        <v>427</v>
      </c>
      <c r="C566" s="796"/>
      <c r="D566" s="797"/>
      <c r="E566" s="520"/>
      <c r="F566" s="410"/>
    </row>
    <row r="567" spans="1:6">
      <c r="A567" s="585" t="s">
        <v>411</v>
      </c>
      <c r="B567" s="586" t="s">
        <v>428</v>
      </c>
      <c r="C567" s="589" t="s">
        <v>7</v>
      </c>
      <c r="D567" s="798">
        <v>8.8000000000000007</v>
      </c>
      <c r="E567" s="521"/>
      <c r="F567" s="453"/>
    </row>
    <row r="568" spans="1:6">
      <c r="A568" s="585" t="s">
        <v>768</v>
      </c>
      <c r="B568" s="586" t="s">
        <v>744</v>
      </c>
      <c r="C568" s="589" t="s">
        <v>7</v>
      </c>
      <c r="D568" s="798">
        <v>34</v>
      </c>
      <c r="E568" s="521"/>
      <c r="F568" s="453"/>
    </row>
    <row r="569" spans="1:6">
      <c r="A569" s="581" t="s">
        <v>68</v>
      </c>
      <c r="B569" s="582" t="s">
        <v>69</v>
      </c>
      <c r="C569" s="589"/>
      <c r="D569" s="798"/>
      <c r="E569" s="521"/>
      <c r="F569" s="453"/>
    </row>
    <row r="570" spans="1:6">
      <c r="A570" s="581" t="s">
        <v>745</v>
      </c>
      <c r="B570" s="582" t="s">
        <v>746</v>
      </c>
      <c r="C570" s="589"/>
      <c r="D570" s="798"/>
      <c r="E570" s="521"/>
      <c r="F570" s="453"/>
    </row>
    <row r="571" spans="1:6">
      <c r="A571" s="585" t="s">
        <v>747</v>
      </c>
      <c r="B571" s="586" t="s">
        <v>748</v>
      </c>
      <c r="C571" s="589" t="s">
        <v>7</v>
      </c>
      <c r="D571" s="798">
        <v>1</v>
      </c>
      <c r="E571" s="521"/>
      <c r="F571" s="453"/>
    </row>
    <row r="572" spans="1:6">
      <c r="A572" s="581" t="s">
        <v>429</v>
      </c>
      <c r="B572" s="582" t="s">
        <v>203</v>
      </c>
      <c r="C572" s="589"/>
      <c r="D572" s="798"/>
      <c r="E572" s="521"/>
      <c r="F572" s="453"/>
    </row>
    <row r="573" spans="1:6">
      <c r="A573" s="585" t="s">
        <v>430</v>
      </c>
      <c r="B573" s="586" t="s">
        <v>739</v>
      </c>
      <c r="C573" s="589" t="s">
        <v>7</v>
      </c>
      <c r="D573" s="798">
        <v>3</v>
      </c>
      <c r="E573" s="521"/>
      <c r="F573" s="453"/>
    </row>
    <row r="574" spans="1:6">
      <c r="A574" s="585" t="s">
        <v>770</v>
      </c>
      <c r="B574" s="586" t="s">
        <v>742</v>
      </c>
      <c r="C574" s="589" t="s">
        <v>7</v>
      </c>
      <c r="D574" s="798">
        <v>8</v>
      </c>
      <c r="E574" s="521"/>
      <c r="F574" s="453"/>
    </row>
    <row r="575" spans="1:6" ht="25.5">
      <c r="A575" s="581" t="s">
        <v>432</v>
      </c>
      <c r="B575" s="582" t="s">
        <v>204</v>
      </c>
      <c r="C575" s="589"/>
      <c r="D575" s="798"/>
      <c r="E575" s="521"/>
      <c r="F575" s="453"/>
    </row>
    <row r="576" spans="1:6">
      <c r="A576" s="585" t="s">
        <v>433</v>
      </c>
      <c r="B576" s="586" t="s">
        <v>205</v>
      </c>
      <c r="C576" s="589" t="s">
        <v>7</v>
      </c>
      <c r="D576" s="798">
        <v>3</v>
      </c>
      <c r="E576" s="521"/>
      <c r="F576" s="453"/>
    </row>
    <row r="577" spans="1:6">
      <c r="A577" s="585" t="s">
        <v>771</v>
      </c>
      <c r="B577" s="586" t="s">
        <v>743</v>
      </c>
      <c r="C577" s="589" t="s">
        <v>7</v>
      </c>
      <c r="D577" s="798">
        <v>8</v>
      </c>
      <c r="E577" s="521"/>
      <c r="F577" s="453"/>
    </row>
    <row r="578" spans="1:6">
      <c r="A578" s="581" t="s">
        <v>323</v>
      </c>
      <c r="B578" s="582" t="s">
        <v>435</v>
      </c>
      <c r="C578" s="589"/>
      <c r="D578" s="798"/>
      <c r="E578" s="521"/>
      <c r="F578" s="453"/>
    </row>
    <row r="579" spans="1:6">
      <c r="A579" s="585" t="s">
        <v>333</v>
      </c>
      <c r="B579" s="586" t="s">
        <v>328</v>
      </c>
      <c r="C579" s="589" t="s">
        <v>7</v>
      </c>
      <c r="D579" s="798">
        <v>2</v>
      </c>
      <c r="E579" s="521"/>
      <c r="F579" s="453"/>
    </row>
    <row r="580" spans="1:6">
      <c r="A580" s="585" t="s">
        <v>436</v>
      </c>
      <c r="B580" s="586" t="s">
        <v>329</v>
      </c>
      <c r="C580" s="589" t="s">
        <v>7</v>
      </c>
      <c r="D580" s="798">
        <v>2</v>
      </c>
      <c r="E580" s="521"/>
      <c r="F580" s="453"/>
    </row>
    <row r="581" spans="1:6">
      <c r="A581" s="585" t="s">
        <v>772</v>
      </c>
      <c r="B581" s="586" t="s">
        <v>766</v>
      </c>
      <c r="C581" s="589" t="s">
        <v>7</v>
      </c>
      <c r="D581" s="798">
        <v>1</v>
      </c>
      <c r="E581" s="521"/>
      <c r="F581" s="453"/>
    </row>
    <row r="582" spans="1:6">
      <c r="A582" s="581" t="s">
        <v>598</v>
      </c>
      <c r="B582" s="582" t="s">
        <v>599</v>
      </c>
      <c r="C582" s="589"/>
      <c r="D582" s="798"/>
      <c r="E582" s="521"/>
      <c r="F582" s="453"/>
    </row>
    <row r="583" spans="1:6">
      <c r="A583" s="585" t="s">
        <v>969</v>
      </c>
      <c r="B583" s="586" t="s">
        <v>970</v>
      </c>
      <c r="C583" s="589" t="s">
        <v>7</v>
      </c>
      <c r="D583" s="798">
        <v>1</v>
      </c>
      <c r="E583" s="521"/>
      <c r="F583" s="453"/>
    </row>
    <row r="584" spans="1:6">
      <c r="A584" s="581" t="s">
        <v>533</v>
      </c>
      <c r="B584" s="582" t="s">
        <v>753</v>
      </c>
      <c r="C584" s="589"/>
      <c r="D584" s="798"/>
      <c r="E584" s="521"/>
      <c r="F584" s="453"/>
    </row>
    <row r="585" spans="1:6">
      <c r="A585" s="585" t="s">
        <v>534</v>
      </c>
      <c r="B585" s="586" t="s">
        <v>481</v>
      </c>
      <c r="C585" s="589" t="s">
        <v>7</v>
      </c>
      <c r="D585" s="798">
        <v>7</v>
      </c>
      <c r="E585" s="521"/>
      <c r="F585" s="453"/>
    </row>
    <row r="586" spans="1:6">
      <c r="A586" s="585" t="s">
        <v>535</v>
      </c>
      <c r="B586" s="586" t="s">
        <v>536</v>
      </c>
      <c r="C586" s="589" t="s">
        <v>7</v>
      </c>
      <c r="D586" s="798">
        <v>1</v>
      </c>
      <c r="E586" s="521"/>
      <c r="F586" s="453"/>
    </row>
    <row r="587" spans="1:6">
      <c r="A587" s="585" t="s">
        <v>773</v>
      </c>
      <c r="B587" s="586" t="s">
        <v>179</v>
      </c>
      <c r="C587" s="589" t="s">
        <v>7</v>
      </c>
      <c r="D587" s="798">
        <v>4</v>
      </c>
      <c r="E587" s="521"/>
      <c r="F587" s="453"/>
    </row>
    <row r="588" spans="1:6">
      <c r="A588" s="585" t="s">
        <v>976</v>
      </c>
      <c r="B588" s="586" t="s">
        <v>977</v>
      </c>
      <c r="C588" s="589" t="s">
        <v>7</v>
      </c>
      <c r="D588" s="798">
        <v>3</v>
      </c>
      <c r="E588" s="521"/>
      <c r="F588" s="453"/>
    </row>
    <row r="589" spans="1:6">
      <c r="A589" s="585" t="s">
        <v>971</v>
      </c>
      <c r="B589" s="586" t="s">
        <v>972</v>
      </c>
      <c r="C589" s="589" t="s">
        <v>7</v>
      </c>
      <c r="D589" s="798">
        <v>1</v>
      </c>
      <c r="E589" s="521"/>
      <c r="F589" s="453"/>
    </row>
    <row r="590" spans="1:6">
      <c r="A590" s="581" t="s">
        <v>438</v>
      </c>
      <c r="B590" s="582" t="s">
        <v>437</v>
      </c>
      <c r="C590" s="589"/>
      <c r="D590" s="798"/>
      <c r="E590" s="521"/>
      <c r="F590" s="453"/>
    </row>
    <row r="591" spans="1:6">
      <c r="A591" s="581" t="s">
        <v>439</v>
      </c>
      <c r="B591" s="582" t="s">
        <v>440</v>
      </c>
      <c r="C591" s="589"/>
      <c r="D591" s="798"/>
      <c r="E591" s="521"/>
      <c r="F591" s="453"/>
    </row>
    <row r="592" spans="1:6">
      <c r="A592" s="585" t="s">
        <v>442</v>
      </c>
      <c r="B592" s="586" t="s">
        <v>749</v>
      </c>
      <c r="C592" s="589" t="s">
        <v>373</v>
      </c>
      <c r="D592" s="798">
        <v>1</v>
      </c>
      <c r="E592" s="521"/>
      <c r="F592" s="453"/>
    </row>
    <row r="593" spans="1:6">
      <c r="A593" s="585" t="s">
        <v>442</v>
      </c>
      <c r="B593" s="586" t="s">
        <v>441</v>
      </c>
      <c r="C593" s="589" t="s">
        <v>373</v>
      </c>
      <c r="D593" s="798">
        <v>6</v>
      </c>
      <c r="E593" s="521"/>
      <c r="F593" s="453"/>
    </row>
    <row r="594" spans="1:6">
      <c r="A594" s="585" t="s">
        <v>774</v>
      </c>
      <c r="B594" s="586" t="s">
        <v>751</v>
      </c>
      <c r="C594" s="589" t="s">
        <v>373</v>
      </c>
      <c r="D594" s="798">
        <v>2</v>
      </c>
      <c r="E594" s="521"/>
      <c r="F594" s="453"/>
    </row>
    <row r="595" spans="1:6">
      <c r="A595" s="585" t="s">
        <v>484</v>
      </c>
      <c r="B595" s="586" t="s">
        <v>730</v>
      </c>
      <c r="C595" s="589" t="s">
        <v>373</v>
      </c>
      <c r="D595" s="798">
        <v>3</v>
      </c>
      <c r="E595" s="521"/>
      <c r="F595" s="453"/>
    </row>
    <row r="596" spans="1:6">
      <c r="A596" s="585" t="s">
        <v>485</v>
      </c>
      <c r="B596" s="586" t="s">
        <v>729</v>
      </c>
      <c r="C596" s="589" t="s">
        <v>373</v>
      </c>
      <c r="D596" s="798">
        <v>3</v>
      </c>
      <c r="E596" s="521"/>
      <c r="F596" s="453"/>
    </row>
    <row r="597" spans="1:6">
      <c r="A597" s="581" t="s">
        <v>754</v>
      </c>
      <c r="B597" s="582" t="s">
        <v>755</v>
      </c>
      <c r="C597" s="589"/>
      <c r="D597" s="798"/>
      <c r="E597" s="521"/>
      <c r="F597" s="453"/>
    </row>
    <row r="598" spans="1:6">
      <c r="A598" s="585" t="s">
        <v>756</v>
      </c>
      <c r="B598" s="586" t="s">
        <v>761</v>
      </c>
      <c r="C598" s="589" t="s">
        <v>7</v>
      </c>
      <c r="D598" s="798">
        <v>2</v>
      </c>
      <c r="E598" s="521"/>
      <c r="F598" s="453"/>
    </row>
    <row r="599" spans="1:6">
      <c r="A599" s="581" t="s">
        <v>678</v>
      </c>
      <c r="B599" s="582" t="s">
        <v>757</v>
      </c>
      <c r="C599" s="589"/>
      <c r="D599" s="798"/>
      <c r="E599" s="521"/>
      <c r="F599" s="453"/>
    </row>
    <row r="600" spans="1:6">
      <c r="A600" s="585" t="s">
        <v>758</v>
      </c>
      <c r="B600" s="586" t="s">
        <v>759</v>
      </c>
      <c r="C600" s="589" t="s">
        <v>7</v>
      </c>
      <c r="D600" s="798">
        <v>2</v>
      </c>
      <c r="E600" s="521"/>
      <c r="F600" s="453"/>
    </row>
    <row r="601" spans="1:6">
      <c r="A601" s="581" t="s">
        <v>443</v>
      </c>
      <c r="B601" s="582" t="s">
        <v>374</v>
      </c>
      <c r="C601" s="589"/>
      <c r="D601" s="798"/>
      <c r="E601" s="521"/>
      <c r="F601" s="453"/>
    </row>
    <row r="602" spans="1:6">
      <c r="A602" s="585" t="s">
        <v>444</v>
      </c>
      <c r="B602" s="586" t="s">
        <v>445</v>
      </c>
      <c r="C602" s="589" t="s">
        <v>7</v>
      </c>
      <c r="D602" s="798">
        <v>3</v>
      </c>
      <c r="E602" s="522"/>
      <c r="F602" s="453"/>
    </row>
    <row r="603" spans="1:6">
      <c r="A603" s="581" t="s">
        <v>177</v>
      </c>
      <c r="B603" s="582" t="s">
        <v>178</v>
      </c>
      <c r="C603" s="589"/>
      <c r="D603" s="798"/>
      <c r="E603" s="521"/>
      <c r="F603" s="453"/>
    </row>
    <row r="604" spans="1:6">
      <c r="A604" s="585" t="s">
        <v>532</v>
      </c>
      <c r="B604" s="586" t="s">
        <v>481</v>
      </c>
      <c r="C604" s="589" t="s">
        <v>7</v>
      </c>
      <c r="D604" s="798">
        <v>1</v>
      </c>
      <c r="E604" s="521"/>
      <c r="F604" s="453"/>
    </row>
    <row r="605" spans="1:6">
      <c r="A605" s="585" t="s">
        <v>446</v>
      </c>
      <c r="B605" s="586" t="s">
        <v>218</v>
      </c>
      <c r="C605" s="589" t="s">
        <v>7</v>
      </c>
      <c r="D605" s="798">
        <v>1</v>
      </c>
      <c r="E605" s="521"/>
      <c r="F605" s="453"/>
    </row>
    <row r="606" spans="1:6">
      <c r="A606" s="581" t="s">
        <v>180</v>
      </c>
      <c r="B606" s="582" t="s">
        <v>181</v>
      </c>
      <c r="C606" s="589"/>
      <c r="D606" s="798"/>
      <c r="E606" s="521"/>
      <c r="F606" s="453"/>
    </row>
    <row r="607" spans="1:6">
      <c r="A607" s="585" t="s">
        <v>182</v>
      </c>
      <c r="B607" s="586" t="s">
        <v>183</v>
      </c>
      <c r="C607" s="589" t="s">
        <v>7</v>
      </c>
      <c r="D607" s="798">
        <v>9</v>
      </c>
      <c r="E607" s="521"/>
      <c r="F607" s="453"/>
    </row>
    <row r="608" spans="1:6">
      <c r="A608" s="799" t="s">
        <v>412</v>
      </c>
      <c r="B608" s="800" t="s">
        <v>195</v>
      </c>
      <c r="C608" s="801"/>
      <c r="D608" s="798"/>
      <c r="E608" s="523"/>
      <c r="F608" s="411"/>
    </row>
    <row r="609" spans="1:6">
      <c r="A609" s="802" t="s">
        <v>447</v>
      </c>
      <c r="B609" s="803" t="s">
        <v>448</v>
      </c>
      <c r="C609" s="804" t="s">
        <v>373</v>
      </c>
      <c r="D609" s="798">
        <v>3</v>
      </c>
      <c r="E609" s="521"/>
      <c r="F609" s="453"/>
    </row>
    <row r="610" spans="1:6">
      <c r="A610" s="805" t="s">
        <v>127</v>
      </c>
      <c r="B610" s="582" t="s">
        <v>128</v>
      </c>
      <c r="C610" s="806"/>
      <c r="D610" s="798"/>
      <c r="E610" s="523"/>
      <c r="F610" s="411"/>
    </row>
    <row r="611" spans="1:6">
      <c r="A611" s="807" t="s">
        <v>137</v>
      </c>
      <c r="B611" s="803" t="s">
        <v>194</v>
      </c>
      <c r="C611" s="804" t="s">
        <v>373</v>
      </c>
      <c r="D611" s="798">
        <v>3</v>
      </c>
      <c r="E611" s="521"/>
      <c r="F611" s="453"/>
    </row>
    <row r="612" spans="1:6" ht="25.5">
      <c r="A612" s="807" t="s">
        <v>138</v>
      </c>
      <c r="B612" s="803" t="s">
        <v>724</v>
      </c>
      <c r="C612" s="804" t="s">
        <v>373</v>
      </c>
      <c r="D612" s="798">
        <v>1</v>
      </c>
      <c r="E612" s="521"/>
      <c r="F612" s="453"/>
    </row>
    <row r="613" spans="1:6">
      <c r="A613" s="807" t="s">
        <v>139</v>
      </c>
      <c r="B613" s="803" t="s">
        <v>727</v>
      </c>
      <c r="C613" s="804" t="s">
        <v>373</v>
      </c>
      <c r="D613" s="798">
        <v>3</v>
      </c>
      <c r="E613" s="521"/>
      <c r="F613" s="453"/>
    </row>
    <row r="614" spans="1:6">
      <c r="A614" s="807" t="s">
        <v>375</v>
      </c>
      <c r="B614" s="803" t="s">
        <v>735</v>
      </c>
      <c r="C614" s="804" t="s">
        <v>373</v>
      </c>
      <c r="D614" s="798">
        <v>1</v>
      </c>
      <c r="E614" s="521"/>
      <c r="F614" s="453"/>
    </row>
    <row r="615" spans="1:6">
      <c r="A615" s="807" t="s">
        <v>376</v>
      </c>
      <c r="B615" s="803" t="s">
        <v>1199</v>
      </c>
      <c r="C615" s="804" t="s">
        <v>373</v>
      </c>
      <c r="D615" s="798">
        <v>3</v>
      </c>
      <c r="E615" s="521"/>
      <c r="F615" s="453"/>
    </row>
    <row r="616" spans="1:6">
      <c r="A616" s="807" t="s">
        <v>377</v>
      </c>
      <c r="B616" s="803" t="s">
        <v>737</v>
      </c>
      <c r="C616" s="804" t="s">
        <v>373</v>
      </c>
      <c r="D616" s="798">
        <v>1</v>
      </c>
      <c r="E616" s="521"/>
      <c r="F616" s="453"/>
    </row>
    <row r="617" spans="1:6">
      <c r="A617" s="807" t="s">
        <v>378</v>
      </c>
      <c r="B617" s="803" t="s">
        <v>780</v>
      </c>
      <c r="C617" s="804" t="s">
        <v>373</v>
      </c>
      <c r="D617" s="798">
        <v>2</v>
      </c>
      <c r="E617" s="521"/>
      <c r="F617" s="453"/>
    </row>
    <row r="618" spans="1:6" ht="38.25">
      <c r="A618" s="808" t="s">
        <v>455</v>
      </c>
      <c r="B618" s="582" t="s">
        <v>779</v>
      </c>
      <c r="C618" s="804"/>
      <c r="D618" s="798"/>
      <c r="E618" s="521"/>
      <c r="F618" s="453"/>
    </row>
    <row r="619" spans="1:6">
      <c r="A619" s="807" t="s">
        <v>591</v>
      </c>
      <c r="B619" s="803" t="s">
        <v>179</v>
      </c>
      <c r="C619" s="804" t="s">
        <v>373</v>
      </c>
      <c r="D619" s="798">
        <v>2</v>
      </c>
      <c r="E619" s="521"/>
      <c r="F619" s="453"/>
    </row>
    <row r="620" spans="1:6">
      <c r="A620" s="808" t="s">
        <v>450</v>
      </c>
      <c r="B620" s="582" t="s">
        <v>449</v>
      </c>
      <c r="C620" s="589"/>
      <c r="D620" s="809"/>
      <c r="E620" s="521"/>
      <c r="F620" s="453"/>
    </row>
    <row r="621" spans="1:6" ht="63.75">
      <c r="A621" s="585" t="s">
        <v>451</v>
      </c>
      <c r="B621" s="586" t="s">
        <v>495</v>
      </c>
      <c r="C621" s="589" t="s">
        <v>7</v>
      </c>
      <c r="D621" s="798">
        <v>3</v>
      </c>
      <c r="E621" s="521"/>
      <c r="F621" s="453"/>
    </row>
    <row r="622" spans="1:6">
      <c r="A622" s="810">
        <v>3.3</v>
      </c>
      <c r="B622" s="582" t="s">
        <v>776</v>
      </c>
      <c r="C622" s="589"/>
      <c r="D622" s="798"/>
      <c r="E622" s="521"/>
      <c r="F622" s="453"/>
    </row>
    <row r="623" spans="1:6" ht="51">
      <c r="A623" s="585" t="s">
        <v>775</v>
      </c>
      <c r="B623" s="586" t="s">
        <v>1222</v>
      </c>
      <c r="C623" s="589" t="s">
        <v>7</v>
      </c>
      <c r="D623" s="798">
        <v>4</v>
      </c>
      <c r="E623" s="521"/>
      <c r="F623" s="453"/>
    </row>
    <row r="624" spans="1:6" ht="51">
      <c r="A624" s="585" t="s">
        <v>778</v>
      </c>
      <c r="B624" s="586" t="s">
        <v>777</v>
      </c>
      <c r="C624" s="589" t="s">
        <v>7</v>
      </c>
      <c r="D624" s="798">
        <v>2</v>
      </c>
      <c r="E624" s="521"/>
      <c r="F624" s="453"/>
    </row>
    <row r="625" spans="1:6" ht="51">
      <c r="A625" s="585" t="s">
        <v>810</v>
      </c>
      <c r="B625" s="586" t="s">
        <v>814</v>
      </c>
      <c r="C625" s="589" t="s">
        <v>10</v>
      </c>
      <c r="D625" s="798">
        <v>50.4</v>
      </c>
      <c r="E625" s="521"/>
      <c r="F625" s="453"/>
    </row>
    <row r="626" spans="1:6">
      <c r="A626" s="799" t="s">
        <v>140</v>
      </c>
      <c r="B626" s="800" t="s">
        <v>141</v>
      </c>
      <c r="C626" s="801"/>
      <c r="D626" s="811"/>
      <c r="E626" s="523"/>
      <c r="F626" s="411"/>
    </row>
    <row r="627" spans="1:6">
      <c r="A627" s="799" t="s">
        <v>142</v>
      </c>
      <c r="B627" s="800" t="s">
        <v>382</v>
      </c>
      <c r="C627" s="801"/>
      <c r="D627" s="811"/>
      <c r="E627" s="523"/>
      <c r="F627" s="411"/>
    </row>
    <row r="628" spans="1:6" ht="165.75">
      <c r="A628" s="812" t="s">
        <v>143</v>
      </c>
      <c r="B628" s="605" t="s">
        <v>1202</v>
      </c>
      <c r="C628" s="677" t="s">
        <v>7</v>
      </c>
      <c r="D628" s="813">
        <v>3</v>
      </c>
      <c r="E628" s="524"/>
      <c r="F628" s="525"/>
    </row>
    <row r="629" spans="1:6">
      <c r="A629" s="799" t="s">
        <v>379</v>
      </c>
      <c r="B629" s="657" t="s">
        <v>381</v>
      </c>
      <c r="C629" s="677"/>
      <c r="D629" s="813"/>
      <c r="E629" s="524"/>
      <c r="F629" s="525"/>
    </row>
    <row r="630" spans="1:6" ht="51.75" thickBot="1">
      <c r="A630" s="814" t="s">
        <v>380</v>
      </c>
      <c r="B630" s="680" t="s">
        <v>723</v>
      </c>
      <c r="C630" s="668" t="s">
        <v>7</v>
      </c>
      <c r="D630" s="815">
        <v>1</v>
      </c>
      <c r="E630" s="526"/>
      <c r="F630" s="455"/>
    </row>
    <row r="631" spans="1:6" ht="27.75" customHeight="1" thickBot="1">
      <c r="A631" s="626"/>
      <c r="B631" s="627"/>
      <c r="C631" s="627"/>
      <c r="D631" s="627"/>
      <c r="E631" s="527" t="s">
        <v>1236</v>
      </c>
      <c r="F631" s="528"/>
    </row>
    <row r="632" spans="1:6" ht="27" customHeight="1" thickBot="1">
      <c r="A632" s="565" t="s">
        <v>1256</v>
      </c>
      <c r="B632" s="566"/>
      <c r="C632" s="566"/>
      <c r="D632" s="566"/>
      <c r="E632" s="412"/>
      <c r="F632" s="413"/>
    </row>
    <row r="633" spans="1:6" ht="13.5" thickBot="1">
      <c r="A633" s="816" t="s">
        <v>1</v>
      </c>
      <c r="B633" s="817" t="s">
        <v>2</v>
      </c>
      <c r="C633" s="818" t="s">
        <v>3</v>
      </c>
      <c r="D633" s="817" t="s">
        <v>4</v>
      </c>
      <c r="E633" s="529" t="s">
        <v>5</v>
      </c>
      <c r="F633" s="530" t="s">
        <v>6</v>
      </c>
    </row>
    <row r="634" spans="1:6">
      <c r="A634" s="684">
        <v>3</v>
      </c>
      <c r="B634" s="685" t="s">
        <v>62</v>
      </c>
      <c r="C634" s="686"/>
      <c r="D634" s="686"/>
      <c r="E634" s="475"/>
      <c r="F634" s="476"/>
    </row>
    <row r="635" spans="1:6" ht="25.5">
      <c r="A635" s="810" t="s">
        <v>63</v>
      </c>
      <c r="B635" s="582" t="s">
        <v>64</v>
      </c>
      <c r="C635" s="589"/>
      <c r="D635" s="819"/>
      <c r="E635" s="531"/>
      <c r="F635" s="453"/>
    </row>
    <row r="636" spans="1:6">
      <c r="A636" s="810" t="s">
        <v>424</v>
      </c>
      <c r="B636" s="582" t="s">
        <v>425</v>
      </c>
      <c r="C636" s="589"/>
      <c r="D636" s="819"/>
      <c r="E636" s="531"/>
      <c r="F636" s="453"/>
    </row>
    <row r="637" spans="1:6">
      <c r="A637" s="581" t="s">
        <v>65</v>
      </c>
      <c r="B637" s="582" t="s">
        <v>66</v>
      </c>
      <c r="C637" s="589"/>
      <c r="D637" s="819"/>
      <c r="E637" s="531"/>
      <c r="F637" s="453"/>
    </row>
    <row r="638" spans="1:6" ht="25.5">
      <c r="A638" s="581" t="s">
        <v>67</v>
      </c>
      <c r="B638" s="582" t="s">
        <v>427</v>
      </c>
      <c r="C638" s="589"/>
      <c r="D638" s="798"/>
      <c r="E638" s="521"/>
      <c r="F638" s="453"/>
    </row>
    <row r="639" spans="1:6">
      <c r="A639" s="585" t="s">
        <v>184</v>
      </c>
      <c r="B639" s="586" t="s">
        <v>282</v>
      </c>
      <c r="C639" s="589" t="s">
        <v>8</v>
      </c>
      <c r="D639" s="798">
        <v>10.88</v>
      </c>
      <c r="E639" s="521"/>
      <c r="F639" s="453"/>
    </row>
    <row r="640" spans="1:6">
      <c r="A640" s="585" t="s">
        <v>283</v>
      </c>
      <c r="B640" s="586" t="s">
        <v>291</v>
      </c>
      <c r="C640" s="589" t="s">
        <v>8</v>
      </c>
      <c r="D640" s="798">
        <v>34.07</v>
      </c>
      <c r="E640" s="521"/>
      <c r="F640" s="453"/>
    </row>
    <row r="641" spans="1:6">
      <c r="A641" s="585" t="s">
        <v>409</v>
      </c>
      <c r="B641" s="586" t="s">
        <v>453</v>
      </c>
      <c r="C641" s="589" t="s">
        <v>8</v>
      </c>
      <c r="D641" s="798">
        <v>38.11</v>
      </c>
      <c r="E641" s="521"/>
      <c r="F641" s="453"/>
    </row>
    <row r="642" spans="1:6">
      <c r="A642" s="581" t="s">
        <v>176</v>
      </c>
      <c r="B642" s="582" t="s">
        <v>904</v>
      </c>
      <c r="C642" s="589"/>
      <c r="D642" s="798"/>
      <c r="E642" s="521"/>
      <c r="F642" s="453"/>
    </row>
    <row r="643" spans="1:6">
      <c r="A643" s="585" t="s">
        <v>454</v>
      </c>
      <c r="B643" s="586" t="s">
        <v>1224</v>
      </c>
      <c r="C643" s="589" t="s">
        <v>7</v>
      </c>
      <c r="D643" s="798">
        <v>2</v>
      </c>
      <c r="E643" s="521"/>
      <c r="F643" s="453"/>
    </row>
    <row r="644" spans="1:6">
      <c r="A644" s="581" t="s">
        <v>68</v>
      </c>
      <c r="B644" s="582" t="s">
        <v>69</v>
      </c>
      <c r="C644" s="589"/>
      <c r="D644" s="798"/>
      <c r="E644" s="521"/>
      <c r="F644" s="453"/>
    </row>
    <row r="645" spans="1:6">
      <c r="A645" s="581" t="s">
        <v>455</v>
      </c>
      <c r="B645" s="582" t="s">
        <v>290</v>
      </c>
      <c r="C645" s="589"/>
      <c r="D645" s="798"/>
      <c r="E645" s="521"/>
      <c r="F645" s="453"/>
    </row>
    <row r="646" spans="1:6">
      <c r="A646" s="585" t="s">
        <v>456</v>
      </c>
      <c r="B646" s="586" t="s">
        <v>221</v>
      </c>
      <c r="C646" s="589" t="s">
        <v>7</v>
      </c>
      <c r="D646" s="798">
        <v>1</v>
      </c>
      <c r="E646" s="521"/>
      <c r="F646" s="453"/>
    </row>
    <row r="647" spans="1:6">
      <c r="A647" s="585" t="s">
        <v>457</v>
      </c>
      <c r="B647" s="586" t="s">
        <v>960</v>
      </c>
      <c r="C647" s="589" t="s">
        <v>7</v>
      </c>
      <c r="D647" s="798">
        <v>2</v>
      </c>
      <c r="E647" s="521"/>
      <c r="F647" s="453"/>
    </row>
    <row r="648" spans="1:6" ht="66.75" customHeight="1">
      <c r="A648" s="585" t="s">
        <v>963</v>
      </c>
      <c r="B648" s="586" t="s">
        <v>961</v>
      </c>
      <c r="C648" s="589" t="s">
        <v>7</v>
      </c>
      <c r="D648" s="798">
        <v>1</v>
      </c>
      <c r="E648" s="521"/>
      <c r="F648" s="453"/>
    </row>
    <row r="649" spans="1:6" ht="63.75">
      <c r="A649" s="585" t="s">
        <v>964</v>
      </c>
      <c r="B649" s="586" t="s">
        <v>962</v>
      </c>
      <c r="C649" s="589" t="s">
        <v>7</v>
      </c>
      <c r="D649" s="798">
        <v>1</v>
      </c>
      <c r="E649" s="521"/>
      <c r="F649" s="453"/>
    </row>
    <row r="650" spans="1:6">
      <c r="A650" s="581" t="s">
        <v>836</v>
      </c>
      <c r="B650" s="597" t="s">
        <v>837</v>
      </c>
      <c r="C650" s="633"/>
      <c r="D650" s="634"/>
      <c r="E650" s="521"/>
      <c r="F650" s="453"/>
    </row>
    <row r="651" spans="1:6">
      <c r="A651" s="585" t="s">
        <v>965</v>
      </c>
      <c r="B651" s="608" t="s">
        <v>276</v>
      </c>
      <c r="C651" s="633" t="s">
        <v>7</v>
      </c>
      <c r="D651" s="798">
        <v>1</v>
      </c>
      <c r="E651" s="521"/>
      <c r="F651" s="453"/>
    </row>
    <row r="652" spans="1:6">
      <c r="A652" s="581" t="s">
        <v>488</v>
      </c>
      <c r="B652" s="597" t="s">
        <v>487</v>
      </c>
      <c r="C652" s="633"/>
      <c r="D652" s="634"/>
      <c r="E652" s="521"/>
      <c r="F652" s="453"/>
    </row>
    <row r="653" spans="1:6">
      <c r="A653" s="585" t="s">
        <v>490</v>
      </c>
      <c r="B653" s="608" t="s">
        <v>489</v>
      </c>
      <c r="C653" s="633" t="s">
        <v>7</v>
      </c>
      <c r="D653" s="634">
        <v>1</v>
      </c>
      <c r="E653" s="521"/>
      <c r="F653" s="453"/>
    </row>
    <row r="654" spans="1:6">
      <c r="A654" s="581" t="s">
        <v>75</v>
      </c>
      <c r="B654" s="582" t="s">
        <v>289</v>
      </c>
      <c r="C654" s="589"/>
      <c r="D654" s="798"/>
      <c r="E654" s="521"/>
      <c r="F654" s="453"/>
    </row>
    <row r="655" spans="1:6">
      <c r="A655" s="585" t="s">
        <v>295</v>
      </c>
      <c r="B655" s="586" t="s">
        <v>294</v>
      </c>
      <c r="C655" s="589" t="s">
        <v>7</v>
      </c>
      <c r="D655" s="798">
        <v>1</v>
      </c>
      <c r="E655" s="521"/>
      <c r="F655" s="453"/>
    </row>
    <row r="656" spans="1:6">
      <c r="A656" s="585" t="s">
        <v>296</v>
      </c>
      <c r="B656" s="586" t="s">
        <v>219</v>
      </c>
      <c r="C656" s="589" t="s">
        <v>7</v>
      </c>
      <c r="D656" s="798">
        <v>2</v>
      </c>
      <c r="E656" s="521"/>
      <c r="F656" s="453"/>
    </row>
    <row r="657" spans="1:6">
      <c r="A657" s="585" t="s">
        <v>297</v>
      </c>
      <c r="B657" s="586" t="s">
        <v>494</v>
      </c>
      <c r="C657" s="589" t="s">
        <v>7</v>
      </c>
      <c r="D657" s="798">
        <v>1</v>
      </c>
      <c r="E657" s="521"/>
      <c r="F657" s="453"/>
    </row>
    <row r="658" spans="1:6">
      <c r="A658" s="585" t="s">
        <v>298</v>
      </c>
      <c r="B658" s="586" t="s">
        <v>458</v>
      </c>
      <c r="C658" s="589" t="s">
        <v>7</v>
      </c>
      <c r="D658" s="798">
        <v>1</v>
      </c>
      <c r="E658" s="521"/>
      <c r="F658" s="453"/>
    </row>
    <row r="659" spans="1:6">
      <c r="A659" s="585" t="s">
        <v>493</v>
      </c>
      <c r="B659" s="586" t="s">
        <v>492</v>
      </c>
      <c r="C659" s="589" t="s">
        <v>7</v>
      </c>
      <c r="D659" s="798">
        <v>1</v>
      </c>
      <c r="E659" s="521"/>
      <c r="F659" s="453"/>
    </row>
    <row r="660" spans="1:6">
      <c r="A660" s="820" t="s">
        <v>421</v>
      </c>
      <c r="B660" s="821" t="s">
        <v>287</v>
      </c>
      <c r="C660" s="589"/>
      <c r="D660" s="798"/>
      <c r="E660" s="521"/>
      <c r="F660" s="453"/>
    </row>
    <row r="661" spans="1:6">
      <c r="A661" s="822" t="s">
        <v>459</v>
      </c>
      <c r="B661" s="823" t="s">
        <v>284</v>
      </c>
      <c r="C661" s="824" t="s">
        <v>7</v>
      </c>
      <c r="D661" s="798">
        <v>1</v>
      </c>
      <c r="E661" s="521"/>
      <c r="F661" s="453"/>
    </row>
    <row r="662" spans="1:6">
      <c r="A662" s="581" t="s">
        <v>460</v>
      </c>
      <c r="B662" s="582" t="s">
        <v>288</v>
      </c>
      <c r="C662" s="589"/>
      <c r="D662" s="798"/>
      <c r="E662" s="521"/>
      <c r="F662" s="453"/>
    </row>
    <row r="663" spans="1:6">
      <c r="A663" s="585" t="s">
        <v>462</v>
      </c>
      <c r="B663" s="586" t="s">
        <v>463</v>
      </c>
      <c r="C663" s="589" t="s">
        <v>7</v>
      </c>
      <c r="D663" s="798">
        <v>1</v>
      </c>
      <c r="E663" s="521"/>
      <c r="F663" s="453"/>
    </row>
    <row r="664" spans="1:6">
      <c r="A664" s="581" t="s">
        <v>76</v>
      </c>
      <c r="B664" s="582" t="s">
        <v>286</v>
      </c>
      <c r="C664" s="589"/>
      <c r="D664" s="634"/>
      <c r="E664" s="521"/>
      <c r="F664" s="453"/>
    </row>
    <row r="665" spans="1:6">
      <c r="A665" s="585" t="s">
        <v>305</v>
      </c>
      <c r="B665" s="586" t="s">
        <v>273</v>
      </c>
      <c r="C665" s="589" t="s">
        <v>7</v>
      </c>
      <c r="D665" s="634">
        <v>4</v>
      </c>
      <c r="E665" s="521"/>
      <c r="F665" s="453"/>
    </row>
    <row r="666" spans="1:6">
      <c r="A666" s="585" t="s">
        <v>464</v>
      </c>
      <c r="B666" s="586" t="s">
        <v>301</v>
      </c>
      <c r="C666" s="589" t="s">
        <v>7</v>
      </c>
      <c r="D666" s="634">
        <v>7</v>
      </c>
      <c r="E666" s="521"/>
      <c r="F666" s="453"/>
    </row>
    <row r="667" spans="1:6">
      <c r="A667" s="585" t="s">
        <v>334</v>
      </c>
      <c r="B667" s="586" t="s">
        <v>303</v>
      </c>
      <c r="C667" s="589" t="s">
        <v>7</v>
      </c>
      <c r="D667" s="634">
        <v>3</v>
      </c>
      <c r="E667" s="521"/>
      <c r="F667" s="453"/>
    </row>
    <row r="668" spans="1:6" ht="25.5">
      <c r="A668" s="581" t="s">
        <v>77</v>
      </c>
      <c r="B668" s="582" t="s">
        <v>285</v>
      </c>
      <c r="C668" s="589"/>
      <c r="D668" s="634"/>
      <c r="E668" s="521"/>
      <c r="F668" s="453"/>
    </row>
    <row r="669" spans="1:6">
      <c r="A669" s="585" t="s">
        <v>307</v>
      </c>
      <c r="B669" s="586" t="s">
        <v>220</v>
      </c>
      <c r="C669" s="589" t="s">
        <v>7</v>
      </c>
      <c r="D669" s="634">
        <f>+D665</f>
        <v>4</v>
      </c>
      <c r="E669" s="521"/>
      <c r="F669" s="453"/>
    </row>
    <row r="670" spans="1:6">
      <c r="A670" s="585" t="s">
        <v>185</v>
      </c>
      <c r="B670" s="586" t="s">
        <v>302</v>
      </c>
      <c r="C670" s="589" t="s">
        <v>7</v>
      </c>
      <c r="D670" s="634">
        <f>+D666</f>
        <v>7</v>
      </c>
      <c r="E670" s="521"/>
      <c r="F670" s="453"/>
    </row>
    <row r="671" spans="1:6">
      <c r="A671" s="585" t="s">
        <v>419</v>
      </c>
      <c r="B671" s="586" t="s">
        <v>304</v>
      </c>
      <c r="C671" s="589" t="s">
        <v>7</v>
      </c>
      <c r="D671" s="634">
        <f>D667</f>
        <v>3</v>
      </c>
      <c r="E671" s="521"/>
      <c r="F671" s="453"/>
    </row>
    <row r="672" spans="1:6">
      <c r="A672" s="581" t="s">
        <v>311</v>
      </c>
      <c r="B672" s="582" t="s">
        <v>314</v>
      </c>
      <c r="C672" s="589"/>
      <c r="D672" s="634"/>
      <c r="E672" s="521"/>
      <c r="F672" s="453"/>
    </row>
    <row r="673" spans="1:6">
      <c r="A673" s="585" t="s">
        <v>312</v>
      </c>
      <c r="B673" s="586" t="s">
        <v>276</v>
      </c>
      <c r="C673" s="589" t="s">
        <v>7</v>
      </c>
      <c r="D673" s="634">
        <v>1</v>
      </c>
      <c r="E673" s="521"/>
      <c r="F673" s="453"/>
    </row>
    <row r="674" spans="1:6">
      <c r="A674" s="585" t="s">
        <v>313</v>
      </c>
      <c r="B674" s="586" t="s">
        <v>218</v>
      </c>
      <c r="C674" s="589" t="s">
        <v>7</v>
      </c>
      <c r="D674" s="634">
        <v>1</v>
      </c>
      <c r="E674" s="521"/>
      <c r="F674" s="453"/>
    </row>
    <row r="675" spans="1:6">
      <c r="A675" s="810" t="s">
        <v>330</v>
      </c>
      <c r="B675" s="800" t="s">
        <v>331</v>
      </c>
      <c r="C675" s="589"/>
      <c r="D675" s="634"/>
      <c r="E675" s="521"/>
      <c r="F675" s="453"/>
    </row>
    <row r="676" spans="1:6">
      <c r="A676" s="825" t="s">
        <v>486</v>
      </c>
      <c r="B676" s="803" t="s">
        <v>217</v>
      </c>
      <c r="C676" s="589" t="s">
        <v>7</v>
      </c>
      <c r="D676" s="634">
        <v>2</v>
      </c>
      <c r="E676" s="521"/>
      <c r="F676" s="453"/>
    </row>
    <row r="677" spans="1:6">
      <c r="A677" s="810" t="s">
        <v>443</v>
      </c>
      <c r="B677" s="800" t="s">
        <v>908</v>
      </c>
      <c r="C677" s="589"/>
      <c r="D677" s="634"/>
      <c r="E677" s="521"/>
      <c r="F677" s="453"/>
    </row>
    <row r="678" spans="1:6">
      <c r="A678" s="585" t="s">
        <v>465</v>
      </c>
      <c r="B678" s="586" t="s">
        <v>907</v>
      </c>
      <c r="C678" s="589" t="s">
        <v>7</v>
      </c>
      <c r="D678" s="798">
        <v>2</v>
      </c>
      <c r="E678" s="521"/>
      <c r="F678" s="453"/>
    </row>
    <row r="679" spans="1:6">
      <c r="A679" s="826" t="s">
        <v>124</v>
      </c>
      <c r="B679" s="645" t="s">
        <v>125</v>
      </c>
      <c r="C679" s="646"/>
      <c r="D679" s="827"/>
      <c r="E679" s="532"/>
      <c r="F679" s="533"/>
    </row>
    <row r="680" spans="1:6" ht="166.5" thickBot="1">
      <c r="A680" s="667" t="s">
        <v>126</v>
      </c>
      <c r="B680" s="623" t="s">
        <v>466</v>
      </c>
      <c r="C680" s="624" t="s">
        <v>7</v>
      </c>
      <c r="D680" s="828">
        <v>1</v>
      </c>
      <c r="E680" s="534"/>
      <c r="F680" s="455"/>
    </row>
    <row r="681" spans="1:6" ht="24.75" customHeight="1" thickBot="1">
      <c r="A681" s="626"/>
      <c r="B681" s="627"/>
      <c r="C681" s="627"/>
      <c r="D681" s="627"/>
      <c r="E681" s="465" t="s">
        <v>1236</v>
      </c>
      <c r="F681" s="535"/>
    </row>
    <row r="682" spans="1:6" ht="25.5" customHeight="1" thickBot="1">
      <c r="A682" s="565" t="s">
        <v>1257</v>
      </c>
      <c r="B682" s="566"/>
      <c r="C682" s="566"/>
      <c r="D682" s="566"/>
      <c r="E682" s="412"/>
      <c r="F682" s="413"/>
    </row>
    <row r="683" spans="1:6" ht="13.5" thickBot="1">
      <c r="A683" s="829" t="s">
        <v>1</v>
      </c>
      <c r="B683" s="682" t="s">
        <v>79</v>
      </c>
      <c r="C683" s="682" t="s">
        <v>3</v>
      </c>
      <c r="D683" s="682" t="s">
        <v>4</v>
      </c>
      <c r="E683" s="458" t="s">
        <v>5</v>
      </c>
      <c r="F683" s="459" t="s">
        <v>6</v>
      </c>
    </row>
    <row r="684" spans="1:6">
      <c r="A684" s="684">
        <v>3</v>
      </c>
      <c r="B684" s="830" t="s">
        <v>62</v>
      </c>
      <c r="C684" s="686"/>
      <c r="D684" s="686"/>
      <c r="E684" s="475"/>
      <c r="F684" s="476"/>
    </row>
    <row r="685" spans="1:6" ht="25.5">
      <c r="A685" s="810" t="s">
        <v>63</v>
      </c>
      <c r="B685" s="582" t="s">
        <v>64</v>
      </c>
      <c r="C685" s="589"/>
      <c r="D685" s="590"/>
      <c r="E685" s="531"/>
      <c r="F685" s="453"/>
    </row>
    <row r="686" spans="1:6">
      <c r="A686" s="581" t="s">
        <v>65</v>
      </c>
      <c r="B686" s="582" t="s">
        <v>66</v>
      </c>
      <c r="C686" s="589"/>
      <c r="D686" s="590"/>
      <c r="E686" s="531"/>
      <c r="F686" s="453"/>
    </row>
    <row r="687" spans="1:6" ht="25.5">
      <c r="A687" s="581" t="s">
        <v>399</v>
      </c>
      <c r="B687" s="582" t="s">
        <v>400</v>
      </c>
      <c r="C687" s="589"/>
      <c r="D687" s="590"/>
      <c r="E687" s="531"/>
      <c r="F687" s="536"/>
    </row>
    <row r="688" spans="1:6">
      <c r="A688" s="585" t="s">
        <v>401</v>
      </c>
      <c r="B688" s="586" t="s">
        <v>1190</v>
      </c>
      <c r="C688" s="589" t="s">
        <v>148</v>
      </c>
      <c r="D688" s="798">
        <v>2128</v>
      </c>
      <c r="E688" s="521"/>
      <c r="F688" s="536"/>
    </row>
    <row r="689" spans="1:6">
      <c r="A689" s="581"/>
      <c r="B689" s="582" t="s">
        <v>339</v>
      </c>
      <c r="C689" s="583"/>
      <c r="D689" s="831"/>
      <c r="E689" s="521"/>
      <c r="F689" s="536"/>
    </row>
    <row r="690" spans="1:6">
      <c r="A690" s="585" t="s">
        <v>403</v>
      </c>
      <c r="B690" s="586" t="s">
        <v>394</v>
      </c>
      <c r="C690" s="589" t="s">
        <v>7</v>
      </c>
      <c r="D690" s="798">
        <v>183</v>
      </c>
      <c r="E690" s="521"/>
      <c r="F690" s="536"/>
    </row>
    <row r="691" spans="1:6">
      <c r="A691" s="585" t="s">
        <v>404</v>
      </c>
      <c r="B691" s="586" t="s">
        <v>396</v>
      </c>
      <c r="C691" s="589" t="s">
        <v>7</v>
      </c>
      <c r="D691" s="798">
        <v>41</v>
      </c>
      <c r="E691" s="521"/>
      <c r="F691" s="536"/>
    </row>
    <row r="692" spans="1:6">
      <c r="A692" s="585" t="s">
        <v>405</v>
      </c>
      <c r="B692" s="586" t="s">
        <v>397</v>
      </c>
      <c r="C692" s="589" t="s">
        <v>7</v>
      </c>
      <c r="D692" s="798">
        <v>12</v>
      </c>
      <c r="E692" s="521"/>
      <c r="F692" s="536"/>
    </row>
    <row r="693" spans="1:6">
      <c r="A693" s="585" t="s">
        <v>406</v>
      </c>
      <c r="B693" s="586" t="s">
        <v>340</v>
      </c>
      <c r="C693" s="589" t="s">
        <v>7</v>
      </c>
      <c r="D693" s="798">
        <v>6</v>
      </c>
      <c r="E693" s="521"/>
      <c r="F693" s="536"/>
    </row>
    <row r="694" spans="1:6">
      <c r="A694" s="585" t="s">
        <v>407</v>
      </c>
      <c r="B694" s="586" t="s">
        <v>395</v>
      </c>
      <c r="C694" s="589" t="s">
        <v>7</v>
      </c>
      <c r="D694" s="798">
        <v>1</v>
      </c>
      <c r="E694" s="521"/>
      <c r="F694" s="536"/>
    </row>
    <row r="695" spans="1:6">
      <c r="A695" s="585" t="s">
        <v>341</v>
      </c>
      <c r="B695" s="586" t="s">
        <v>675</v>
      </c>
      <c r="C695" s="589" t="s">
        <v>7</v>
      </c>
      <c r="D695" s="798">
        <v>3</v>
      </c>
      <c r="E695" s="521"/>
      <c r="F695" s="536"/>
    </row>
    <row r="696" spans="1:6">
      <c r="A696" s="585" t="s">
        <v>342</v>
      </c>
      <c r="B696" s="586" t="s">
        <v>676</v>
      </c>
      <c r="C696" s="589" t="s">
        <v>7</v>
      </c>
      <c r="D696" s="798">
        <v>4</v>
      </c>
      <c r="E696" s="521"/>
      <c r="F696" s="536"/>
    </row>
    <row r="697" spans="1:6" ht="25.5">
      <c r="A697" s="581" t="s">
        <v>67</v>
      </c>
      <c r="B697" s="582" t="s">
        <v>408</v>
      </c>
      <c r="C697" s="589"/>
      <c r="D697" s="798"/>
      <c r="E697" s="537"/>
      <c r="F697" s="453"/>
    </row>
    <row r="698" spans="1:6">
      <c r="A698" s="585" t="s">
        <v>411</v>
      </c>
      <c r="B698" s="586" t="s">
        <v>910</v>
      </c>
      <c r="C698" s="589" t="s">
        <v>8</v>
      </c>
      <c r="D698" s="798">
        <v>40</v>
      </c>
      <c r="E698" s="521"/>
      <c r="F698" s="536"/>
    </row>
    <row r="699" spans="1:6">
      <c r="A699" s="585" t="s">
        <v>409</v>
      </c>
      <c r="B699" s="586" t="s">
        <v>410</v>
      </c>
      <c r="C699" s="589" t="s">
        <v>8</v>
      </c>
      <c r="D699" s="798">
        <v>587</v>
      </c>
      <c r="E699" s="521"/>
      <c r="F699" s="536"/>
    </row>
    <row r="700" spans="1:6">
      <c r="A700" s="581" t="s">
        <v>68</v>
      </c>
      <c r="B700" s="582" t="s">
        <v>69</v>
      </c>
      <c r="C700" s="589"/>
      <c r="D700" s="798"/>
      <c r="E700" s="521"/>
      <c r="F700" s="453"/>
    </row>
    <row r="701" spans="1:6">
      <c r="A701" s="581" t="s">
        <v>669</v>
      </c>
      <c r="B701" s="582" t="s">
        <v>671</v>
      </c>
      <c r="C701" s="589"/>
      <c r="D701" s="798"/>
      <c r="E701" s="521"/>
      <c r="F701" s="453"/>
    </row>
    <row r="702" spans="1:6">
      <c r="A702" s="585" t="s">
        <v>670</v>
      </c>
      <c r="B702" s="586" t="s">
        <v>420</v>
      </c>
      <c r="C702" s="589" t="s">
        <v>7</v>
      </c>
      <c r="D702" s="798">
        <v>6</v>
      </c>
      <c r="E702" s="521"/>
      <c r="F702" s="536"/>
    </row>
    <row r="703" spans="1:6">
      <c r="A703" s="585" t="s">
        <v>672</v>
      </c>
      <c r="B703" s="586" t="s">
        <v>481</v>
      </c>
      <c r="C703" s="589" t="s">
        <v>7</v>
      </c>
      <c r="D703" s="798">
        <v>5</v>
      </c>
      <c r="E703" s="521"/>
      <c r="F703" s="536"/>
    </row>
    <row r="704" spans="1:6">
      <c r="A704" s="591" t="s">
        <v>412</v>
      </c>
      <c r="B704" s="582" t="s">
        <v>195</v>
      </c>
      <c r="C704" s="824"/>
      <c r="D704" s="798"/>
      <c r="E704" s="521"/>
      <c r="F704" s="453"/>
    </row>
    <row r="705" spans="1:8">
      <c r="A705" s="592" t="s">
        <v>667</v>
      </c>
      <c r="B705" s="679" t="s">
        <v>603</v>
      </c>
      <c r="C705" s="589" t="s">
        <v>7</v>
      </c>
      <c r="D705" s="798">
        <v>6</v>
      </c>
      <c r="E705" s="521"/>
      <c r="F705" s="536"/>
    </row>
    <row r="706" spans="1:8">
      <c r="A706" s="581" t="s">
        <v>75</v>
      </c>
      <c r="B706" s="582" t="s">
        <v>414</v>
      </c>
      <c r="C706" s="589"/>
      <c r="D706" s="798"/>
      <c r="E706" s="521"/>
      <c r="F706" s="453"/>
    </row>
    <row r="707" spans="1:8">
      <c r="A707" s="585" t="s">
        <v>413</v>
      </c>
      <c r="B707" s="586" t="s">
        <v>416</v>
      </c>
      <c r="C707" s="589" t="s">
        <v>7</v>
      </c>
      <c r="D707" s="798">
        <v>1</v>
      </c>
      <c r="E707" s="521"/>
      <c r="F707" s="536"/>
    </row>
    <row r="708" spans="1:8">
      <c r="A708" s="585" t="s">
        <v>297</v>
      </c>
      <c r="B708" s="586" t="s">
        <v>415</v>
      </c>
      <c r="C708" s="589" t="s">
        <v>7</v>
      </c>
      <c r="D708" s="798">
        <v>1</v>
      </c>
      <c r="E708" s="521"/>
      <c r="F708" s="536"/>
    </row>
    <row r="709" spans="1:8">
      <c r="A709" s="585" t="s">
        <v>298</v>
      </c>
      <c r="B709" s="586" t="s">
        <v>1191</v>
      </c>
      <c r="C709" s="589" t="s">
        <v>7</v>
      </c>
      <c r="D709" s="798">
        <v>5</v>
      </c>
      <c r="E709" s="521"/>
      <c r="F709" s="536"/>
    </row>
    <row r="710" spans="1:8">
      <c r="A710" s="581" t="s">
        <v>678</v>
      </c>
      <c r="B710" s="582" t="s">
        <v>615</v>
      </c>
      <c r="C710" s="589"/>
      <c r="D710" s="798"/>
      <c r="E710" s="521"/>
      <c r="F710" s="453"/>
    </row>
    <row r="711" spans="1:8">
      <c r="A711" s="585" t="s">
        <v>679</v>
      </c>
      <c r="B711" s="586" t="s">
        <v>680</v>
      </c>
      <c r="C711" s="589" t="s">
        <v>7</v>
      </c>
      <c r="D711" s="798">
        <v>4</v>
      </c>
      <c r="E711" s="521"/>
      <c r="F711" s="536"/>
      <c r="H711" s="402"/>
    </row>
    <row r="712" spans="1:8">
      <c r="A712" s="581" t="s">
        <v>421</v>
      </c>
      <c r="B712" s="582" t="s">
        <v>287</v>
      </c>
      <c r="C712" s="589"/>
      <c r="D712" s="798"/>
      <c r="E712" s="521"/>
      <c r="F712" s="453"/>
    </row>
    <row r="713" spans="1:8">
      <c r="A713" s="585" t="s">
        <v>682</v>
      </c>
      <c r="B713" s="586" t="s">
        <v>681</v>
      </c>
      <c r="C713" s="589" t="s">
        <v>7</v>
      </c>
      <c r="D713" s="798">
        <v>2</v>
      </c>
      <c r="E713" s="521"/>
      <c r="F713" s="536"/>
    </row>
    <row r="714" spans="1:8">
      <c r="A714" s="585" t="s">
        <v>682</v>
      </c>
      <c r="B714" s="586" t="s">
        <v>684</v>
      </c>
      <c r="C714" s="589" t="s">
        <v>7</v>
      </c>
      <c r="D714" s="798">
        <v>2</v>
      </c>
      <c r="E714" s="521"/>
      <c r="F714" s="536"/>
    </row>
    <row r="715" spans="1:8">
      <c r="A715" s="581" t="s">
        <v>76</v>
      </c>
      <c r="B715" s="582" t="s">
        <v>286</v>
      </c>
      <c r="C715" s="589"/>
      <c r="D715" s="798"/>
      <c r="E715" s="521"/>
      <c r="F715" s="453"/>
    </row>
    <row r="716" spans="1:8">
      <c r="A716" s="832" t="s">
        <v>417</v>
      </c>
      <c r="B716" s="586" t="s">
        <v>186</v>
      </c>
      <c r="C716" s="589" t="s">
        <v>7</v>
      </c>
      <c r="D716" s="798">
        <v>15</v>
      </c>
      <c r="E716" s="521"/>
      <c r="F716" s="536"/>
    </row>
    <row r="717" spans="1:8">
      <c r="A717" s="832" t="s">
        <v>334</v>
      </c>
      <c r="B717" s="586" t="s">
        <v>303</v>
      </c>
      <c r="C717" s="589" t="s">
        <v>7</v>
      </c>
      <c r="D717" s="798">
        <v>1</v>
      </c>
      <c r="E717" s="521"/>
      <c r="F717" s="536"/>
    </row>
    <row r="718" spans="1:8" ht="25.5">
      <c r="A718" s="581" t="s">
        <v>77</v>
      </c>
      <c r="B718" s="582" t="s">
        <v>285</v>
      </c>
      <c r="C718" s="589"/>
      <c r="D718" s="798"/>
      <c r="E718" s="521"/>
      <c r="F718" s="453"/>
    </row>
    <row r="719" spans="1:8">
      <c r="A719" s="585" t="s">
        <v>418</v>
      </c>
      <c r="B719" s="586" t="s">
        <v>205</v>
      </c>
      <c r="C719" s="589" t="s">
        <v>7</v>
      </c>
      <c r="D719" s="798">
        <v>15</v>
      </c>
      <c r="E719" s="521"/>
      <c r="F719" s="536"/>
    </row>
    <row r="720" spans="1:8" ht="13.5" thickBot="1">
      <c r="A720" s="833" t="s">
        <v>419</v>
      </c>
      <c r="B720" s="623" t="s">
        <v>304</v>
      </c>
      <c r="C720" s="624" t="s">
        <v>7</v>
      </c>
      <c r="D720" s="815">
        <v>1</v>
      </c>
      <c r="E720" s="534"/>
      <c r="F720" s="538"/>
    </row>
    <row r="721" spans="1:6" ht="25.5" customHeight="1" thickBot="1">
      <c r="A721" s="626"/>
      <c r="B721" s="627"/>
      <c r="C721" s="627"/>
      <c r="D721" s="627"/>
      <c r="E721" s="465" t="s">
        <v>1236</v>
      </c>
      <c r="F721" s="539"/>
    </row>
    <row r="722" spans="1:6" ht="26.25" customHeight="1" thickBot="1">
      <c r="A722" s="565" t="s">
        <v>1250</v>
      </c>
      <c r="B722" s="566"/>
      <c r="C722" s="566"/>
      <c r="D722" s="566"/>
      <c r="E722" s="412"/>
      <c r="F722" s="413"/>
    </row>
    <row r="723" spans="1:6" ht="13.5" thickBot="1">
      <c r="A723" s="681" t="s">
        <v>1</v>
      </c>
      <c r="B723" s="682" t="s">
        <v>79</v>
      </c>
      <c r="C723" s="682" t="s">
        <v>3</v>
      </c>
      <c r="D723" s="682" t="s">
        <v>4</v>
      </c>
      <c r="E723" s="540" t="s">
        <v>5</v>
      </c>
      <c r="F723" s="459" t="s">
        <v>6</v>
      </c>
    </row>
    <row r="724" spans="1:6">
      <c r="A724" s="684">
        <v>3</v>
      </c>
      <c r="B724" s="685" t="s">
        <v>62</v>
      </c>
      <c r="C724" s="686"/>
      <c r="D724" s="686"/>
      <c r="E724" s="468"/>
      <c r="F724" s="476"/>
    </row>
    <row r="725" spans="1:6" ht="25.5">
      <c r="A725" s="810" t="s">
        <v>63</v>
      </c>
      <c r="B725" s="582" t="s">
        <v>64</v>
      </c>
      <c r="C725" s="589"/>
      <c r="D725" s="590"/>
      <c r="E725" s="521"/>
      <c r="F725" s="453"/>
    </row>
    <row r="726" spans="1:6">
      <c r="A726" s="581" t="s">
        <v>65</v>
      </c>
      <c r="B726" s="582" t="s">
        <v>66</v>
      </c>
      <c r="C726" s="589"/>
      <c r="D726" s="590"/>
      <c r="E726" s="521"/>
      <c r="F726" s="453"/>
    </row>
    <row r="727" spans="1:6" ht="25.5">
      <c r="A727" s="581" t="s">
        <v>67</v>
      </c>
      <c r="B727" s="582" t="s">
        <v>408</v>
      </c>
      <c r="C727" s="589"/>
      <c r="D727" s="798"/>
      <c r="E727" s="521"/>
      <c r="F727" s="453"/>
    </row>
    <row r="728" spans="1:6">
      <c r="A728" s="585" t="s">
        <v>411</v>
      </c>
      <c r="B728" s="586" t="s">
        <v>629</v>
      </c>
      <c r="C728" s="589" t="s">
        <v>8</v>
      </c>
      <c r="D728" s="798">
        <v>40</v>
      </c>
      <c r="E728" s="521"/>
      <c r="F728" s="453"/>
    </row>
    <row r="729" spans="1:6">
      <c r="A729" s="585" t="s">
        <v>324</v>
      </c>
      <c r="B729" s="586" t="s">
        <v>589</v>
      </c>
      <c r="C729" s="589" t="s">
        <v>8</v>
      </c>
      <c r="D729" s="798">
        <v>620</v>
      </c>
      <c r="E729" s="521"/>
      <c r="F729" s="453"/>
    </row>
    <row r="730" spans="1:6">
      <c r="A730" s="585" t="s">
        <v>588</v>
      </c>
      <c r="B730" s="586" t="s">
        <v>590</v>
      </c>
      <c r="C730" s="589" t="s">
        <v>8</v>
      </c>
      <c r="D730" s="798">
        <v>405</v>
      </c>
      <c r="E730" s="521"/>
      <c r="F730" s="453"/>
    </row>
    <row r="731" spans="1:6">
      <c r="A731" s="585" t="s">
        <v>861</v>
      </c>
      <c r="B731" s="586" t="s">
        <v>862</v>
      </c>
      <c r="C731" s="589" t="s">
        <v>8</v>
      </c>
      <c r="D731" s="798">
        <v>10</v>
      </c>
      <c r="E731" s="521"/>
      <c r="F731" s="453"/>
    </row>
    <row r="732" spans="1:6">
      <c r="A732" s="585" t="s">
        <v>283</v>
      </c>
      <c r="B732" s="586" t="s">
        <v>291</v>
      </c>
      <c r="C732" s="589" t="s">
        <v>8</v>
      </c>
      <c r="D732" s="798">
        <v>590</v>
      </c>
      <c r="E732" s="521"/>
      <c r="F732" s="453"/>
    </row>
    <row r="733" spans="1:6">
      <c r="A733" s="581" t="s">
        <v>68</v>
      </c>
      <c r="B733" s="582" t="s">
        <v>69</v>
      </c>
      <c r="C733" s="589"/>
      <c r="D733" s="798"/>
      <c r="E733" s="521"/>
      <c r="F733" s="453"/>
    </row>
    <row r="734" spans="1:6">
      <c r="A734" s="581" t="s">
        <v>70</v>
      </c>
      <c r="B734" s="582" t="s">
        <v>71</v>
      </c>
      <c r="C734" s="589"/>
      <c r="D734" s="798"/>
      <c r="E734" s="521"/>
      <c r="F734" s="453"/>
    </row>
    <row r="735" spans="1:6">
      <c r="A735" s="585" t="s">
        <v>594</v>
      </c>
      <c r="B735" s="586" t="s">
        <v>420</v>
      </c>
      <c r="C735" s="589" t="s">
        <v>7</v>
      </c>
      <c r="D735" s="798">
        <v>10</v>
      </c>
      <c r="E735" s="521"/>
      <c r="F735" s="453"/>
    </row>
    <row r="736" spans="1:6">
      <c r="A736" s="585" t="s">
        <v>624</v>
      </c>
      <c r="B736" s="586" t="s">
        <v>481</v>
      </c>
      <c r="C736" s="589" t="s">
        <v>7</v>
      </c>
      <c r="D736" s="798">
        <v>6</v>
      </c>
      <c r="E736" s="521"/>
      <c r="F736" s="453"/>
    </row>
    <row r="737" spans="1:6">
      <c r="A737" s="585" t="s">
        <v>855</v>
      </c>
      <c r="B737" s="586" t="s">
        <v>536</v>
      </c>
      <c r="C737" s="589" t="s">
        <v>7</v>
      </c>
      <c r="D737" s="798">
        <v>1</v>
      </c>
      <c r="E737" s="521"/>
      <c r="F737" s="453"/>
    </row>
    <row r="738" spans="1:6">
      <c r="A738" s="581" t="s">
        <v>455</v>
      </c>
      <c r="B738" s="582" t="s">
        <v>480</v>
      </c>
      <c r="C738" s="589"/>
      <c r="D738" s="798"/>
      <c r="E738" s="521"/>
      <c r="F738" s="453"/>
    </row>
    <row r="739" spans="1:6">
      <c r="A739" s="585" t="s">
        <v>592</v>
      </c>
      <c r="B739" s="586" t="s">
        <v>593</v>
      </c>
      <c r="C739" s="589" t="s">
        <v>7</v>
      </c>
      <c r="D739" s="798">
        <v>1</v>
      </c>
      <c r="E739" s="521"/>
      <c r="F739" s="453"/>
    </row>
    <row r="740" spans="1:6">
      <c r="A740" s="585" t="s">
        <v>830</v>
      </c>
      <c r="B740" s="586" t="s">
        <v>829</v>
      </c>
      <c r="C740" s="589" t="s">
        <v>7</v>
      </c>
      <c r="D740" s="798">
        <v>3</v>
      </c>
      <c r="E740" s="521"/>
      <c r="F740" s="453"/>
    </row>
    <row r="741" spans="1:6">
      <c r="A741" s="581" t="s">
        <v>831</v>
      </c>
      <c r="B741" s="582" t="s">
        <v>832</v>
      </c>
      <c r="C741" s="589"/>
      <c r="D741" s="798"/>
      <c r="E741" s="521"/>
      <c r="F741" s="453"/>
    </row>
    <row r="742" spans="1:6" ht="25.5">
      <c r="A742" s="581" t="s">
        <v>833</v>
      </c>
      <c r="B742" s="582" t="s">
        <v>834</v>
      </c>
      <c r="C742" s="589"/>
      <c r="D742" s="798"/>
      <c r="E742" s="521"/>
      <c r="F742" s="453"/>
    </row>
    <row r="743" spans="1:6">
      <c r="A743" s="585" t="s">
        <v>835</v>
      </c>
      <c r="B743" s="586" t="s">
        <v>829</v>
      </c>
      <c r="C743" s="589" t="s">
        <v>7</v>
      </c>
      <c r="D743" s="798">
        <v>1</v>
      </c>
      <c r="E743" s="521"/>
      <c r="F743" s="453"/>
    </row>
    <row r="744" spans="1:6">
      <c r="A744" s="591" t="s">
        <v>488</v>
      </c>
      <c r="B744" s="582" t="s">
        <v>487</v>
      </c>
      <c r="C744" s="589"/>
      <c r="D744" s="798"/>
      <c r="E744" s="521"/>
      <c r="F744" s="541"/>
    </row>
    <row r="745" spans="1:6">
      <c r="A745" s="592" t="s">
        <v>595</v>
      </c>
      <c r="B745" s="586" t="s">
        <v>663</v>
      </c>
      <c r="C745" s="649" t="s">
        <v>7</v>
      </c>
      <c r="D745" s="798">
        <v>1</v>
      </c>
      <c r="E745" s="521"/>
      <c r="F745" s="453"/>
    </row>
    <row r="746" spans="1:6">
      <c r="A746" s="591" t="s">
        <v>600</v>
      </c>
      <c r="B746" s="582" t="s">
        <v>601</v>
      </c>
      <c r="C746" s="824"/>
      <c r="D746" s="798"/>
      <c r="E746" s="521"/>
      <c r="F746" s="453"/>
    </row>
    <row r="747" spans="1:6">
      <c r="A747" s="592" t="s">
        <v>602</v>
      </c>
      <c r="B747" s="679" t="s">
        <v>603</v>
      </c>
      <c r="C747" s="589" t="s">
        <v>7</v>
      </c>
      <c r="D747" s="798">
        <v>10</v>
      </c>
      <c r="E747" s="521"/>
      <c r="F747" s="453"/>
    </row>
    <row r="748" spans="1:6">
      <c r="A748" s="591" t="s">
        <v>836</v>
      </c>
      <c r="B748" s="711" t="s">
        <v>837</v>
      </c>
      <c r="C748" s="589"/>
      <c r="D748" s="798"/>
      <c r="E748" s="521"/>
      <c r="F748" s="453"/>
    </row>
    <row r="749" spans="1:6">
      <c r="A749" s="592" t="s">
        <v>838</v>
      </c>
      <c r="B749" s="679" t="s">
        <v>829</v>
      </c>
      <c r="C749" s="589" t="s">
        <v>7</v>
      </c>
      <c r="D749" s="798">
        <v>1</v>
      </c>
      <c r="E749" s="521"/>
      <c r="F749" s="453"/>
    </row>
    <row r="750" spans="1:6">
      <c r="A750" s="591" t="s">
        <v>598</v>
      </c>
      <c r="B750" s="711" t="s">
        <v>599</v>
      </c>
      <c r="C750" s="589"/>
      <c r="D750" s="798"/>
      <c r="E750" s="521"/>
      <c r="F750" s="453"/>
    </row>
    <row r="751" spans="1:6">
      <c r="A751" s="834" t="s">
        <v>851</v>
      </c>
      <c r="B751" s="679" t="s">
        <v>593</v>
      </c>
      <c r="C751" s="589" t="s">
        <v>7</v>
      </c>
      <c r="D751" s="798">
        <v>2</v>
      </c>
      <c r="E751" s="521"/>
      <c r="F751" s="453"/>
    </row>
    <row r="752" spans="1:6">
      <c r="A752" s="834" t="s">
        <v>847</v>
      </c>
      <c r="B752" s="679" t="s">
        <v>829</v>
      </c>
      <c r="C752" s="589" t="s">
        <v>7</v>
      </c>
      <c r="D752" s="798">
        <v>1</v>
      </c>
      <c r="E752" s="521"/>
      <c r="F752" s="453"/>
    </row>
    <row r="753" spans="1:6">
      <c r="A753" s="835" t="s">
        <v>754</v>
      </c>
      <c r="B753" s="711" t="s">
        <v>755</v>
      </c>
      <c r="C753" s="589"/>
      <c r="D753" s="798"/>
      <c r="E753" s="521"/>
      <c r="F753" s="453"/>
    </row>
    <row r="754" spans="1:6">
      <c r="A754" s="834" t="s">
        <v>756</v>
      </c>
      <c r="B754" s="679" t="s">
        <v>536</v>
      </c>
      <c r="C754" s="589" t="s">
        <v>7</v>
      </c>
      <c r="D754" s="798">
        <v>2</v>
      </c>
      <c r="E754" s="521"/>
      <c r="F754" s="453"/>
    </row>
    <row r="755" spans="1:6">
      <c r="A755" s="581" t="s">
        <v>75</v>
      </c>
      <c r="B755" s="582" t="s">
        <v>604</v>
      </c>
      <c r="C755" s="589"/>
      <c r="D755" s="798"/>
      <c r="E755" s="521"/>
      <c r="F755" s="453"/>
    </row>
    <row r="756" spans="1:6">
      <c r="A756" s="585" t="s">
        <v>839</v>
      </c>
      <c r="B756" s="586" t="s">
        <v>1186</v>
      </c>
      <c r="C756" s="589" t="s">
        <v>7</v>
      </c>
      <c r="D756" s="798">
        <v>2</v>
      </c>
      <c r="E756" s="521"/>
      <c r="F756" s="453"/>
    </row>
    <row r="757" spans="1:6">
      <c r="A757" s="585" t="s">
        <v>413</v>
      </c>
      <c r="B757" s="586" t="s">
        <v>605</v>
      </c>
      <c r="C757" s="589" t="s">
        <v>7</v>
      </c>
      <c r="D757" s="798">
        <v>5</v>
      </c>
      <c r="E757" s="521"/>
      <c r="F757" s="453"/>
    </row>
    <row r="758" spans="1:6">
      <c r="A758" s="585" t="s">
        <v>297</v>
      </c>
      <c r="B758" s="586" t="s">
        <v>606</v>
      </c>
      <c r="C758" s="589" t="s">
        <v>7</v>
      </c>
      <c r="D758" s="798">
        <v>6</v>
      </c>
      <c r="E758" s="521"/>
      <c r="F758" s="453"/>
    </row>
    <row r="759" spans="1:6">
      <c r="A759" s="585" t="s">
        <v>298</v>
      </c>
      <c r="B759" s="586" t="s">
        <v>607</v>
      </c>
      <c r="C759" s="589" t="s">
        <v>7</v>
      </c>
      <c r="D759" s="798">
        <v>3</v>
      </c>
      <c r="E759" s="521"/>
      <c r="F759" s="453"/>
    </row>
    <row r="760" spans="1:6">
      <c r="A760" s="585" t="s">
        <v>299</v>
      </c>
      <c r="B760" s="586" t="s">
        <v>608</v>
      </c>
      <c r="C760" s="589" t="s">
        <v>7</v>
      </c>
      <c r="D760" s="798">
        <v>2</v>
      </c>
      <c r="E760" s="521"/>
      <c r="F760" s="453"/>
    </row>
    <row r="761" spans="1:6">
      <c r="A761" s="585" t="s">
        <v>300</v>
      </c>
      <c r="B761" s="586" t="s">
        <v>609</v>
      </c>
      <c r="C761" s="589" t="s">
        <v>7</v>
      </c>
      <c r="D761" s="798">
        <v>1</v>
      </c>
      <c r="E761" s="521"/>
      <c r="F761" s="453"/>
    </row>
    <row r="762" spans="1:6">
      <c r="A762" s="585" t="s">
        <v>491</v>
      </c>
      <c r="B762" s="586" t="s">
        <v>611</v>
      </c>
      <c r="C762" s="589" t="s">
        <v>7</v>
      </c>
      <c r="D762" s="798">
        <v>4</v>
      </c>
      <c r="E762" s="521"/>
      <c r="F762" s="453"/>
    </row>
    <row r="763" spans="1:6">
      <c r="A763" s="585" t="s">
        <v>493</v>
      </c>
      <c r="B763" s="586" t="s">
        <v>423</v>
      </c>
      <c r="C763" s="589" t="s">
        <v>7</v>
      </c>
      <c r="D763" s="798">
        <v>2</v>
      </c>
      <c r="E763" s="521"/>
      <c r="F763" s="453"/>
    </row>
    <row r="764" spans="1:6">
      <c r="A764" s="581" t="s">
        <v>460</v>
      </c>
      <c r="B764" s="582" t="s">
        <v>615</v>
      </c>
      <c r="C764" s="589"/>
      <c r="D764" s="798"/>
      <c r="E764" s="521"/>
      <c r="F764" s="453"/>
    </row>
    <row r="765" spans="1:6">
      <c r="A765" s="585" t="s">
        <v>658</v>
      </c>
      <c r="B765" s="586" t="s">
        <v>659</v>
      </c>
      <c r="C765" s="589" t="s">
        <v>7</v>
      </c>
      <c r="D765" s="798">
        <v>1</v>
      </c>
      <c r="E765" s="521"/>
      <c r="F765" s="453"/>
    </row>
    <row r="766" spans="1:6">
      <c r="A766" s="585" t="s">
        <v>849</v>
      </c>
      <c r="B766" s="586" t="s">
        <v>850</v>
      </c>
      <c r="C766" s="589" t="s">
        <v>7</v>
      </c>
      <c r="D766" s="798">
        <v>2</v>
      </c>
      <c r="E766" s="521"/>
      <c r="F766" s="453"/>
    </row>
    <row r="767" spans="1:6">
      <c r="A767" s="585" t="s">
        <v>828</v>
      </c>
      <c r="B767" s="586" t="s">
        <v>841</v>
      </c>
      <c r="C767" s="589" t="s">
        <v>7</v>
      </c>
      <c r="D767" s="798">
        <v>2</v>
      </c>
      <c r="E767" s="521"/>
      <c r="F767" s="453"/>
    </row>
    <row r="768" spans="1:6">
      <c r="A768" s="585" t="s">
        <v>614</v>
      </c>
      <c r="B768" s="586" t="s">
        <v>1187</v>
      </c>
      <c r="C768" s="589" t="s">
        <v>7</v>
      </c>
      <c r="D768" s="798">
        <v>1</v>
      </c>
      <c r="E768" s="521"/>
      <c r="F768" s="453"/>
    </row>
    <row r="769" spans="1:6">
      <c r="A769" s="585" t="s">
        <v>461</v>
      </c>
      <c r="B769" s="586" t="s">
        <v>616</v>
      </c>
      <c r="C769" s="589" t="s">
        <v>7</v>
      </c>
      <c r="D769" s="798">
        <v>1</v>
      </c>
      <c r="E769" s="521"/>
      <c r="F769" s="453"/>
    </row>
    <row r="770" spans="1:6">
      <c r="A770" s="585" t="s">
        <v>462</v>
      </c>
      <c r="B770" s="586" t="s">
        <v>1188</v>
      </c>
      <c r="C770" s="589" t="s">
        <v>7</v>
      </c>
      <c r="D770" s="798">
        <v>7</v>
      </c>
      <c r="E770" s="521"/>
      <c r="F770" s="453"/>
    </row>
    <row r="771" spans="1:6">
      <c r="A771" s="585" t="s">
        <v>619</v>
      </c>
      <c r="B771" s="586" t="s">
        <v>618</v>
      </c>
      <c r="C771" s="589" t="s">
        <v>7</v>
      </c>
      <c r="D771" s="798">
        <v>6</v>
      </c>
      <c r="E771" s="521"/>
      <c r="F771" s="453"/>
    </row>
    <row r="772" spans="1:6">
      <c r="A772" s="585" t="s">
        <v>842</v>
      </c>
      <c r="B772" s="586" t="s">
        <v>617</v>
      </c>
      <c r="C772" s="589" t="s">
        <v>7</v>
      </c>
      <c r="D772" s="798">
        <v>3</v>
      </c>
      <c r="E772" s="521"/>
      <c r="F772" s="453"/>
    </row>
    <row r="773" spans="1:6">
      <c r="A773" s="581" t="s">
        <v>421</v>
      </c>
      <c r="B773" s="582" t="s">
        <v>287</v>
      </c>
      <c r="C773" s="589"/>
      <c r="D773" s="798"/>
      <c r="E773" s="521"/>
      <c r="F773" s="453"/>
    </row>
    <row r="774" spans="1:6">
      <c r="A774" s="585" t="s">
        <v>655</v>
      </c>
      <c r="B774" s="586" t="s">
        <v>621</v>
      </c>
      <c r="C774" s="589" t="s">
        <v>7</v>
      </c>
      <c r="D774" s="798">
        <v>10</v>
      </c>
      <c r="E774" s="521"/>
      <c r="F774" s="453"/>
    </row>
    <row r="775" spans="1:6">
      <c r="A775" s="585" t="s">
        <v>656</v>
      </c>
      <c r="B775" s="586" t="s">
        <v>613</v>
      </c>
      <c r="C775" s="589" t="s">
        <v>7</v>
      </c>
      <c r="D775" s="798">
        <v>1</v>
      </c>
      <c r="E775" s="521"/>
      <c r="F775" s="453"/>
    </row>
    <row r="776" spans="1:6">
      <c r="A776" s="585" t="s">
        <v>459</v>
      </c>
      <c r="B776" s="586" t="s">
        <v>657</v>
      </c>
      <c r="C776" s="589" t="s">
        <v>7</v>
      </c>
      <c r="D776" s="798">
        <v>1</v>
      </c>
      <c r="E776" s="521"/>
      <c r="F776" s="453"/>
    </row>
    <row r="777" spans="1:6">
      <c r="A777" s="585" t="s">
        <v>825</v>
      </c>
      <c r="B777" s="586" t="s">
        <v>826</v>
      </c>
      <c r="C777" s="589" t="s">
        <v>7</v>
      </c>
      <c r="D777" s="798">
        <v>2</v>
      </c>
      <c r="E777" s="521"/>
      <c r="F777" s="453"/>
    </row>
    <row r="778" spans="1:6">
      <c r="A778" s="581" t="s">
        <v>76</v>
      </c>
      <c r="B778" s="582" t="s">
        <v>286</v>
      </c>
      <c r="C778" s="589"/>
      <c r="D778" s="798"/>
      <c r="E778" s="521"/>
      <c r="F778" s="453"/>
    </row>
    <row r="779" spans="1:6">
      <c r="A779" s="832" t="s">
        <v>417</v>
      </c>
      <c r="B779" s="586" t="s">
        <v>186</v>
      </c>
      <c r="C779" s="589" t="s">
        <v>7</v>
      </c>
      <c r="D779" s="798">
        <v>12</v>
      </c>
      <c r="E779" s="521"/>
      <c r="F779" s="453"/>
    </row>
    <row r="780" spans="1:6">
      <c r="A780" s="832" t="s">
        <v>858</v>
      </c>
      <c r="B780" s="586" t="s">
        <v>859</v>
      </c>
      <c r="C780" s="589" t="s">
        <v>7</v>
      </c>
      <c r="D780" s="798">
        <v>2</v>
      </c>
      <c r="E780" s="521"/>
      <c r="F780" s="453"/>
    </row>
    <row r="781" spans="1:6">
      <c r="A781" s="832" t="s">
        <v>305</v>
      </c>
      <c r="B781" s="586" t="s">
        <v>273</v>
      </c>
      <c r="C781" s="589" t="s">
        <v>7</v>
      </c>
      <c r="D781" s="798">
        <v>1</v>
      </c>
      <c r="E781" s="521"/>
      <c r="F781" s="453"/>
    </row>
    <row r="782" spans="1:6">
      <c r="A782" s="832" t="s">
        <v>631</v>
      </c>
      <c r="B782" s="586" t="s">
        <v>431</v>
      </c>
      <c r="C782" s="589" t="s">
        <v>7</v>
      </c>
      <c r="D782" s="798">
        <v>2</v>
      </c>
      <c r="E782" s="521"/>
      <c r="F782" s="453"/>
    </row>
    <row r="783" spans="1:6">
      <c r="A783" s="832" t="s">
        <v>306</v>
      </c>
      <c r="B783" s="586" t="s">
        <v>627</v>
      </c>
      <c r="C783" s="589" t="s">
        <v>7</v>
      </c>
      <c r="D783" s="798">
        <v>4</v>
      </c>
      <c r="E783" s="521"/>
      <c r="F783" s="453"/>
    </row>
    <row r="784" spans="1:6">
      <c r="A784" s="832" t="s">
        <v>626</v>
      </c>
      <c r="B784" s="586" t="s">
        <v>844</v>
      </c>
      <c r="C784" s="589" t="s">
        <v>7</v>
      </c>
      <c r="D784" s="798">
        <v>1</v>
      </c>
      <c r="E784" s="521"/>
      <c r="F784" s="453"/>
    </row>
    <row r="785" spans="1:6">
      <c r="A785" s="832" t="s">
        <v>464</v>
      </c>
      <c r="B785" s="586" t="s">
        <v>301</v>
      </c>
      <c r="C785" s="589" t="s">
        <v>7</v>
      </c>
      <c r="D785" s="798">
        <v>1</v>
      </c>
      <c r="E785" s="521"/>
      <c r="F785" s="453"/>
    </row>
    <row r="786" spans="1:6" ht="25.5">
      <c r="A786" s="581" t="s">
        <v>77</v>
      </c>
      <c r="B786" s="582" t="s">
        <v>285</v>
      </c>
      <c r="C786" s="589"/>
      <c r="D786" s="836"/>
      <c r="E786" s="532"/>
      <c r="F786" s="533"/>
    </row>
    <row r="787" spans="1:6">
      <c r="A787" s="837" t="s">
        <v>418</v>
      </c>
      <c r="B787" s="615" t="s">
        <v>205</v>
      </c>
      <c r="C787" s="606" t="s">
        <v>7</v>
      </c>
      <c r="D787" s="798">
        <v>12</v>
      </c>
      <c r="E787" s="542"/>
      <c r="F787" s="453"/>
    </row>
    <row r="788" spans="1:6">
      <c r="A788" s="837" t="s">
        <v>860</v>
      </c>
      <c r="B788" s="615" t="s">
        <v>743</v>
      </c>
      <c r="C788" s="606" t="s">
        <v>7</v>
      </c>
      <c r="D788" s="798">
        <v>2</v>
      </c>
      <c r="E788" s="542"/>
      <c r="F788" s="453"/>
    </row>
    <row r="789" spans="1:6">
      <c r="A789" s="837" t="s">
        <v>307</v>
      </c>
      <c r="B789" s="615" t="s">
        <v>220</v>
      </c>
      <c r="C789" s="606" t="s">
        <v>7</v>
      </c>
      <c r="D789" s="798">
        <v>1</v>
      </c>
      <c r="E789" s="542"/>
      <c r="F789" s="453"/>
    </row>
    <row r="790" spans="1:6">
      <c r="A790" s="837" t="s">
        <v>633</v>
      </c>
      <c r="B790" s="615" t="s">
        <v>434</v>
      </c>
      <c r="C790" s="606" t="s">
        <v>7</v>
      </c>
      <c r="D790" s="798">
        <v>2</v>
      </c>
      <c r="E790" s="542"/>
      <c r="F790" s="453"/>
    </row>
    <row r="791" spans="1:6">
      <c r="A791" s="837" t="s">
        <v>634</v>
      </c>
      <c r="B791" s="615" t="s">
        <v>635</v>
      </c>
      <c r="C791" s="606" t="s">
        <v>7</v>
      </c>
      <c r="D791" s="798">
        <v>4</v>
      </c>
      <c r="E791" s="542"/>
      <c r="F791" s="453"/>
    </row>
    <row r="792" spans="1:6">
      <c r="A792" s="837" t="s">
        <v>845</v>
      </c>
      <c r="B792" s="615" t="s">
        <v>846</v>
      </c>
      <c r="C792" s="606" t="s">
        <v>7</v>
      </c>
      <c r="D792" s="798">
        <v>1</v>
      </c>
      <c r="E792" s="542"/>
      <c r="F792" s="453"/>
    </row>
    <row r="793" spans="1:6" ht="13.5" thickBot="1">
      <c r="A793" s="838" t="s">
        <v>185</v>
      </c>
      <c r="B793" s="623" t="s">
        <v>302</v>
      </c>
      <c r="C793" s="624" t="s">
        <v>7</v>
      </c>
      <c r="D793" s="815">
        <v>1</v>
      </c>
      <c r="E793" s="534"/>
      <c r="F793" s="455"/>
    </row>
    <row r="794" spans="1:6" ht="27.75" customHeight="1" thickBot="1">
      <c r="A794" s="626"/>
      <c r="B794" s="627"/>
      <c r="C794" s="627"/>
      <c r="D794" s="627"/>
      <c r="E794" s="473" t="s">
        <v>1236</v>
      </c>
      <c r="F794" s="535"/>
    </row>
    <row r="795" spans="1:6" ht="27" customHeight="1" thickBot="1">
      <c r="A795" s="758" t="s">
        <v>1254</v>
      </c>
      <c r="B795" s="759"/>
      <c r="C795" s="759"/>
      <c r="D795" s="759"/>
      <c r="E795" s="501"/>
      <c r="F795" s="502"/>
    </row>
    <row r="796" spans="1:6" ht="13.5" thickBot="1">
      <c r="A796" s="839" t="s">
        <v>1</v>
      </c>
      <c r="B796" s="840" t="s">
        <v>2</v>
      </c>
      <c r="C796" s="841" t="s">
        <v>263</v>
      </c>
      <c r="D796" s="842" t="s">
        <v>145</v>
      </c>
      <c r="E796" s="543" t="s">
        <v>146</v>
      </c>
      <c r="F796" s="544" t="s">
        <v>147</v>
      </c>
    </row>
    <row r="797" spans="1:6">
      <c r="A797" s="764" t="s">
        <v>350</v>
      </c>
      <c r="B797" s="765" t="s">
        <v>544</v>
      </c>
      <c r="C797" s="766"/>
      <c r="D797" s="767"/>
      <c r="E797" s="505"/>
      <c r="F797" s="506"/>
    </row>
    <row r="798" spans="1:6">
      <c r="A798" s="768" t="s">
        <v>984</v>
      </c>
      <c r="B798" s="843" t="s">
        <v>545</v>
      </c>
      <c r="C798" s="770" t="s">
        <v>260</v>
      </c>
      <c r="D798" s="771">
        <v>100</v>
      </c>
      <c r="E798" s="507"/>
      <c r="F798" s="494"/>
    </row>
    <row r="799" spans="1:6">
      <c r="A799" s="768" t="s">
        <v>985</v>
      </c>
      <c r="B799" s="843" t="s">
        <v>351</v>
      </c>
      <c r="C799" s="770" t="s">
        <v>121</v>
      </c>
      <c r="D799" s="771">
        <v>3</v>
      </c>
      <c r="E799" s="507"/>
      <c r="F799" s="494"/>
    </row>
    <row r="800" spans="1:6">
      <c r="A800" s="768" t="s">
        <v>986</v>
      </c>
      <c r="B800" s="843" t="s">
        <v>546</v>
      </c>
      <c r="C800" s="770" t="s">
        <v>121</v>
      </c>
      <c r="D800" s="771">
        <v>4</v>
      </c>
      <c r="E800" s="507"/>
      <c r="F800" s="494"/>
    </row>
    <row r="801" spans="1:6">
      <c r="A801" s="768" t="s">
        <v>987</v>
      </c>
      <c r="B801" s="843" t="s">
        <v>988</v>
      </c>
      <c r="C801" s="770" t="s">
        <v>121</v>
      </c>
      <c r="D801" s="771">
        <v>2</v>
      </c>
      <c r="E801" s="507"/>
      <c r="F801" s="494"/>
    </row>
    <row r="802" spans="1:6" ht="25.5">
      <c r="A802" s="768" t="s">
        <v>989</v>
      </c>
      <c r="B802" s="843" t="s">
        <v>547</v>
      </c>
      <c r="C802" s="770" t="s">
        <v>121</v>
      </c>
      <c r="D802" s="771">
        <v>7</v>
      </c>
      <c r="E802" s="507"/>
      <c r="F802" s="494"/>
    </row>
    <row r="803" spans="1:6">
      <c r="A803" s="768" t="s">
        <v>990</v>
      </c>
      <c r="B803" s="843" t="s">
        <v>548</v>
      </c>
      <c r="C803" s="770" t="s">
        <v>121</v>
      </c>
      <c r="D803" s="771">
        <v>6</v>
      </c>
      <c r="E803" s="507"/>
      <c r="F803" s="494"/>
    </row>
    <row r="804" spans="1:6">
      <c r="A804" s="768" t="s">
        <v>991</v>
      </c>
      <c r="B804" s="843" t="s">
        <v>352</v>
      </c>
      <c r="C804" s="770" t="s">
        <v>121</v>
      </c>
      <c r="D804" s="771">
        <v>6</v>
      </c>
      <c r="E804" s="507"/>
      <c r="F804" s="494"/>
    </row>
    <row r="805" spans="1:6">
      <c r="A805" s="768" t="s">
        <v>992</v>
      </c>
      <c r="B805" s="843" t="s">
        <v>353</v>
      </c>
      <c r="C805" s="770" t="s">
        <v>121</v>
      </c>
      <c r="D805" s="771">
        <v>6</v>
      </c>
      <c r="E805" s="507"/>
      <c r="F805" s="494"/>
    </row>
    <row r="806" spans="1:6">
      <c r="A806" s="768" t="s">
        <v>993</v>
      </c>
      <c r="B806" s="843" t="s">
        <v>354</v>
      </c>
      <c r="C806" s="770" t="s">
        <v>121</v>
      </c>
      <c r="D806" s="771">
        <v>3</v>
      </c>
      <c r="E806" s="507"/>
      <c r="F806" s="494"/>
    </row>
    <row r="807" spans="1:6" ht="25.5">
      <c r="A807" s="768" t="s">
        <v>994</v>
      </c>
      <c r="B807" s="843" t="s">
        <v>264</v>
      </c>
      <c r="C807" s="770" t="s">
        <v>121</v>
      </c>
      <c r="D807" s="771">
        <v>6</v>
      </c>
      <c r="E807" s="507"/>
      <c r="F807" s="494"/>
    </row>
    <row r="808" spans="1:6">
      <c r="A808" s="768" t="s">
        <v>995</v>
      </c>
      <c r="B808" s="843" t="s">
        <v>265</v>
      </c>
      <c r="C808" s="770" t="s">
        <v>136</v>
      </c>
      <c r="D808" s="771">
        <v>1</v>
      </c>
      <c r="E808" s="507"/>
      <c r="F808" s="494"/>
    </row>
    <row r="809" spans="1:6">
      <c r="A809" s="768" t="s">
        <v>996</v>
      </c>
      <c r="B809" s="843" t="s">
        <v>355</v>
      </c>
      <c r="C809" s="770" t="s">
        <v>121</v>
      </c>
      <c r="D809" s="771">
        <v>3</v>
      </c>
      <c r="E809" s="507"/>
      <c r="F809" s="494"/>
    </row>
    <row r="810" spans="1:6" ht="25.5">
      <c r="A810" s="768" t="s">
        <v>997</v>
      </c>
      <c r="B810" s="843" t="s">
        <v>266</v>
      </c>
      <c r="C810" s="770" t="s">
        <v>136</v>
      </c>
      <c r="D810" s="771">
        <v>2</v>
      </c>
      <c r="E810" s="507"/>
      <c r="F810" s="494"/>
    </row>
    <row r="811" spans="1:6" ht="25.5">
      <c r="A811" s="768" t="s">
        <v>998</v>
      </c>
      <c r="B811" s="843" t="s">
        <v>356</v>
      </c>
      <c r="C811" s="770" t="s">
        <v>148</v>
      </c>
      <c r="D811" s="771">
        <v>100</v>
      </c>
      <c r="E811" s="507"/>
      <c r="F811" s="494"/>
    </row>
    <row r="812" spans="1:6" ht="25.5">
      <c r="A812" s="768" t="s">
        <v>999</v>
      </c>
      <c r="B812" s="843" t="s">
        <v>357</v>
      </c>
      <c r="C812" s="770" t="s">
        <v>1000</v>
      </c>
      <c r="D812" s="771">
        <v>2</v>
      </c>
      <c r="E812" s="507"/>
      <c r="F812" s="494"/>
    </row>
    <row r="813" spans="1:6">
      <c r="A813" s="768" t="s">
        <v>1001</v>
      </c>
      <c r="B813" s="843" t="s">
        <v>550</v>
      </c>
      <c r="C813" s="770" t="s">
        <v>148</v>
      </c>
      <c r="D813" s="771">
        <v>10</v>
      </c>
      <c r="E813" s="507"/>
      <c r="F813" s="494"/>
    </row>
    <row r="814" spans="1:6" ht="38.25">
      <c r="A814" s="768" t="s">
        <v>1002</v>
      </c>
      <c r="B814" s="843" t="s">
        <v>551</v>
      </c>
      <c r="C814" s="770" t="s">
        <v>148</v>
      </c>
      <c r="D814" s="771">
        <v>40</v>
      </c>
      <c r="E814" s="507"/>
      <c r="F814" s="494"/>
    </row>
    <row r="815" spans="1:6">
      <c r="A815" s="768" t="s">
        <v>1003</v>
      </c>
      <c r="B815" s="843" t="s">
        <v>1004</v>
      </c>
      <c r="C815" s="770" t="s">
        <v>121</v>
      </c>
      <c r="D815" s="771">
        <v>5</v>
      </c>
      <c r="E815" s="507"/>
      <c r="F815" s="494"/>
    </row>
    <row r="816" spans="1:6" ht="38.25">
      <c r="A816" s="768" t="s">
        <v>1005</v>
      </c>
      <c r="B816" s="843" t="s">
        <v>267</v>
      </c>
      <c r="C816" s="770" t="s">
        <v>121</v>
      </c>
      <c r="D816" s="771">
        <v>2</v>
      </c>
      <c r="E816" s="507"/>
      <c r="F816" s="494"/>
    </row>
    <row r="817" spans="1:6">
      <c r="A817" s="772" t="s">
        <v>364</v>
      </c>
      <c r="B817" s="775" t="s">
        <v>552</v>
      </c>
      <c r="C817" s="770"/>
      <c r="D817" s="771"/>
      <c r="E817" s="507"/>
      <c r="F817" s="494"/>
    </row>
    <row r="818" spans="1:6" ht="51">
      <c r="A818" s="768" t="s">
        <v>1006</v>
      </c>
      <c r="B818" s="843" t="s">
        <v>553</v>
      </c>
      <c r="C818" s="770" t="s">
        <v>121</v>
      </c>
      <c r="D818" s="771">
        <v>1</v>
      </c>
      <c r="E818" s="507"/>
      <c r="F818" s="494"/>
    </row>
    <row r="819" spans="1:6" ht="25.5">
      <c r="A819" s="768" t="s">
        <v>1007</v>
      </c>
      <c r="B819" s="843" t="s">
        <v>1008</v>
      </c>
      <c r="C819" s="770" t="s">
        <v>121</v>
      </c>
      <c r="D819" s="771">
        <v>1</v>
      </c>
      <c r="E819" s="507"/>
      <c r="F819" s="494"/>
    </row>
    <row r="820" spans="1:6" ht="38.25">
      <c r="A820" s="768" t="s">
        <v>1009</v>
      </c>
      <c r="B820" s="843" t="s">
        <v>1010</v>
      </c>
      <c r="C820" s="770" t="s">
        <v>121</v>
      </c>
      <c r="D820" s="771">
        <v>1</v>
      </c>
      <c r="E820" s="507"/>
      <c r="F820" s="494"/>
    </row>
    <row r="821" spans="1:6" ht="38.25">
      <c r="A821" s="768" t="s">
        <v>1011</v>
      </c>
      <c r="B821" s="843" t="s">
        <v>1012</v>
      </c>
      <c r="C821" s="770" t="s">
        <v>121</v>
      </c>
      <c r="D821" s="771">
        <v>1</v>
      </c>
      <c r="E821" s="507"/>
      <c r="F821" s="494"/>
    </row>
    <row r="822" spans="1:6">
      <c r="A822" s="768" t="s">
        <v>1013</v>
      </c>
      <c r="B822" s="843" t="s">
        <v>1014</v>
      </c>
      <c r="C822" s="770" t="s">
        <v>121</v>
      </c>
      <c r="D822" s="771">
        <v>1</v>
      </c>
      <c r="E822" s="507"/>
      <c r="F822" s="494"/>
    </row>
    <row r="823" spans="1:6" ht="102">
      <c r="A823" s="768" t="s">
        <v>1015</v>
      </c>
      <c r="B823" s="843" t="s">
        <v>1016</v>
      </c>
      <c r="C823" s="770" t="s">
        <v>121</v>
      </c>
      <c r="D823" s="771">
        <v>1</v>
      </c>
      <c r="E823" s="507"/>
      <c r="F823" s="494"/>
    </row>
    <row r="824" spans="1:6" ht="51">
      <c r="A824" s="768" t="s">
        <v>1017</v>
      </c>
      <c r="B824" s="843" t="s">
        <v>358</v>
      </c>
      <c r="C824" s="770" t="s">
        <v>359</v>
      </c>
      <c r="D824" s="771">
        <v>80</v>
      </c>
      <c r="E824" s="507"/>
      <c r="F824" s="494"/>
    </row>
    <row r="825" spans="1:6" ht="51">
      <c r="A825" s="768" t="s">
        <v>1018</v>
      </c>
      <c r="B825" s="843" t="s">
        <v>360</v>
      </c>
      <c r="C825" s="770" t="s">
        <v>359</v>
      </c>
      <c r="D825" s="771">
        <v>19</v>
      </c>
      <c r="E825" s="507"/>
      <c r="F825" s="494"/>
    </row>
    <row r="826" spans="1:6" ht="38.25">
      <c r="A826" s="768" t="s">
        <v>1019</v>
      </c>
      <c r="B826" s="843" t="s">
        <v>268</v>
      </c>
      <c r="C826" s="770" t="s">
        <v>121</v>
      </c>
      <c r="D826" s="771">
        <v>1</v>
      </c>
      <c r="E826" s="507"/>
      <c r="F826" s="494"/>
    </row>
    <row r="827" spans="1:6" ht="25.5">
      <c r="A827" s="768" t="s">
        <v>1020</v>
      </c>
      <c r="B827" s="843" t="s">
        <v>269</v>
      </c>
      <c r="C827" s="770" t="s">
        <v>121</v>
      </c>
      <c r="D827" s="771">
        <v>2</v>
      </c>
      <c r="E827" s="507"/>
      <c r="F827" s="494"/>
    </row>
    <row r="828" spans="1:6" ht="25.5">
      <c r="A828" s="768" t="s">
        <v>1021</v>
      </c>
      <c r="B828" s="843" t="s">
        <v>361</v>
      </c>
      <c r="C828" s="770" t="s">
        <v>1000</v>
      </c>
      <c r="D828" s="771">
        <v>4</v>
      </c>
      <c r="E828" s="507"/>
      <c r="F828" s="494"/>
    </row>
    <row r="829" spans="1:6" ht="25.5">
      <c r="A829" s="768" t="s">
        <v>1022</v>
      </c>
      <c r="B829" s="843" t="s">
        <v>362</v>
      </c>
      <c r="C829" s="770" t="s">
        <v>121</v>
      </c>
      <c r="D829" s="771">
        <v>1</v>
      </c>
      <c r="E829" s="507"/>
      <c r="F829" s="494"/>
    </row>
    <row r="830" spans="1:6" ht="38.25">
      <c r="A830" s="768" t="s">
        <v>1023</v>
      </c>
      <c r="B830" s="843" t="s">
        <v>363</v>
      </c>
      <c r="C830" s="770" t="s">
        <v>121</v>
      </c>
      <c r="D830" s="771">
        <v>1</v>
      </c>
      <c r="E830" s="507"/>
      <c r="F830" s="494"/>
    </row>
    <row r="831" spans="1:6" ht="25.5">
      <c r="A831" s="768" t="s">
        <v>1024</v>
      </c>
      <c r="B831" s="843" t="s">
        <v>1025</v>
      </c>
      <c r="C831" s="770" t="s">
        <v>148</v>
      </c>
      <c r="D831" s="771">
        <v>50</v>
      </c>
      <c r="E831" s="507"/>
      <c r="F831" s="494"/>
    </row>
    <row r="832" spans="1:6" ht="25.5">
      <c r="A832" s="772" t="s">
        <v>565</v>
      </c>
      <c r="B832" s="775" t="s">
        <v>554</v>
      </c>
      <c r="C832" s="770"/>
      <c r="D832" s="771"/>
      <c r="E832" s="507"/>
      <c r="F832" s="494"/>
    </row>
    <row r="833" spans="1:6" ht="51">
      <c r="A833" s="768" t="s">
        <v>1026</v>
      </c>
      <c r="B833" s="843" t="s">
        <v>1027</v>
      </c>
      <c r="C833" s="770" t="s">
        <v>148</v>
      </c>
      <c r="D833" s="771">
        <v>50</v>
      </c>
      <c r="E833" s="507"/>
      <c r="F833" s="494"/>
    </row>
    <row r="834" spans="1:6" ht="51">
      <c r="A834" s="768" t="s">
        <v>1028</v>
      </c>
      <c r="B834" s="843" t="s">
        <v>1029</v>
      </c>
      <c r="C834" s="770" t="s">
        <v>148</v>
      </c>
      <c r="D834" s="771">
        <v>50</v>
      </c>
      <c r="E834" s="507"/>
      <c r="F834" s="494"/>
    </row>
    <row r="835" spans="1:6" ht="51">
      <c r="A835" s="768" t="s">
        <v>1030</v>
      </c>
      <c r="B835" s="843" t="s">
        <v>1031</v>
      </c>
      <c r="C835" s="770" t="s">
        <v>148</v>
      </c>
      <c r="D835" s="771">
        <v>30</v>
      </c>
      <c r="E835" s="507"/>
      <c r="F835" s="494"/>
    </row>
    <row r="836" spans="1:6" ht="25.5">
      <c r="A836" s="768" t="s">
        <v>1032</v>
      </c>
      <c r="B836" s="843" t="s">
        <v>555</v>
      </c>
      <c r="C836" s="770" t="s">
        <v>148</v>
      </c>
      <c r="D836" s="771">
        <v>110</v>
      </c>
      <c r="E836" s="507"/>
      <c r="F836" s="494"/>
    </row>
    <row r="837" spans="1:6" ht="51">
      <c r="A837" s="768" t="s">
        <v>1033</v>
      </c>
      <c r="B837" s="843" t="s">
        <v>1034</v>
      </c>
      <c r="C837" s="770" t="s">
        <v>148</v>
      </c>
      <c r="D837" s="771">
        <v>50</v>
      </c>
      <c r="E837" s="507"/>
      <c r="F837" s="494"/>
    </row>
    <row r="838" spans="1:6" ht="38.25">
      <c r="A838" s="768" t="s">
        <v>1035</v>
      </c>
      <c r="B838" s="843" t="s">
        <v>1036</v>
      </c>
      <c r="C838" s="770" t="s">
        <v>148</v>
      </c>
      <c r="D838" s="771">
        <v>40</v>
      </c>
      <c r="E838" s="507"/>
      <c r="F838" s="494"/>
    </row>
    <row r="839" spans="1:6" ht="51">
      <c r="A839" s="768" t="s">
        <v>1037</v>
      </c>
      <c r="B839" s="843" t="s">
        <v>1038</v>
      </c>
      <c r="C839" s="770" t="s">
        <v>148</v>
      </c>
      <c r="D839" s="771">
        <v>50</v>
      </c>
      <c r="E839" s="507"/>
      <c r="F839" s="494"/>
    </row>
    <row r="840" spans="1:6" ht="38.25">
      <c r="A840" s="768" t="s">
        <v>1039</v>
      </c>
      <c r="B840" s="843" t="s">
        <v>556</v>
      </c>
      <c r="C840" s="770" t="s">
        <v>148</v>
      </c>
      <c r="D840" s="771">
        <v>30</v>
      </c>
      <c r="E840" s="507"/>
      <c r="F840" s="494"/>
    </row>
    <row r="841" spans="1:6" ht="25.5">
      <c r="A841" s="768" t="s">
        <v>1040</v>
      </c>
      <c r="B841" s="843" t="s">
        <v>1041</v>
      </c>
      <c r="C841" s="770" t="s">
        <v>121</v>
      </c>
      <c r="D841" s="771">
        <v>1</v>
      </c>
      <c r="E841" s="507"/>
      <c r="F841" s="494"/>
    </row>
    <row r="842" spans="1:6" ht="25.5">
      <c r="A842" s="768" t="s">
        <v>1040</v>
      </c>
      <c r="B842" s="843" t="s">
        <v>365</v>
      </c>
      <c r="C842" s="770" t="s">
        <v>121</v>
      </c>
      <c r="D842" s="771">
        <v>2</v>
      </c>
      <c r="E842" s="507"/>
      <c r="F842" s="494"/>
    </row>
    <row r="843" spans="1:6" ht="38.25">
      <c r="A843" s="768" t="s">
        <v>1042</v>
      </c>
      <c r="B843" s="843" t="s">
        <v>557</v>
      </c>
      <c r="C843" s="770" t="s">
        <v>121</v>
      </c>
      <c r="D843" s="771">
        <v>1</v>
      </c>
      <c r="E843" s="507"/>
      <c r="F843" s="494"/>
    </row>
    <row r="844" spans="1:6" ht="38.25">
      <c r="A844" s="768" t="s">
        <v>1043</v>
      </c>
      <c r="B844" s="843" t="s">
        <v>1044</v>
      </c>
      <c r="C844" s="770" t="s">
        <v>121</v>
      </c>
      <c r="D844" s="771">
        <v>4</v>
      </c>
      <c r="E844" s="507"/>
      <c r="F844" s="494"/>
    </row>
    <row r="845" spans="1:6">
      <c r="A845" s="768" t="s">
        <v>1045</v>
      </c>
      <c r="B845" s="843" t="s">
        <v>1046</v>
      </c>
      <c r="C845" s="770" t="s">
        <v>7</v>
      </c>
      <c r="D845" s="771">
        <v>4</v>
      </c>
      <c r="E845" s="507"/>
      <c r="F845" s="494"/>
    </row>
    <row r="846" spans="1:6" ht="38.25">
      <c r="A846" s="768" t="s">
        <v>1047</v>
      </c>
      <c r="B846" s="843" t="s">
        <v>1048</v>
      </c>
      <c r="C846" s="770" t="s">
        <v>7</v>
      </c>
      <c r="D846" s="771">
        <v>8</v>
      </c>
      <c r="E846" s="507"/>
      <c r="F846" s="494"/>
    </row>
    <row r="847" spans="1:6" ht="25.5">
      <c r="A847" s="768" t="s">
        <v>1049</v>
      </c>
      <c r="B847" s="843" t="s">
        <v>558</v>
      </c>
      <c r="C847" s="770" t="s">
        <v>271</v>
      </c>
      <c r="D847" s="771">
        <v>1000</v>
      </c>
      <c r="E847" s="507"/>
      <c r="F847" s="494"/>
    </row>
    <row r="848" spans="1:6" ht="25.5">
      <c r="A848" s="768" t="s">
        <v>1050</v>
      </c>
      <c r="B848" s="843" t="s">
        <v>559</v>
      </c>
      <c r="C848" s="770" t="s">
        <v>271</v>
      </c>
      <c r="D848" s="771">
        <v>1000</v>
      </c>
      <c r="E848" s="507"/>
      <c r="F848" s="494"/>
    </row>
    <row r="849" spans="1:6">
      <c r="A849" s="768" t="s">
        <v>1051</v>
      </c>
      <c r="B849" s="843" t="s">
        <v>560</v>
      </c>
      <c r="C849" s="770" t="s">
        <v>121</v>
      </c>
      <c r="D849" s="771">
        <v>11</v>
      </c>
      <c r="E849" s="507"/>
      <c r="F849" s="494"/>
    </row>
    <row r="850" spans="1:6">
      <c r="A850" s="768" t="s">
        <v>1052</v>
      </c>
      <c r="B850" s="843" t="s">
        <v>561</v>
      </c>
      <c r="C850" s="770" t="s">
        <v>121</v>
      </c>
      <c r="D850" s="771">
        <v>10</v>
      </c>
      <c r="E850" s="507"/>
      <c r="F850" s="494"/>
    </row>
    <row r="851" spans="1:6">
      <c r="A851" s="768" t="s">
        <v>1053</v>
      </c>
      <c r="B851" s="843" t="s">
        <v>270</v>
      </c>
      <c r="C851" s="770" t="s">
        <v>121</v>
      </c>
      <c r="D851" s="771">
        <v>2</v>
      </c>
      <c r="E851" s="507"/>
      <c r="F851" s="494"/>
    </row>
    <row r="852" spans="1:6">
      <c r="A852" s="768" t="s">
        <v>1054</v>
      </c>
      <c r="B852" s="843" t="s">
        <v>366</v>
      </c>
      <c r="C852" s="770" t="s">
        <v>121</v>
      </c>
      <c r="D852" s="771">
        <v>4</v>
      </c>
      <c r="E852" s="507"/>
      <c r="F852" s="494"/>
    </row>
    <row r="853" spans="1:6" ht="25.5">
      <c r="A853" s="768" t="s">
        <v>1055</v>
      </c>
      <c r="B853" s="843" t="s">
        <v>562</v>
      </c>
      <c r="C853" s="770" t="s">
        <v>121</v>
      </c>
      <c r="D853" s="771">
        <v>8</v>
      </c>
      <c r="E853" s="507"/>
      <c r="F853" s="494"/>
    </row>
    <row r="854" spans="1:6">
      <c r="A854" s="768" t="s">
        <v>1056</v>
      </c>
      <c r="B854" s="843" t="s">
        <v>563</v>
      </c>
      <c r="C854" s="770" t="s">
        <v>121</v>
      </c>
      <c r="D854" s="771">
        <v>6</v>
      </c>
      <c r="E854" s="507"/>
      <c r="F854" s="494"/>
    </row>
    <row r="855" spans="1:6" ht="38.25">
      <c r="A855" s="768" t="s">
        <v>1057</v>
      </c>
      <c r="B855" s="843" t="s">
        <v>564</v>
      </c>
      <c r="C855" s="770" t="s">
        <v>121</v>
      </c>
      <c r="D855" s="771">
        <v>6</v>
      </c>
      <c r="E855" s="507"/>
      <c r="F855" s="494"/>
    </row>
    <row r="856" spans="1:6" ht="25.5">
      <c r="A856" s="768" t="s">
        <v>1058</v>
      </c>
      <c r="B856" s="843" t="s">
        <v>1059</v>
      </c>
      <c r="C856" s="770" t="s">
        <v>121</v>
      </c>
      <c r="D856" s="771">
        <v>2</v>
      </c>
      <c r="E856" s="507"/>
      <c r="F856" s="494"/>
    </row>
    <row r="857" spans="1:6">
      <c r="A857" s="772" t="s">
        <v>368</v>
      </c>
      <c r="B857" s="775" t="s">
        <v>1137</v>
      </c>
      <c r="C857" s="770"/>
      <c r="D857" s="771"/>
      <c r="E857" s="507"/>
      <c r="F857" s="494"/>
    </row>
    <row r="858" spans="1:6" ht="76.5">
      <c r="A858" s="768" t="s">
        <v>1060</v>
      </c>
      <c r="B858" s="843" t="s">
        <v>1061</v>
      </c>
      <c r="C858" s="770" t="s">
        <v>7</v>
      </c>
      <c r="D858" s="771">
        <v>1</v>
      </c>
      <c r="E858" s="507"/>
      <c r="F858" s="494"/>
    </row>
    <row r="859" spans="1:6" ht="38.25">
      <c r="A859" s="768" t="s">
        <v>1062</v>
      </c>
      <c r="B859" s="843" t="s">
        <v>1063</v>
      </c>
      <c r="C859" s="770" t="s">
        <v>7</v>
      </c>
      <c r="D859" s="771">
        <v>1</v>
      </c>
      <c r="E859" s="507"/>
      <c r="F859" s="494"/>
    </row>
    <row r="860" spans="1:6">
      <c r="A860" s="768" t="s">
        <v>1064</v>
      </c>
      <c r="B860" s="843" t="s">
        <v>566</v>
      </c>
      <c r="C860" s="770" t="s">
        <v>549</v>
      </c>
      <c r="D860" s="771">
        <v>1</v>
      </c>
      <c r="E860" s="507"/>
      <c r="F860" s="494"/>
    </row>
    <row r="861" spans="1:6">
      <c r="A861" s="768" t="s">
        <v>1065</v>
      </c>
      <c r="B861" s="843" t="s">
        <v>567</v>
      </c>
      <c r="C861" s="770" t="s">
        <v>7</v>
      </c>
      <c r="D861" s="771">
        <v>1</v>
      </c>
      <c r="E861" s="507"/>
      <c r="F861" s="494"/>
    </row>
    <row r="862" spans="1:6" ht="38.25">
      <c r="A862" s="768" t="s">
        <v>1066</v>
      </c>
      <c r="B862" s="843" t="s">
        <v>568</v>
      </c>
      <c r="C862" s="770" t="s">
        <v>9</v>
      </c>
      <c r="D862" s="771">
        <v>1</v>
      </c>
      <c r="E862" s="507"/>
      <c r="F862" s="494"/>
    </row>
    <row r="863" spans="1:6">
      <c r="A863" s="768" t="s">
        <v>1067</v>
      </c>
      <c r="B863" s="843" t="s">
        <v>569</v>
      </c>
      <c r="C863" s="770" t="s">
        <v>9</v>
      </c>
      <c r="D863" s="771">
        <v>1</v>
      </c>
      <c r="E863" s="507"/>
      <c r="F863" s="494"/>
    </row>
    <row r="864" spans="1:6" ht="51">
      <c r="A864" s="768" t="s">
        <v>1068</v>
      </c>
      <c r="B864" s="843" t="s">
        <v>570</v>
      </c>
      <c r="C864" s="770" t="s">
        <v>9</v>
      </c>
      <c r="D864" s="771">
        <v>1</v>
      </c>
      <c r="E864" s="507"/>
      <c r="F864" s="494"/>
    </row>
    <row r="865" spans="1:6">
      <c r="A865" s="772" t="s">
        <v>1069</v>
      </c>
      <c r="B865" s="775" t="s">
        <v>571</v>
      </c>
      <c r="C865" s="770"/>
      <c r="D865" s="771"/>
      <c r="E865" s="507"/>
      <c r="F865" s="494"/>
    </row>
    <row r="866" spans="1:6">
      <c r="A866" s="768" t="s">
        <v>1070</v>
      </c>
      <c r="B866" s="843" t="s">
        <v>572</v>
      </c>
      <c r="C866" s="770" t="s">
        <v>7</v>
      </c>
      <c r="D866" s="771">
        <v>1</v>
      </c>
      <c r="E866" s="507"/>
      <c r="F866" s="494"/>
    </row>
    <row r="867" spans="1:6">
      <c r="A867" s="768" t="s">
        <v>1071</v>
      </c>
      <c r="B867" s="843" t="s">
        <v>573</v>
      </c>
      <c r="C867" s="770" t="s">
        <v>7</v>
      </c>
      <c r="D867" s="771">
        <v>1</v>
      </c>
      <c r="E867" s="507"/>
      <c r="F867" s="494"/>
    </row>
    <row r="868" spans="1:6" ht="25.5">
      <c r="A868" s="768" t="s">
        <v>1072</v>
      </c>
      <c r="B868" s="843" t="s">
        <v>1073</v>
      </c>
      <c r="C868" s="770" t="s">
        <v>7</v>
      </c>
      <c r="D868" s="771">
        <v>1</v>
      </c>
      <c r="E868" s="507"/>
      <c r="F868" s="494"/>
    </row>
    <row r="869" spans="1:6">
      <c r="A869" s="768" t="s">
        <v>1074</v>
      </c>
      <c r="B869" s="843" t="s">
        <v>574</v>
      </c>
      <c r="C869" s="770" t="s">
        <v>9</v>
      </c>
      <c r="D869" s="771">
        <v>1</v>
      </c>
      <c r="E869" s="507"/>
      <c r="F869" s="494"/>
    </row>
    <row r="870" spans="1:6" ht="38.25">
      <c r="A870" s="768" t="s">
        <v>1075</v>
      </c>
      <c r="B870" s="843" t="s">
        <v>575</v>
      </c>
      <c r="C870" s="770" t="s">
        <v>7</v>
      </c>
      <c r="D870" s="771">
        <v>3</v>
      </c>
      <c r="E870" s="507"/>
      <c r="F870" s="494"/>
    </row>
    <row r="871" spans="1:6" ht="38.25">
      <c r="A871" s="768" t="s">
        <v>1076</v>
      </c>
      <c r="B871" s="843" t="s">
        <v>576</v>
      </c>
      <c r="C871" s="770" t="s">
        <v>271</v>
      </c>
      <c r="D871" s="771">
        <v>50</v>
      </c>
      <c r="E871" s="507"/>
      <c r="F871" s="494"/>
    </row>
    <row r="872" spans="1:6" ht="38.25">
      <c r="A872" s="768" t="s">
        <v>1077</v>
      </c>
      <c r="B872" s="843" t="s">
        <v>1078</v>
      </c>
      <c r="C872" s="770" t="s">
        <v>7</v>
      </c>
      <c r="D872" s="771">
        <v>1</v>
      </c>
      <c r="E872" s="507"/>
      <c r="F872" s="494"/>
    </row>
    <row r="873" spans="1:6" ht="38.25">
      <c r="A873" s="768" t="s">
        <v>1079</v>
      </c>
      <c r="B873" s="843" t="s">
        <v>577</v>
      </c>
      <c r="C873" s="770" t="s">
        <v>271</v>
      </c>
      <c r="D873" s="771">
        <v>18</v>
      </c>
      <c r="E873" s="507"/>
      <c r="F873" s="494"/>
    </row>
    <row r="874" spans="1:6">
      <c r="A874" s="768" t="s">
        <v>1080</v>
      </c>
      <c r="B874" s="843" t="s">
        <v>578</v>
      </c>
      <c r="C874" s="770" t="s">
        <v>7</v>
      </c>
      <c r="D874" s="771">
        <v>1</v>
      </c>
      <c r="E874" s="507"/>
      <c r="F874" s="494"/>
    </row>
    <row r="875" spans="1:6">
      <c r="A875" s="768" t="s">
        <v>1081</v>
      </c>
      <c r="B875" s="843" t="s">
        <v>579</v>
      </c>
      <c r="C875" s="770" t="s">
        <v>7</v>
      </c>
      <c r="D875" s="771">
        <v>2</v>
      </c>
      <c r="E875" s="507"/>
      <c r="F875" s="494"/>
    </row>
    <row r="876" spans="1:6">
      <c r="A876" s="768" t="s">
        <v>1082</v>
      </c>
      <c r="B876" s="843" t="s">
        <v>580</v>
      </c>
      <c r="C876" s="770" t="s">
        <v>7</v>
      </c>
      <c r="D876" s="771">
        <v>1</v>
      </c>
      <c r="E876" s="507"/>
      <c r="F876" s="494"/>
    </row>
    <row r="877" spans="1:6">
      <c r="A877" s="768" t="s">
        <v>1083</v>
      </c>
      <c r="B877" s="843" t="s">
        <v>581</v>
      </c>
      <c r="C877" s="770" t="s">
        <v>7</v>
      </c>
      <c r="D877" s="771">
        <v>1</v>
      </c>
      <c r="E877" s="507"/>
      <c r="F877" s="494"/>
    </row>
    <row r="878" spans="1:6">
      <c r="A878" s="768" t="s">
        <v>1084</v>
      </c>
      <c r="B878" s="843" t="s">
        <v>582</v>
      </c>
      <c r="C878" s="770" t="s">
        <v>7</v>
      </c>
      <c r="D878" s="771">
        <v>10</v>
      </c>
      <c r="E878" s="507"/>
      <c r="F878" s="494"/>
    </row>
    <row r="879" spans="1:6">
      <c r="A879" s="768" t="s">
        <v>1085</v>
      </c>
      <c r="B879" s="843" t="s">
        <v>583</v>
      </c>
      <c r="C879" s="770" t="s">
        <v>7</v>
      </c>
      <c r="D879" s="771">
        <v>50</v>
      </c>
      <c r="E879" s="507"/>
      <c r="F879" s="494"/>
    </row>
    <row r="880" spans="1:6">
      <c r="A880" s="768" t="s">
        <v>1086</v>
      </c>
      <c r="B880" s="843" t="s">
        <v>584</v>
      </c>
      <c r="C880" s="770" t="s">
        <v>271</v>
      </c>
      <c r="D880" s="771">
        <v>20</v>
      </c>
      <c r="E880" s="507"/>
      <c r="F880" s="494"/>
    </row>
    <row r="881" spans="1:6">
      <c r="A881" s="768" t="s">
        <v>1087</v>
      </c>
      <c r="B881" s="843" t="s">
        <v>585</v>
      </c>
      <c r="C881" s="770" t="s">
        <v>271</v>
      </c>
      <c r="D881" s="771">
        <v>100</v>
      </c>
      <c r="E881" s="507"/>
      <c r="F881" s="494"/>
    </row>
    <row r="882" spans="1:6">
      <c r="A882" s="768" t="s">
        <v>1088</v>
      </c>
      <c r="B882" s="843" t="s">
        <v>586</v>
      </c>
      <c r="C882" s="770" t="s">
        <v>271</v>
      </c>
      <c r="D882" s="771">
        <v>10</v>
      </c>
      <c r="E882" s="507"/>
      <c r="F882" s="494"/>
    </row>
    <row r="883" spans="1:6" ht="25.5">
      <c r="A883" s="774">
        <v>10.6</v>
      </c>
      <c r="B883" s="775" t="s">
        <v>822</v>
      </c>
      <c r="C883" s="770"/>
      <c r="D883" s="771"/>
      <c r="E883" s="507"/>
      <c r="F883" s="494"/>
    </row>
    <row r="884" spans="1:6">
      <c r="A884" s="777" t="s">
        <v>1089</v>
      </c>
      <c r="B884" s="586" t="s">
        <v>925</v>
      </c>
      <c r="C884" s="770" t="s">
        <v>7</v>
      </c>
      <c r="D884" s="771">
        <v>1</v>
      </c>
      <c r="E884" s="507"/>
      <c r="F884" s="494"/>
    </row>
    <row r="885" spans="1:6">
      <c r="A885" s="777" t="s">
        <v>1090</v>
      </c>
      <c r="B885" s="586" t="s">
        <v>926</v>
      </c>
      <c r="C885" s="770" t="s">
        <v>7</v>
      </c>
      <c r="D885" s="771">
        <v>1</v>
      </c>
      <c r="E885" s="507"/>
      <c r="F885" s="494"/>
    </row>
    <row r="886" spans="1:6">
      <c r="A886" s="777" t="s">
        <v>1091</v>
      </c>
      <c r="B886" s="586" t="s">
        <v>927</v>
      </c>
      <c r="C886" s="770" t="s">
        <v>7</v>
      </c>
      <c r="D886" s="771">
        <v>2</v>
      </c>
      <c r="E886" s="507"/>
      <c r="F886" s="494"/>
    </row>
    <row r="887" spans="1:6">
      <c r="A887" s="777" t="s">
        <v>1092</v>
      </c>
      <c r="B887" s="586" t="s">
        <v>928</v>
      </c>
      <c r="C887" s="770" t="s">
        <v>7</v>
      </c>
      <c r="D887" s="771">
        <v>1</v>
      </c>
      <c r="E887" s="507"/>
      <c r="F887" s="494"/>
    </row>
    <row r="888" spans="1:6" ht="25.5">
      <c r="A888" s="777" t="s">
        <v>1093</v>
      </c>
      <c r="B888" s="586" t="s">
        <v>929</v>
      </c>
      <c r="C888" s="770" t="s">
        <v>260</v>
      </c>
      <c r="D888" s="771">
        <v>20</v>
      </c>
      <c r="E888" s="507"/>
      <c r="F888" s="494"/>
    </row>
    <row r="889" spans="1:6">
      <c r="A889" s="777" t="s">
        <v>1094</v>
      </c>
      <c r="B889" s="586" t="s">
        <v>930</v>
      </c>
      <c r="C889" s="770" t="s">
        <v>7</v>
      </c>
      <c r="D889" s="771">
        <v>1</v>
      </c>
      <c r="E889" s="507"/>
      <c r="F889" s="494"/>
    </row>
    <row r="890" spans="1:6" ht="25.5">
      <c r="A890" s="777" t="s">
        <v>1095</v>
      </c>
      <c r="B890" s="586" t="s">
        <v>931</v>
      </c>
      <c r="C890" s="770" t="s">
        <v>7</v>
      </c>
      <c r="D890" s="771">
        <v>15</v>
      </c>
      <c r="E890" s="507"/>
      <c r="F890" s="494"/>
    </row>
    <row r="891" spans="1:6">
      <c r="A891" s="777" t="s">
        <v>1096</v>
      </c>
      <c r="B891" s="586" t="s">
        <v>932</v>
      </c>
      <c r="C891" s="770" t="s">
        <v>7</v>
      </c>
      <c r="D891" s="771">
        <v>1</v>
      </c>
      <c r="E891" s="507"/>
      <c r="F891" s="494"/>
    </row>
    <row r="892" spans="1:6" ht="25.5">
      <c r="A892" s="777" t="s">
        <v>1097</v>
      </c>
      <c r="B892" s="586" t="s">
        <v>933</v>
      </c>
      <c r="C892" s="770" t="s">
        <v>7</v>
      </c>
      <c r="D892" s="771">
        <v>50</v>
      </c>
      <c r="E892" s="507"/>
      <c r="F892" s="494"/>
    </row>
    <row r="893" spans="1:6">
      <c r="A893" s="774">
        <v>10.7</v>
      </c>
      <c r="B893" s="775" t="s">
        <v>823</v>
      </c>
      <c r="C893" s="770"/>
      <c r="D893" s="771"/>
      <c r="E893" s="507"/>
      <c r="F893" s="494"/>
    </row>
    <row r="894" spans="1:6">
      <c r="A894" s="777" t="s">
        <v>1098</v>
      </c>
      <c r="B894" s="586" t="s">
        <v>934</v>
      </c>
      <c r="C894" s="770" t="s">
        <v>7</v>
      </c>
      <c r="D894" s="771">
        <v>4</v>
      </c>
      <c r="E894" s="507"/>
      <c r="F894" s="494"/>
    </row>
    <row r="895" spans="1:6" ht="25.5">
      <c r="A895" s="777" t="s">
        <v>1099</v>
      </c>
      <c r="B895" s="586" t="s">
        <v>935</v>
      </c>
      <c r="C895" s="770" t="s">
        <v>7</v>
      </c>
      <c r="D895" s="771">
        <v>4</v>
      </c>
      <c r="E895" s="507"/>
      <c r="F895" s="494"/>
    </row>
    <row r="896" spans="1:6">
      <c r="A896" s="777" t="s">
        <v>1100</v>
      </c>
      <c r="B896" s="586" t="s">
        <v>936</v>
      </c>
      <c r="C896" s="770" t="s">
        <v>7</v>
      </c>
      <c r="D896" s="771">
        <v>4</v>
      </c>
      <c r="E896" s="507"/>
      <c r="F896" s="494"/>
    </row>
    <row r="897" spans="1:8">
      <c r="A897" s="777" t="s">
        <v>1101</v>
      </c>
      <c r="B897" s="586" t="s">
        <v>937</v>
      </c>
      <c r="C897" s="770" t="s">
        <v>7</v>
      </c>
      <c r="D897" s="771">
        <v>4</v>
      </c>
      <c r="E897" s="507"/>
      <c r="F897" s="494"/>
    </row>
    <row r="898" spans="1:8">
      <c r="A898" s="774">
        <v>10.8</v>
      </c>
      <c r="B898" s="775" t="s">
        <v>824</v>
      </c>
      <c r="C898" s="770"/>
      <c r="D898" s="771"/>
      <c r="E898" s="507"/>
      <c r="F898" s="494"/>
    </row>
    <row r="899" spans="1:8">
      <c r="A899" s="777" t="s">
        <v>1102</v>
      </c>
      <c r="B899" s="586" t="s">
        <v>938</v>
      </c>
      <c r="C899" s="770" t="s">
        <v>7</v>
      </c>
      <c r="D899" s="771">
        <v>1</v>
      </c>
      <c r="E899" s="507"/>
      <c r="F899" s="494"/>
    </row>
    <row r="900" spans="1:8" ht="25.5">
      <c r="A900" s="777" t="s">
        <v>1103</v>
      </c>
      <c r="B900" s="586" t="s">
        <v>939</v>
      </c>
      <c r="C900" s="770" t="s">
        <v>260</v>
      </c>
      <c r="D900" s="771">
        <v>60</v>
      </c>
      <c r="E900" s="507"/>
      <c r="F900" s="494"/>
    </row>
    <row r="901" spans="1:8" ht="39" thickBot="1">
      <c r="A901" s="779" t="s">
        <v>1104</v>
      </c>
      <c r="B901" s="623" t="s">
        <v>940</v>
      </c>
      <c r="C901" s="844" t="s">
        <v>821</v>
      </c>
      <c r="D901" s="781">
        <v>8</v>
      </c>
      <c r="E901" s="545"/>
      <c r="F901" s="499"/>
      <c r="H901" s="403"/>
    </row>
    <row r="902" spans="1:8" ht="25.5" customHeight="1" thickBot="1">
      <c r="A902" s="845"/>
      <c r="B902" s="846"/>
      <c r="C902" s="846"/>
      <c r="D902" s="846"/>
      <c r="E902" s="546" t="s">
        <v>1236</v>
      </c>
      <c r="F902" s="510"/>
    </row>
    <row r="903" spans="1:8">
      <c r="A903" s="782"/>
      <c r="B903" s="782"/>
      <c r="C903" s="782"/>
      <c r="D903" s="782"/>
      <c r="E903" s="511"/>
      <c r="F903" s="511"/>
    </row>
    <row r="904" spans="1:8" ht="13.5" thickBot="1">
      <c r="A904" s="782"/>
      <c r="B904" s="782"/>
      <c r="C904" s="782"/>
      <c r="D904" s="782"/>
      <c r="E904" s="511"/>
      <c r="F904" s="511"/>
    </row>
    <row r="905" spans="1:8" ht="13.5" customHeight="1" thickBot="1">
      <c r="A905" s="782"/>
      <c r="B905" s="782"/>
      <c r="C905" s="565" t="s">
        <v>1241</v>
      </c>
      <c r="D905" s="566"/>
      <c r="E905" s="413"/>
      <c r="F905" s="547"/>
    </row>
    <row r="906" spans="1:8" ht="13.5" thickBot="1">
      <c r="A906" s="782"/>
      <c r="B906" s="847"/>
      <c r="C906" s="848"/>
      <c r="D906" s="848"/>
      <c r="E906" s="548"/>
      <c r="F906" s="549"/>
    </row>
    <row r="907" spans="1:8" ht="13.5" thickBot="1">
      <c r="A907" s="782"/>
      <c r="B907" s="782"/>
      <c r="C907" s="849" t="s">
        <v>1260</v>
      </c>
      <c r="D907" s="850"/>
      <c r="E907" s="550" t="s">
        <v>1261</v>
      </c>
      <c r="F907" s="551"/>
    </row>
    <row r="908" spans="1:8" ht="12.75" customHeight="1">
      <c r="A908" s="782"/>
      <c r="B908" s="782"/>
      <c r="C908" s="851" t="s">
        <v>638</v>
      </c>
      <c r="D908" s="852"/>
      <c r="E908" s="552"/>
      <c r="F908" s="553"/>
    </row>
    <row r="909" spans="1:8" ht="12.75" customHeight="1">
      <c r="A909" s="782"/>
      <c r="B909" s="782"/>
      <c r="C909" s="853" t="s">
        <v>59</v>
      </c>
      <c r="D909" s="854"/>
      <c r="E909" s="554"/>
      <c r="F909" s="553"/>
    </row>
    <row r="910" spans="1:8" ht="13.5" thickBot="1">
      <c r="A910" s="782"/>
      <c r="B910" s="782"/>
      <c r="C910" s="855" t="s">
        <v>60</v>
      </c>
      <c r="D910" s="856"/>
      <c r="E910" s="555"/>
      <c r="F910" s="553"/>
    </row>
    <row r="911" spans="1:8" ht="13.5" customHeight="1" thickBot="1">
      <c r="A911" s="782"/>
      <c r="B911" s="782"/>
      <c r="C911" s="565" t="s">
        <v>1189</v>
      </c>
      <c r="D911" s="566"/>
      <c r="E911" s="413"/>
      <c r="F911" s="553"/>
    </row>
    <row r="912" spans="1:8" ht="13.5" thickBot="1">
      <c r="A912" s="782"/>
      <c r="B912" s="782"/>
      <c r="C912" s="565" t="s">
        <v>1220</v>
      </c>
      <c r="D912" s="566"/>
      <c r="E912" s="413"/>
      <c r="F912" s="556"/>
    </row>
    <row r="913" spans="1:6" ht="13.5" thickBot="1">
      <c r="A913" s="782"/>
      <c r="B913" s="782"/>
      <c r="C913" s="857"/>
      <c r="D913" s="857"/>
      <c r="E913" s="557"/>
      <c r="F913" s="557"/>
    </row>
    <row r="914" spans="1:6" ht="13.5" customHeight="1" thickBot="1">
      <c r="A914" s="782"/>
      <c r="B914" s="782"/>
      <c r="C914" s="565" t="s">
        <v>1240</v>
      </c>
      <c r="D914" s="566"/>
      <c r="E914" s="413"/>
      <c r="F914" s="547"/>
    </row>
    <row r="915" spans="1:6">
      <c r="A915" s="782"/>
      <c r="B915" s="782"/>
      <c r="C915" s="782"/>
      <c r="D915" s="782"/>
      <c r="E915" s="511"/>
      <c r="F915" s="511"/>
    </row>
    <row r="916" spans="1:6">
      <c r="A916" s="782"/>
      <c r="B916" s="782"/>
      <c r="C916" s="782"/>
      <c r="D916" s="782"/>
      <c r="E916" s="511"/>
      <c r="F916" s="511"/>
    </row>
    <row r="917" spans="1:6" ht="13.5" thickBot="1">
      <c r="A917" s="782"/>
      <c r="B917" s="782"/>
      <c r="C917" s="782"/>
      <c r="D917" s="782"/>
      <c r="E917" s="511"/>
      <c r="F917" s="511"/>
    </row>
    <row r="918" spans="1:6" ht="13.5" customHeight="1" thickBot="1">
      <c r="A918" s="782"/>
      <c r="B918" s="782"/>
      <c r="C918" s="565" t="s">
        <v>1242</v>
      </c>
      <c r="D918" s="566"/>
      <c r="E918" s="413"/>
      <c r="F918" s="551"/>
    </row>
    <row r="919" spans="1:6">
      <c r="A919" s="782"/>
      <c r="B919" s="782"/>
      <c r="C919" s="860" t="s">
        <v>638</v>
      </c>
      <c r="D919" s="861"/>
      <c r="E919" s="558" t="s">
        <v>1261</v>
      </c>
      <c r="F919" s="559"/>
    </row>
    <row r="920" spans="1:6" ht="13.5" thickBot="1">
      <c r="A920" s="782"/>
      <c r="B920" s="782"/>
      <c r="C920" s="860"/>
      <c r="D920" s="861"/>
      <c r="E920" s="560"/>
      <c r="F920" s="561"/>
    </row>
    <row r="921" spans="1:6" ht="13.5" customHeight="1" thickBot="1">
      <c r="A921" s="782"/>
      <c r="B921" s="782"/>
      <c r="C921" s="565" t="s">
        <v>1262</v>
      </c>
      <c r="D921" s="858"/>
      <c r="E921" s="413"/>
      <c r="F921" s="556"/>
    </row>
    <row r="922" spans="1:6" ht="13.5" thickBot="1">
      <c r="A922" s="782"/>
      <c r="B922" s="782"/>
      <c r="C922" s="859"/>
      <c r="D922" s="859"/>
      <c r="E922" s="562"/>
      <c r="F922" s="511"/>
    </row>
    <row r="923" spans="1:6" ht="13.5" thickBot="1">
      <c r="A923" s="782"/>
      <c r="B923" s="782"/>
      <c r="C923" s="565" t="s">
        <v>1243</v>
      </c>
      <c r="D923" s="566"/>
      <c r="E923" s="413"/>
      <c r="F923" s="563"/>
    </row>
  </sheetData>
  <sheetProtection password="DF42" sheet="1" formatCells="0" formatColumns="0" formatRows="0" insertColumns="0" insertRows="0" insertHyperlinks="0" deleteColumns="0" deleteRows="0" sort="0" autoFilter="0" pivotTables="0"/>
  <mergeCells count="7">
    <mergeCell ref="E207:E208"/>
    <mergeCell ref="F207:F208"/>
    <mergeCell ref="C919:D920"/>
    <mergeCell ref="A207:A208"/>
    <mergeCell ref="B207:B208"/>
    <mergeCell ref="C207:C208"/>
    <mergeCell ref="D207:D208"/>
  </mergeCells>
  <pageMargins left="0.7" right="0.7" top="0.75" bottom="0.75" header="0.3" footer="0.3"/>
  <pageSetup scale="64" orientation="portrait" r:id="rId1"/>
  <rowBreaks count="1" manualBreakCount="1">
    <brk id="863" max="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50"/>
    <pageSetUpPr fitToPage="1"/>
  </sheetPr>
  <dimension ref="A1:L82"/>
  <sheetViews>
    <sheetView showGridLines="0" view="pageBreakPreview" topLeftCell="A64" zoomScaleSheetLayoutView="100" workbookViewId="0">
      <selection activeCell="H70" sqref="H70"/>
    </sheetView>
  </sheetViews>
  <sheetFormatPr baseColWidth="10" defaultColWidth="11.42578125" defaultRowHeight="12.75"/>
  <cols>
    <col min="1" max="1" width="13.85546875" style="199" customWidth="1"/>
    <col min="2" max="2" width="53.140625" style="199" customWidth="1"/>
    <col min="3" max="3" width="9" style="199" customWidth="1"/>
    <col min="4" max="4" width="11" style="199" customWidth="1"/>
    <col min="5" max="5" width="14.7109375" style="199" customWidth="1"/>
    <col min="6" max="6" width="18.42578125" style="199" customWidth="1"/>
    <col min="7" max="7" width="28.5703125" style="199" hidden="1" customWidth="1"/>
    <col min="8" max="8" width="14.85546875" style="199" bestFit="1" customWidth="1"/>
    <col min="9" max="9" width="14.140625" style="199" bestFit="1" customWidth="1"/>
    <col min="10" max="10" width="14.28515625" style="199" customWidth="1"/>
    <col min="11" max="11" width="17.5703125" style="199" bestFit="1" customWidth="1"/>
    <col min="12" max="16384" width="11.42578125" style="199"/>
  </cols>
  <sheetData>
    <row r="1" spans="1:12" ht="21" customHeight="1" thickBot="1">
      <c r="A1" s="874" t="s">
        <v>0</v>
      </c>
      <c r="B1" s="875"/>
      <c r="C1" s="875"/>
      <c r="D1" s="875"/>
      <c r="E1" s="875"/>
      <c r="F1" s="876"/>
    </row>
    <row r="2" spans="1:12" ht="26.25" customHeight="1" thickBot="1">
      <c r="A2" s="877" t="e">
        <f>#REF!</f>
        <v>#REF!</v>
      </c>
      <c r="B2" s="878"/>
      <c r="C2" s="878"/>
      <c r="D2" s="878"/>
      <c r="E2" s="878"/>
      <c r="F2" s="879"/>
    </row>
    <row r="3" spans="1:12" ht="15" customHeight="1" thickBot="1">
      <c r="A3" s="880" t="s">
        <v>537</v>
      </c>
      <c r="B3" s="881"/>
      <c r="C3" s="881"/>
      <c r="D3" s="881"/>
      <c r="E3" s="881"/>
      <c r="F3" s="882"/>
    </row>
    <row r="4" spans="1:12" ht="13.5" thickBot="1">
      <c r="A4" s="376" t="s">
        <v>1</v>
      </c>
      <c r="B4" s="200" t="s">
        <v>2</v>
      </c>
      <c r="C4" s="377" t="s">
        <v>3</v>
      </c>
      <c r="D4" s="200" t="s">
        <v>4</v>
      </c>
      <c r="E4" s="377" t="s">
        <v>5</v>
      </c>
      <c r="F4" s="200" t="s">
        <v>6</v>
      </c>
    </row>
    <row r="5" spans="1:12" ht="25.5">
      <c r="A5" s="230" t="s">
        <v>63</v>
      </c>
      <c r="B5" s="201" t="s">
        <v>64</v>
      </c>
      <c r="C5" s="202"/>
      <c r="D5" s="203"/>
      <c r="E5" s="204"/>
      <c r="F5" s="205"/>
    </row>
    <row r="6" spans="1:12">
      <c r="A6" s="311" t="s">
        <v>424</v>
      </c>
      <c r="B6" s="312" t="s">
        <v>425</v>
      </c>
      <c r="C6" s="313"/>
      <c r="D6" s="314"/>
      <c r="E6" s="315"/>
      <c r="F6" s="316"/>
      <c r="J6" s="345"/>
    </row>
    <row r="7" spans="1:12">
      <c r="A7" s="311" t="s">
        <v>65</v>
      </c>
      <c r="B7" s="312" t="s">
        <v>426</v>
      </c>
      <c r="C7" s="313"/>
      <c r="D7" s="314"/>
      <c r="E7" s="315"/>
      <c r="F7" s="316"/>
      <c r="J7" s="341"/>
      <c r="K7" s="235"/>
      <c r="L7" s="238"/>
    </row>
    <row r="8" spans="1:12" ht="25.5">
      <c r="A8" s="311" t="s">
        <v>67</v>
      </c>
      <c r="B8" s="312" t="s">
        <v>427</v>
      </c>
      <c r="C8" s="313"/>
      <c r="D8" s="314"/>
      <c r="E8" s="315"/>
      <c r="F8" s="316"/>
      <c r="J8" s="341"/>
      <c r="K8" s="235"/>
      <c r="L8" s="347"/>
    </row>
    <row r="9" spans="1:12">
      <c r="A9" s="262" t="s">
        <v>411</v>
      </c>
      <c r="B9" s="198" t="s">
        <v>428</v>
      </c>
      <c r="C9" s="74" t="s">
        <v>7</v>
      </c>
      <c r="D9" s="320">
        <f>7.5+1.3</f>
        <v>8.8000000000000007</v>
      </c>
      <c r="E9" s="306">
        <f>32700*1.16</f>
        <v>37932</v>
      </c>
      <c r="F9" s="73">
        <f>+ROUND(E9*D9,0)</f>
        <v>333802</v>
      </c>
      <c r="G9" s="321" t="s">
        <v>736</v>
      </c>
      <c r="J9" s="341"/>
      <c r="K9" s="235"/>
      <c r="L9" s="238"/>
    </row>
    <row r="10" spans="1:12">
      <c r="A10" s="262" t="s">
        <v>768</v>
      </c>
      <c r="B10" s="198" t="s">
        <v>744</v>
      </c>
      <c r="C10" s="74" t="s">
        <v>7</v>
      </c>
      <c r="D10" s="320">
        <f>2+2+30</f>
        <v>34</v>
      </c>
      <c r="E10" s="306">
        <f>108540*1.16</f>
        <v>125906.4</v>
      </c>
      <c r="F10" s="73">
        <f>+ROUND(E10*D10,0)</f>
        <v>4280818</v>
      </c>
      <c r="G10" s="360" t="s">
        <v>765</v>
      </c>
      <c r="J10" s="341"/>
      <c r="K10" s="235"/>
      <c r="L10" s="346"/>
    </row>
    <row r="11" spans="1:12">
      <c r="A11" s="190" t="s">
        <v>68</v>
      </c>
      <c r="B11" s="93" t="s">
        <v>69</v>
      </c>
      <c r="C11" s="74"/>
      <c r="D11" s="75"/>
      <c r="E11" s="76"/>
      <c r="F11" s="73"/>
      <c r="J11" s="341"/>
      <c r="K11" s="235"/>
      <c r="L11" s="346"/>
    </row>
    <row r="12" spans="1:12" ht="25.5">
      <c r="A12" s="190" t="s">
        <v>745</v>
      </c>
      <c r="B12" s="93" t="s">
        <v>746</v>
      </c>
      <c r="C12" s="74"/>
      <c r="D12" s="75"/>
      <c r="E12" s="76"/>
      <c r="F12" s="73"/>
      <c r="J12" s="341"/>
      <c r="K12" s="235"/>
      <c r="L12" s="346"/>
    </row>
    <row r="13" spans="1:12">
      <c r="A13" s="262" t="s">
        <v>747</v>
      </c>
      <c r="B13" s="247" t="s">
        <v>748</v>
      </c>
      <c r="C13" s="194" t="s">
        <v>7</v>
      </c>
      <c r="D13" s="320">
        <v>1</v>
      </c>
      <c r="E13" s="306">
        <f>108219*1.16</f>
        <v>125534.04</v>
      </c>
      <c r="F13" s="73">
        <f>+ROUND(E13*D13,0)</f>
        <v>125534</v>
      </c>
      <c r="G13" s="321" t="s">
        <v>769</v>
      </c>
      <c r="J13" s="341"/>
      <c r="K13" s="235"/>
      <c r="L13" s="346"/>
    </row>
    <row r="14" spans="1:12" ht="25.5">
      <c r="A14" s="190" t="s">
        <v>429</v>
      </c>
      <c r="B14" s="93" t="s">
        <v>203</v>
      </c>
      <c r="C14" s="74"/>
      <c r="D14" s="75"/>
      <c r="E14" s="76"/>
      <c r="F14" s="73"/>
      <c r="J14" s="342"/>
      <c r="K14" s="361"/>
      <c r="L14" s="347"/>
    </row>
    <row r="15" spans="1:12">
      <c r="A15" s="262" t="s">
        <v>430</v>
      </c>
      <c r="B15" s="198" t="s">
        <v>739</v>
      </c>
      <c r="C15" s="74" t="s">
        <v>7</v>
      </c>
      <c r="D15" s="320">
        <v>3</v>
      </c>
      <c r="E15" s="306">
        <f>28755*1.16</f>
        <v>33355.799999999996</v>
      </c>
      <c r="F15" s="73">
        <f t="shared" ref="F15:F31" si="0">+ROUND(E15*D15,0)</f>
        <v>100067</v>
      </c>
      <c r="G15" s="321" t="s">
        <v>483</v>
      </c>
      <c r="J15" s="342"/>
      <c r="K15" s="344"/>
      <c r="L15" s="340"/>
    </row>
    <row r="16" spans="1:12">
      <c r="A16" s="262" t="s">
        <v>770</v>
      </c>
      <c r="B16" s="198" t="s">
        <v>742</v>
      </c>
      <c r="C16" s="74" t="s">
        <v>7</v>
      </c>
      <c r="D16" s="320">
        <f>1+2+5</f>
        <v>8</v>
      </c>
      <c r="E16" s="306">
        <f>91500*1.16</f>
        <v>106139.99999999999</v>
      </c>
      <c r="F16" s="73">
        <f t="shared" si="0"/>
        <v>849120</v>
      </c>
      <c r="G16" s="360" t="s">
        <v>765</v>
      </c>
      <c r="J16" s="342"/>
    </row>
    <row r="17" spans="1:12" ht="25.5">
      <c r="A17" s="190" t="s">
        <v>432</v>
      </c>
      <c r="B17" s="93" t="s">
        <v>204</v>
      </c>
      <c r="C17" s="74"/>
      <c r="D17" s="317"/>
      <c r="E17" s="76"/>
      <c r="F17" s="73"/>
      <c r="J17" s="342"/>
      <c r="K17" s="335"/>
      <c r="L17" s="347"/>
    </row>
    <row r="18" spans="1:12" ht="25.5">
      <c r="A18" s="262" t="s">
        <v>433</v>
      </c>
      <c r="B18" s="198" t="s">
        <v>205</v>
      </c>
      <c r="C18" s="74" t="s">
        <v>7</v>
      </c>
      <c r="D18" s="320">
        <v>3</v>
      </c>
      <c r="E18" s="306">
        <f>41366*1.16</f>
        <v>47984.56</v>
      </c>
      <c r="F18" s="73">
        <f t="shared" ref="F18:F19" si="1">+ROUND(E18*D18,0)</f>
        <v>143954</v>
      </c>
      <c r="G18" s="321" t="s">
        <v>483</v>
      </c>
    </row>
    <row r="19" spans="1:12" ht="25.5">
      <c r="A19" s="262" t="s">
        <v>771</v>
      </c>
      <c r="B19" s="198" t="s">
        <v>743</v>
      </c>
      <c r="C19" s="74" t="s">
        <v>7</v>
      </c>
      <c r="D19" s="320">
        <f>1+2+5</f>
        <v>8</v>
      </c>
      <c r="E19" s="306">
        <f>100442*1.16</f>
        <v>116512.71999999999</v>
      </c>
      <c r="F19" s="73">
        <f t="shared" si="1"/>
        <v>932102</v>
      </c>
      <c r="G19" s="360" t="s">
        <v>765</v>
      </c>
    </row>
    <row r="20" spans="1:12">
      <c r="A20" s="284" t="s">
        <v>323</v>
      </c>
      <c r="B20" s="197" t="s">
        <v>435</v>
      </c>
      <c r="C20" s="74"/>
      <c r="D20" s="317"/>
      <c r="E20" s="306"/>
      <c r="F20" s="73"/>
    </row>
    <row r="21" spans="1:12">
      <c r="A21" s="262" t="s">
        <v>333</v>
      </c>
      <c r="B21" s="198" t="s">
        <v>328</v>
      </c>
      <c r="C21" s="74" t="s">
        <v>7</v>
      </c>
      <c r="D21" s="320">
        <v>2</v>
      </c>
      <c r="E21" s="306">
        <f>88944*1.16</f>
        <v>103175.03999999999</v>
      </c>
      <c r="F21" s="73">
        <f t="shared" si="0"/>
        <v>206350</v>
      </c>
      <c r="G21" s="321" t="s">
        <v>736</v>
      </c>
    </row>
    <row r="22" spans="1:12">
      <c r="A22" s="262" t="s">
        <v>436</v>
      </c>
      <c r="B22" s="198" t="s">
        <v>329</v>
      </c>
      <c r="C22" s="74" t="s">
        <v>7</v>
      </c>
      <c r="D22" s="320">
        <v>2</v>
      </c>
      <c r="E22" s="306">
        <f>71100*1.16</f>
        <v>82476</v>
      </c>
      <c r="F22" s="73">
        <f t="shared" si="0"/>
        <v>164952</v>
      </c>
      <c r="G22" s="321" t="s">
        <v>767</v>
      </c>
    </row>
    <row r="23" spans="1:12">
      <c r="A23" s="262" t="s">
        <v>772</v>
      </c>
      <c r="B23" s="198" t="s">
        <v>766</v>
      </c>
      <c r="C23" s="74" t="s">
        <v>7</v>
      </c>
      <c r="D23" s="320">
        <v>1</v>
      </c>
      <c r="E23" s="306">
        <f>265509*1.16</f>
        <v>307990.44</v>
      </c>
      <c r="F23" s="73">
        <f t="shared" si="0"/>
        <v>307990</v>
      </c>
      <c r="G23" s="321" t="s">
        <v>767</v>
      </c>
    </row>
    <row r="24" spans="1:12">
      <c r="A24" s="190" t="s">
        <v>598</v>
      </c>
      <c r="B24" s="197" t="s">
        <v>599</v>
      </c>
      <c r="C24" s="74"/>
      <c r="D24" s="320"/>
      <c r="E24" s="306"/>
      <c r="F24" s="73"/>
      <c r="G24" s="321"/>
    </row>
    <row r="25" spans="1:12">
      <c r="A25" s="262" t="s">
        <v>969</v>
      </c>
      <c r="B25" s="198" t="s">
        <v>970</v>
      </c>
      <c r="C25" s="74" t="s">
        <v>7</v>
      </c>
      <c r="D25" s="320">
        <v>1</v>
      </c>
      <c r="E25" s="306">
        <f>2861163*1.165*1.16</f>
        <v>3866575.6782</v>
      </c>
      <c r="F25" s="73">
        <f t="shared" si="0"/>
        <v>3866576</v>
      </c>
      <c r="G25" s="321" t="s">
        <v>968</v>
      </c>
      <c r="H25" s="199">
        <f>E25*1.06</f>
        <v>4098570.2188920001</v>
      </c>
    </row>
    <row r="26" spans="1:12" ht="25.5">
      <c r="A26" s="284" t="s">
        <v>533</v>
      </c>
      <c r="B26" s="197" t="s">
        <v>753</v>
      </c>
      <c r="C26" s="74"/>
      <c r="D26" s="317"/>
      <c r="E26" s="306"/>
      <c r="F26" s="73"/>
      <c r="G26" s="321"/>
      <c r="H26" s="199">
        <f t="shared" ref="H26:H31" si="2">E26*1.06</f>
        <v>0</v>
      </c>
    </row>
    <row r="27" spans="1:12">
      <c r="A27" s="262" t="s">
        <v>534</v>
      </c>
      <c r="B27" s="266" t="s">
        <v>481</v>
      </c>
      <c r="C27" s="74" t="s">
        <v>7</v>
      </c>
      <c r="D27" s="320">
        <v>7</v>
      </c>
      <c r="E27" s="306">
        <f>269100*1.16</f>
        <v>312156</v>
      </c>
      <c r="F27" s="73">
        <f t="shared" si="0"/>
        <v>2185092</v>
      </c>
      <c r="G27" s="360" t="s">
        <v>750</v>
      </c>
      <c r="H27" s="199">
        <f t="shared" si="2"/>
        <v>330885.36000000004</v>
      </c>
    </row>
    <row r="28" spans="1:12">
      <c r="A28" s="262" t="s">
        <v>535</v>
      </c>
      <c r="B28" s="266" t="s">
        <v>536</v>
      </c>
      <c r="C28" s="194" t="s">
        <v>7</v>
      </c>
      <c r="D28" s="320">
        <v>1</v>
      </c>
      <c r="E28" s="306">
        <f>353600*1.16</f>
        <v>410176</v>
      </c>
      <c r="F28" s="73">
        <f t="shared" si="0"/>
        <v>410176</v>
      </c>
      <c r="G28" s="360" t="s">
        <v>764</v>
      </c>
      <c r="H28" s="199">
        <f t="shared" si="2"/>
        <v>434786.56</v>
      </c>
    </row>
    <row r="29" spans="1:12">
      <c r="A29" s="262" t="s">
        <v>773</v>
      </c>
      <c r="B29" s="266" t="s">
        <v>179</v>
      </c>
      <c r="C29" s="194" t="s">
        <v>7</v>
      </c>
      <c r="D29" s="320">
        <v>4</v>
      </c>
      <c r="E29" s="306">
        <f>598650*1.16</f>
        <v>694434</v>
      </c>
      <c r="F29" s="73">
        <f t="shared" si="0"/>
        <v>2777736</v>
      </c>
      <c r="G29" s="321" t="s">
        <v>752</v>
      </c>
      <c r="H29" s="199">
        <f t="shared" si="2"/>
        <v>736100.04</v>
      </c>
    </row>
    <row r="30" spans="1:12">
      <c r="A30" s="262" t="s">
        <v>976</v>
      </c>
      <c r="B30" s="266" t="s">
        <v>977</v>
      </c>
      <c r="C30" s="194" t="s">
        <v>7</v>
      </c>
      <c r="D30" s="320">
        <v>3</v>
      </c>
      <c r="E30" s="306">
        <f>1321840*1.16</f>
        <v>1533334.4</v>
      </c>
      <c r="F30" s="73">
        <f t="shared" si="0"/>
        <v>4600003</v>
      </c>
      <c r="G30" s="321" t="s">
        <v>978</v>
      </c>
      <c r="H30" s="199">
        <f t="shared" si="2"/>
        <v>1625334.4639999999</v>
      </c>
    </row>
    <row r="31" spans="1:12">
      <c r="A31" s="262" t="s">
        <v>971</v>
      </c>
      <c r="B31" s="266" t="s">
        <v>972</v>
      </c>
      <c r="C31" s="194" t="s">
        <v>7</v>
      </c>
      <c r="D31" s="320">
        <v>1</v>
      </c>
      <c r="E31" s="306">
        <f>2104440*1.16</f>
        <v>2441150.4</v>
      </c>
      <c r="F31" s="73">
        <f t="shared" si="0"/>
        <v>2441150</v>
      </c>
      <c r="G31" s="321" t="s">
        <v>968</v>
      </c>
      <c r="H31" s="199">
        <f t="shared" si="2"/>
        <v>2587619.4240000001</v>
      </c>
    </row>
    <row r="32" spans="1:12">
      <c r="A32" s="284" t="s">
        <v>438</v>
      </c>
      <c r="B32" s="197" t="s">
        <v>437</v>
      </c>
      <c r="C32" s="74"/>
      <c r="D32" s="75"/>
      <c r="E32" s="76"/>
      <c r="F32" s="73"/>
    </row>
    <row r="33" spans="1:10">
      <c r="A33" s="284" t="s">
        <v>439</v>
      </c>
      <c r="B33" s="197" t="s">
        <v>440</v>
      </c>
      <c r="C33" s="74"/>
      <c r="D33" s="75"/>
      <c r="E33" s="76"/>
      <c r="F33" s="73"/>
    </row>
    <row r="34" spans="1:10">
      <c r="A34" s="264" t="s">
        <v>442</v>
      </c>
      <c r="B34" s="198" t="s">
        <v>749</v>
      </c>
      <c r="C34" s="74" t="s">
        <v>373</v>
      </c>
      <c r="D34" s="320">
        <v>1</v>
      </c>
      <c r="E34" s="306">
        <f>291720*1.16</f>
        <v>338395.19999999995</v>
      </c>
      <c r="F34" s="73">
        <f t="shared" ref="F34:F49" si="3">+ROUND(E34*D34,0)</f>
        <v>338395</v>
      </c>
      <c r="G34" s="321" t="s">
        <v>738</v>
      </c>
    </row>
    <row r="35" spans="1:10">
      <c r="A35" s="264" t="s">
        <v>442</v>
      </c>
      <c r="B35" s="198" t="s">
        <v>441</v>
      </c>
      <c r="C35" s="74" t="s">
        <v>373</v>
      </c>
      <c r="D35" s="320">
        <v>6</v>
      </c>
      <c r="E35" s="306">
        <f>644844*1.16</f>
        <v>748019.03999999992</v>
      </c>
      <c r="F35" s="73">
        <f t="shared" si="3"/>
        <v>4488114</v>
      </c>
      <c r="G35" s="321" t="s">
        <v>728</v>
      </c>
    </row>
    <row r="36" spans="1:10">
      <c r="A36" s="264" t="s">
        <v>774</v>
      </c>
      <c r="B36" s="198" t="s">
        <v>751</v>
      </c>
      <c r="C36" s="74" t="s">
        <v>373</v>
      </c>
      <c r="D36" s="320">
        <v>2</v>
      </c>
      <c r="E36" s="306">
        <f>1571700*1.16</f>
        <v>1823171.9999999998</v>
      </c>
      <c r="F36" s="73">
        <f t="shared" si="3"/>
        <v>3646344</v>
      </c>
      <c r="G36" s="321" t="s">
        <v>752</v>
      </c>
    </row>
    <row r="37" spans="1:10">
      <c r="A37" s="264" t="s">
        <v>484</v>
      </c>
      <c r="B37" s="198" t="s">
        <v>730</v>
      </c>
      <c r="C37" s="74" t="s">
        <v>373</v>
      </c>
      <c r="D37" s="320">
        <v>3</v>
      </c>
      <c r="E37" s="306">
        <f>2919540*1.16</f>
        <v>3386666.4</v>
      </c>
      <c r="F37" s="73">
        <f t="shared" si="3"/>
        <v>10159999</v>
      </c>
      <c r="G37" s="321" t="s">
        <v>726</v>
      </c>
    </row>
    <row r="38" spans="1:10">
      <c r="A38" s="264" t="s">
        <v>485</v>
      </c>
      <c r="B38" s="198" t="s">
        <v>729</v>
      </c>
      <c r="C38" s="74" t="s">
        <v>373</v>
      </c>
      <c r="D38" s="320">
        <v>3</v>
      </c>
      <c r="E38" s="306">
        <f>2497300*1.16</f>
        <v>2896868</v>
      </c>
      <c r="F38" s="73">
        <f t="shared" si="3"/>
        <v>8690604</v>
      </c>
      <c r="G38" s="322" t="s">
        <v>483</v>
      </c>
    </row>
    <row r="39" spans="1:10">
      <c r="A39" s="284" t="s">
        <v>754</v>
      </c>
      <c r="B39" s="197" t="s">
        <v>755</v>
      </c>
      <c r="C39" s="74"/>
      <c r="D39" s="320"/>
      <c r="E39" s="306"/>
      <c r="F39" s="73"/>
      <c r="G39" s="322"/>
    </row>
    <row r="40" spans="1:10">
      <c r="A40" s="264" t="s">
        <v>756</v>
      </c>
      <c r="B40" s="198" t="s">
        <v>761</v>
      </c>
      <c r="C40" s="74" t="s">
        <v>7</v>
      </c>
      <c r="D40" s="320">
        <v>2</v>
      </c>
      <c r="E40" s="306"/>
      <c r="F40" s="73">
        <f t="shared" si="3"/>
        <v>0</v>
      </c>
      <c r="G40" s="322" t="s">
        <v>760</v>
      </c>
    </row>
    <row r="41" spans="1:10">
      <c r="A41" s="284" t="s">
        <v>678</v>
      </c>
      <c r="B41" s="197" t="s">
        <v>757</v>
      </c>
      <c r="C41" s="188"/>
      <c r="D41" s="317"/>
      <c r="E41" s="306"/>
      <c r="F41" s="73"/>
      <c r="G41" s="321"/>
    </row>
    <row r="42" spans="1:10">
      <c r="A42" s="264" t="s">
        <v>758</v>
      </c>
      <c r="B42" s="198" t="s">
        <v>759</v>
      </c>
      <c r="C42" s="188" t="s">
        <v>7</v>
      </c>
      <c r="D42" s="320">
        <f>1+1</f>
        <v>2</v>
      </c>
      <c r="E42" s="306">
        <f>407700*1.16</f>
        <v>472931.99999999994</v>
      </c>
      <c r="F42" s="73">
        <f t="shared" ref="F42" si="4">+ROUND(E42*D42,0)</f>
        <v>945864</v>
      </c>
      <c r="G42" s="360" t="s">
        <v>762</v>
      </c>
    </row>
    <row r="43" spans="1:10">
      <c r="A43" s="284" t="s">
        <v>443</v>
      </c>
      <c r="B43" s="197" t="s">
        <v>374</v>
      </c>
      <c r="C43" s="188"/>
      <c r="D43" s="75"/>
      <c r="E43" s="76"/>
      <c r="F43" s="73"/>
    </row>
    <row r="44" spans="1:10">
      <c r="A44" s="264" t="s">
        <v>444</v>
      </c>
      <c r="B44" s="198" t="s">
        <v>445</v>
      </c>
      <c r="C44" s="188" t="s">
        <v>7</v>
      </c>
      <c r="D44" s="320">
        <v>3</v>
      </c>
      <c r="E44" s="306">
        <f>8403000*1.165*1.16</f>
        <v>11355814.199999999</v>
      </c>
      <c r="F44" s="73">
        <f t="shared" ref="F44" si="5">+ROUND(E44*D44,0)</f>
        <v>34067443</v>
      </c>
      <c r="G44" s="321" t="s">
        <v>734</v>
      </c>
    </row>
    <row r="45" spans="1:10">
      <c r="A45" s="284" t="s">
        <v>177</v>
      </c>
      <c r="B45" s="197" t="s">
        <v>178</v>
      </c>
      <c r="C45" s="188"/>
      <c r="D45" s="75"/>
      <c r="E45" s="76"/>
      <c r="F45" s="73"/>
    </row>
    <row r="46" spans="1:10">
      <c r="A46" s="264" t="s">
        <v>532</v>
      </c>
      <c r="B46" s="198" t="s">
        <v>481</v>
      </c>
      <c r="C46" s="188" t="s">
        <v>7</v>
      </c>
      <c r="D46" s="320">
        <v>1</v>
      </c>
      <c r="E46" s="306">
        <f>228000*1.068*1.16</f>
        <v>282464.63999999996</v>
      </c>
      <c r="F46" s="73">
        <f t="shared" si="3"/>
        <v>282465</v>
      </c>
      <c r="G46" s="321" t="s">
        <v>738</v>
      </c>
    </row>
    <row r="47" spans="1:10">
      <c r="A47" s="264" t="s">
        <v>446</v>
      </c>
      <c r="B47" s="198" t="s">
        <v>218</v>
      </c>
      <c r="C47" s="188" t="s">
        <v>7</v>
      </c>
      <c r="D47" s="320">
        <v>1</v>
      </c>
      <c r="E47" s="306">
        <f>5530000*1.068*1.16</f>
        <v>6851006.3999999994</v>
      </c>
      <c r="F47" s="73">
        <f t="shared" si="3"/>
        <v>6851006</v>
      </c>
      <c r="G47" s="321" t="s">
        <v>732</v>
      </c>
      <c r="J47" s="206"/>
    </row>
    <row r="48" spans="1:10">
      <c r="A48" s="284" t="s">
        <v>180</v>
      </c>
      <c r="B48" s="197" t="s">
        <v>181</v>
      </c>
      <c r="C48" s="188"/>
      <c r="D48" s="75"/>
      <c r="E48" s="76"/>
      <c r="F48" s="73"/>
      <c r="J48" s="206"/>
    </row>
    <row r="49" spans="1:10">
      <c r="A49" s="264" t="s">
        <v>182</v>
      </c>
      <c r="B49" s="198" t="s">
        <v>183</v>
      </c>
      <c r="C49" s="188" t="s">
        <v>7</v>
      </c>
      <c r="D49" s="320">
        <v>9</v>
      </c>
      <c r="E49" s="306">
        <f>1400000*1.068*1.16</f>
        <v>1734431.9999999998</v>
      </c>
      <c r="F49" s="73">
        <f t="shared" si="3"/>
        <v>15609888</v>
      </c>
      <c r="G49" s="321" t="s">
        <v>733</v>
      </c>
      <c r="J49" s="206"/>
    </row>
    <row r="50" spans="1:10">
      <c r="A50" s="231" t="s">
        <v>412</v>
      </c>
      <c r="B50" s="207" t="s">
        <v>195</v>
      </c>
      <c r="C50" s="208"/>
      <c r="D50" s="75"/>
      <c r="E50" s="209"/>
      <c r="F50" s="210"/>
      <c r="J50" s="206"/>
    </row>
    <row r="51" spans="1:10">
      <c r="A51" s="318" t="s">
        <v>447</v>
      </c>
      <c r="B51" s="319" t="s">
        <v>448</v>
      </c>
      <c r="C51" s="211" t="s">
        <v>373</v>
      </c>
      <c r="D51" s="320">
        <v>3</v>
      </c>
      <c r="E51" s="306">
        <f>581000*1.068*1.16</f>
        <v>719789.27999999991</v>
      </c>
      <c r="F51" s="73">
        <f t="shared" ref="F51:F72" si="6">+ROUND(E51*D51,0)</f>
        <v>2159368</v>
      </c>
      <c r="G51" s="321" t="s">
        <v>726</v>
      </c>
      <c r="J51" s="206"/>
    </row>
    <row r="52" spans="1:10">
      <c r="A52" s="232" t="s">
        <v>127</v>
      </c>
      <c r="B52" s="93" t="s">
        <v>128</v>
      </c>
      <c r="C52" s="212"/>
      <c r="D52" s="75"/>
      <c r="E52" s="209"/>
      <c r="F52" s="210"/>
      <c r="J52" s="206"/>
    </row>
    <row r="53" spans="1:10" ht="25.5">
      <c r="A53" s="233" t="s">
        <v>137</v>
      </c>
      <c r="B53" s="213" t="s">
        <v>194</v>
      </c>
      <c r="C53" s="211" t="s">
        <v>373</v>
      </c>
      <c r="D53" s="320">
        <v>3</v>
      </c>
      <c r="E53" s="306">
        <f>5364000*1.165*1.16</f>
        <v>7248909.5999999996</v>
      </c>
      <c r="F53" s="73">
        <f t="shared" si="6"/>
        <v>21746729</v>
      </c>
      <c r="G53" s="321" t="s">
        <v>726</v>
      </c>
      <c r="J53" s="206"/>
    </row>
    <row r="54" spans="1:10" ht="33" customHeight="1">
      <c r="A54" s="233" t="s">
        <v>138</v>
      </c>
      <c r="B54" s="323" t="s">
        <v>724</v>
      </c>
      <c r="C54" s="211" t="s">
        <v>373</v>
      </c>
      <c r="D54" s="320">
        <v>1</v>
      </c>
      <c r="E54" s="306">
        <f>16586000*1.16</f>
        <v>19239760</v>
      </c>
      <c r="F54" s="73">
        <f t="shared" si="6"/>
        <v>19239760</v>
      </c>
      <c r="G54" s="321" t="s">
        <v>483</v>
      </c>
      <c r="H54" s="214"/>
      <c r="J54" s="206"/>
    </row>
    <row r="55" spans="1:10">
      <c r="A55" s="233" t="s">
        <v>139</v>
      </c>
      <c r="B55" s="323" t="s">
        <v>727</v>
      </c>
      <c r="C55" s="211" t="s">
        <v>373</v>
      </c>
      <c r="D55" s="320">
        <v>3</v>
      </c>
      <c r="E55" s="306">
        <f>1207000*1.068*1.16</f>
        <v>1495328.16</v>
      </c>
      <c r="F55" s="73">
        <f t="shared" si="6"/>
        <v>4485984</v>
      </c>
      <c r="G55" s="321" t="s">
        <v>726</v>
      </c>
      <c r="H55" s="214"/>
      <c r="J55" s="206"/>
    </row>
    <row r="56" spans="1:10">
      <c r="A56" s="233" t="s">
        <v>375</v>
      </c>
      <c r="B56" s="323" t="s">
        <v>735</v>
      </c>
      <c r="C56" s="211" t="s">
        <v>373</v>
      </c>
      <c r="D56" s="320">
        <v>1</v>
      </c>
      <c r="E56" s="306">
        <f>3234000*1.068*1.16</f>
        <v>4006537.92</v>
      </c>
      <c r="F56" s="73">
        <f t="shared" ref="F56:F59" si="7">+ROUND(E56*D56,0)</f>
        <v>4006538</v>
      </c>
      <c r="G56" s="321" t="s">
        <v>736</v>
      </c>
      <c r="H56" s="214"/>
      <c r="J56" s="206"/>
    </row>
    <row r="57" spans="1:10">
      <c r="A57" s="233" t="s">
        <v>376</v>
      </c>
      <c r="B57" s="323" t="s">
        <v>725</v>
      </c>
      <c r="C57" s="211" t="s">
        <v>373</v>
      </c>
      <c r="D57" s="320">
        <v>3</v>
      </c>
      <c r="E57" s="306">
        <f>1040000*1.068*1.16</f>
        <v>1288435.2</v>
      </c>
      <c r="F57" s="73">
        <f t="shared" si="7"/>
        <v>3865306</v>
      </c>
      <c r="G57" s="321" t="s">
        <v>726</v>
      </c>
      <c r="H57" s="214"/>
      <c r="J57" s="206"/>
    </row>
    <row r="58" spans="1:10">
      <c r="A58" s="233" t="s">
        <v>377</v>
      </c>
      <c r="B58" s="323" t="s">
        <v>737</v>
      </c>
      <c r="C58" s="211" t="s">
        <v>373</v>
      </c>
      <c r="D58" s="320">
        <v>1</v>
      </c>
      <c r="E58" s="306">
        <f>617000*1.068*1.16</f>
        <v>764388.96</v>
      </c>
      <c r="F58" s="73">
        <f t="shared" si="7"/>
        <v>764389</v>
      </c>
      <c r="G58" s="321" t="s">
        <v>738</v>
      </c>
      <c r="H58" s="214"/>
      <c r="J58" s="206"/>
    </row>
    <row r="59" spans="1:10">
      <c r="A59" s="233" t="s">
        <v>378</v>
      </c>
      <c r="B59" s="323" t="s">
        <v>780</v>
      </c>
      <c r="C59" s="211" t="s">
        <v>373</v>
      </c>
      <c r="D59" s="320">
        <v>2</v>
      </c>
      <c r="E59" s="306">
        <f>1330000*1.068*1.16</f>
        <v>1647710.4</v>
      </c>
      <c r="F59" s="73">
        <f t="shared" si="7"/>
        <v>3295421</v>
      </c>
      <c r="G59" s="321" t="s">
        <v>763</v>
      </c>
      <c r="H59" s="214"/>
      <c r="J59" s="206"/>
    </row>
    <row r="60" spans="1:10" ht="51">
      <c r="A60" s="234" t="s">
        <v>455</v>
      </c>
      <c r="B60" s="93" t="s">
        <v>779</v>
      </c>
      <c r="C60" s="211"/>
      <c r="D60" s="317"/>
      <c r="E60" s="306"/>
      <c r="F60" s="73"/>
      <c r="G60" s="321"/>
      <c r="H60" s="214"/>
      <c r="J60" s="206"/>
    </row>
    <row r="61" spans="1:10">
      <c r="A61" s="343" t="s">
        <v>591</v>
      </c>
      <c r="B61" s="213" t="s">
        <v>179</v>
      </c>
      <c r="C61" s="211" t="s">
        <v>373</v>
      </c>
      <c r="D61" s="320">
        <v>2</v>
      </c>
      <c r="E61" s="306">
        <f>3050000*1.068*1.16</f>
        <v>3778583.9999999995</v>
      </c>
      <c r="F61" s="73">
        <f>+ROUND(E61*D61,0)</f>
        <v>7557168</v>
      </c>
      <c r="G61" s="321" t="s">
        <v>731</v>
      </c>
      <c r="H61" s="214"/>
      <c r="J61" s="206"/>
    </row>
    <row r="62" spans="1:10" ht="25.5">
      <c r="A62" s="234" t="s">
        <v>450</v>
      </c>
      <c r="B62" s="93" t="s">
        <v>449</v>
      </c>
      <c r="C62" s="74"/>
      <c r="D62" s="78"/>
      <c r="E62" s="76"/>
      <c r="F62" s="73"/>
      <c r="H62" s="214"/>
      <c r="J62" s="206"/>
    </row>
    <row r="63" spans="1:10" ht="89.25">
      <c r="A63" s="262" t="s">
        <v>451</v>
      </c>
      <c r="B63" s="247" t="s">
        <v>495</v>
      </c>
      <c r="C63" s="74" t="s">
        <v>7</v>
      </c>
      <c r="D63" s="320">
        <v>3</v>
      </c>
      <c r="E63" s="306">
        <f>7590.77*2928.3*1.16</f>
        <v>25784540.07756</v>
      </c>
      <c r="F63" s="73">
        <f t="shared" ref="F63:F67" si="8">+ROUND(E63*D63,0)</f>
        <v>77353620</v>
      </c>
      <c r="G63" s="321" t="s">
        <v>726</v>
      </c>
      <c r="H63" s="214"/>
      <c r="J63" s="206"/>
    </row>
    <row r="64" spans="1:10">
      <c r="A64" s="260">
        <v>3.3</v>
      </c>
      <c r="B64" s="93" t="s">
        <v>776</v>
      </c>
      <c r="C64" s="74"/>
      <c r="D64" s="320"/>
      <c r="E64" s="306"/>
      <c r="F64" s="73"/>
      <c r="G64" s="321"/>
      <c r="H64" s="214"/>
      <c r="J64" s="206"/>
    </row>
    <row r="65" spans="1:10" ht="76.5">
      <c r="A65" s="262" t="s">
        <v>775</v>
      </c>
      <c r="B65" s="247" t="s">
        <v>973</v>
      </c>
      <c r="C65" s="74" t="s">
        <v>7</v>
      </c>
      <c r="D65" s="320">
        <v>4</v>
      </c>
      <c r="E65" s="306">
        <f>735991</f>
        <v>735991</v>
      </c>
      <c r="F65" s="73">
        <f t="shared" si="8"/>
        <v>2943964</v>
      </c>
      <c r="G65" s="322" t="s">
        <v>974</v>
      </c>
      <c r="H65" s="214"/>
      <c r="J65" s="206"/>
    </row>
    <row r="66" spans="1:10" ht="63.75">
      <c r="A66" s="262" t="s">
        <v>778</v>
      </c>
      <c r="B66" s="247" t="s">
        <v>777</v>
      </c>
      <c r="C66" s="74" t="s">
        <v>7</v>
      </c>
      <c r="D66" s="320">
        <v>2</v>
      </c>
      <c r="E66" s="306">
        <v>625100</v>
      </c>
      <c r="F66" s="73">
        <f t="shared" si="8"/>
        <v>1250200</v>
      </c>
      <c r="G66" s="321" t="s">
        <v>731</v>
      </c>
      <c r="H66" s="214"/>
      <c r="J66" s="206"/>
    </row>
    <row r="67" spans="1:10" ht="63.75">
      <c r="A67" s="262" t="s">
        <v>810</v>
      </c>
      <c r="B67" s="247" t="s">
        <v>814</v>
      </c>
      <c r="C67" s="194" t="s">
        <v>10</v>
      </c>
      <c r="D67" s="320">
        <f>(7.2*3.5)*2</f>
        <v>50.4</v>
      </c>
      <c r="E67" s="306">
        <v>250000</v>
      </c>
      <c r="F67" s="73">
        <f t="shared" si="8"/>
        <v>12600000</v>
      </c>
      <c r="G67" s="321" t="s">
        <v>731</v>
      </c>
      <c r="H67" s="214"/>
      <c r="J67" s="206"/>
    </row>
    <row r="68" spans="1:10" ht="25.5">
      <c r="A68" s="231" t="s">
        <v>140</v>
      </c>
      <c r="B68" s="207" t="s">
        <v>141</v>
      </c>
      <c r="C68" s="208"/>
      <c r="D68" s="215"/>
      <c r="E68" s="209"/>
      <c r="F68" s="210"/>
    </row>
    <row r="69" spans="1:10">
      <c r="A69" s="231" t="s">
        <v>142</v>
      </c>
      <c r="B69" s="207" t="s">
        <v>382</v>
      </c>
      <c r="C69" s="208"/>
      <c r="D69" s="215"/>
      <c r="E69" s="209"/>
      <c r="F69" s="210"/>
    </row>
    <row r="70" spans="1:10" ht="241.5" customHeight="1">
      <c r="A70" s="193" t="s">
        <v>143</v>
      </c>
      <c r="B70" s="397" t="s">
        <v>1144</v>
      </c>
      <c r="C70" s="380" t="s">
        <v>7</v>
      </c>
      <c r="D70" s="383">
        <v>3</v>
      </c>
      <c r="E70" s="384">
        <f>42720*3165*1.16</f>
        <v>156842208</v>
      </c>
      <c r="F70" s="196">
        <f t="shared" si="6"/>
        <v>470526624</v>
      </c>
      <c r="G70" s="321" t="s">
        <v>483</v>
      </c>
    </row>
    <row r="71" spans="1:10">
      <c r="A71" s="231" t="s">
        <v>379</v>
      </c>
      <c r="B71" s="348" t="s">
        <v>381</v>
      </c>
      <c r="C71" s="380"/>
      <c r="D71" s="385"/>
      <c r="E71" s="386"/>
      <c r="F71" s="196"/>
    </row>
    <row r="72" spans="1:10" ht="72" customHeight="1" thickBot="1">
      <c r="A72" s="193" t="s">
        <v>380</v>
      </c>
      <c r="B72" s="378" t="s">
        <v>723</v>
      </c>
      <c r="C72" s="380" t="s">
        <v>7</v>
      </c>
      <c r="D72" s="383">
        <v>1</v>
      </c>
      <c r="E72" s="384">
        <f>(6330000+4350000+1800000)*1.16</f>
        <v>14476799.999999998</v>
      </c>
      <c r="F72" s="196">
        <f t="shared" si="6"/>
        <v>14476800</v>
      </c>
      <c r="G72" s="321" t="s">
        <v>483</v>
      </c>
    </row>
    <row r="73" spans="1:10">
      <c r="A73" s="216"/>
      <c r="B73" s="358" t="s">
        <v>57</v>
      </c>
      <c r="C73" s="217"/>
      <c r="D73" s="217"/>
      <c r="E73" s="218"/>
      <c r="F73" s="219">
        <f>SUM(F5:F72)</f>
        <v>755077415</v>
      </c>
    </row>
    <row r="74" spans="1:10">
      <c r="A74" s="220"/>
      <c r="B74" s="359" t="s">
        <v>144</v>
      </c>
      <c r="C74" s="221"/>
      <c r="D74" s="222">
        <v>0.18</v>
      </c>
      <c r="E74" s="223"/>
      <c r="F74" s="224">
        <f>ROUND(F73*D74,0)</f>
        <v>135913935</v>
      </c>
    </row>
    <row r="75" spans="1:10" ht="13.5" thickBot="1">
      <c r="A75" s="225"/>
      <c r="B75" s="226" t="s">
        <v>61</v>
      </c>
      <c r="C75" s="227"/>
      <c r="D75" s="227"/>
      <c r="E75" s="228"/>
      <c r="F75" s="229">
        <f>ROUND(SUM(F73:F74),0)</f>
        <v>890991350</v>
      </c>
    </row>
    <row r="82" spans="5:5">
      <c r="E82" s="206"/>
    </row>
  </sheetData>
  <mergeCells count="3">
    <mergeCell ref="A1:F1"/>
    <mergeCell ref="A2:F2"/>
    <mergeCell ref="A3:F3"/>
  </mergeCells>
  <printOptions horizontalCentered="1"/>
  <pageMargins left="0.98425196850393704" right="0.78740157480314965" top="0.78740157480314965" bottom="0.78740157480314965" header="0.31496062992125984" footer="0.31496062992125984"/>
  <pageSetup scale="72" fitToHeight="2"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3" tint="0.39997558519241921"/>
  </sheetPr>
  <dimension ref="A1:I57"/>
  <sheetViews>
    <sheetView showGridLines="0" view="pageBreakPreview" zoomScaleSheetLayoutView="100" workbookViewId="0">
      <selection activeCell="H20" sqref="H20:H21"/>
    </sheetView>
  </sheetViews>
  <sheetFormatPr baseColWidth="10" defaultRowHeight="15"/>
  <cols>
    <col min="1" max="1" width="15" style="19" customWidth="1"/>
    <col min="2" max="2" width="57.140625" style="1" customWidth="1"/>
    <col min="3" max="3" width="9.5703125" style="22" customWidth="1"/>
    <col min="4" max="4" width="11.42578125" style="14"/>
    <col min="5" max="5" width="15.85546875" style="1" customWidth="1"/>
    <col min="6" max="6" width="18.28515625" style="1" customWidth="1"/>
    <col min="7" max="7" width="0" style="326" hidden="1" customWidth="1"/>
    <col min="8" max="8" width="20.28515625" style="1" customWidth="1"/>
    <col min="9" max="16384" width="11.42578125" style="1"/>
  </cols>
  <sheetData>
    <row r="1" spans="1:9">
      <c r="A1" s="883" t="s">
        <v>0</v>
      </c>
      <c r="B1" s="884"/>
      <c r="C1" s="884"/>
      <c r="D1" s="884"/>
      <c r="E1" s="885"/>
      <c r="F1" s="884"/>
    </row>
    <row r="2" spans="1:9" ht="6" customHeight="1" thickBot="1">
      <c r="A2" s="2"/>
      <c r="B2" s="3"/>
      <c r="C2" s="3"/>
      <c r="D2" s="4"/>
      <c r="E2" s="5"/>
      <c r="F2" s="6"/>
    </row>
    <row r="3" spans="1:9" ht="27" customHeight="1" thickBot="1">
      <c r="A3" s="886" t="e">
        <f>+#REF!</f>
        <v>#REF!</v>
      </c>
      <c r="B3" s="887"/>
      <c r="C3" s="887"/>
      <c r="D3" s="887"/>
      <c r="E3" s="888"/>
      <c r="F3" s="889"/>
    </row>
    <row r="4" spans="1:9" ht="15" customHeight="1" thickBot="1">
      <c r="A4" s="890" t="s">
        <v>452</v>
      </c>
      <c r="B4" s="890"/>
      <c r="C4" s="891"/>
      <c r="D4" s="891"/>
      <c r="E4" s="892"/>
      <c r="F4" s="891"/>
    </row>
    <row r="5" spans="1:9" ht="15.75" thickBot="1">
      <c r="A5" s="236" t="s">
        <v>1</v>
      </c>
      <c r="B5" s="237" t="s">
        <v>2</v>
      </c>
      <c r="C5" s="257" t="s">
        <v>3</v>
      </c>
      <c r="D5" s="237" t="s">
        <v>4</v>
      </c>
      <c r="E5" s="7" t="s">
        <v>5</v>
      </c>
      <c r="F5" s="172" t="s">
        <v>6</v>
      </c>
    </row>
    <row r="6" spans="1:9">
      <c r="A6" s="259">
        <v>3</v>
      </c>
      <c r="B6" s="15" t="s">
        <v>62</v>
      </c>
      <c r="C6" s="16"/>
      <c r="D6" s="16"/>
      <c r="E6" s="17"/>
      <c r="F6" s="18"/>
    </row>
    <row r="7" spans="1:9" ht="25.5">
      <c r="A7" s="260" t="s">
        <v>63</v>
      </c>
      <c r="B7" s="94" t="s">
        <v>64</v>
      </c>
      <c r="C7" s="194"/>
      <c r="D7" s="244"/>
      <c r="E7" s="245"/>
      <c r="F7" s="246"/>
    </row>
    <row r="8" spans="1:9">
      <c r="A8" s="260" t="s">
        <v>424</v>
      </c>
      <c r="B8" s="94" t="s">
        <v>425</v>
      </c>
      <c r="C8" s="194"/>
      <c r="D8" s="244"/>
      <c r="E8" s="245"/>
      <c r="F8" s="246"/>
    </row>
    <row r="9" spans="1:9">
      <c r="A9" s="190" t="s">
        <v>65</v>
      </c>
      <c r="B9" s="93" t="s">
        <v>66</v>
      </c>
      <c r="C9" s="194"/>
      <c r="D9" s="244"/>
      <c r="E9" s="245"/>
      <c r="F9" s="246"/>
    </row>
    <row r="10" spans="1:9" ht="25.5">
      <c r="A10" s="190" t="s">
        <v>67</v>
      </c>
      <c r="B10" s="93" t="s">
        <v>427</v>
      </c>
      <c r="C10" s="194"/>
      <c r="D10" s="195"/>
      <c r="E10" s="167"/>
      <c r="F10" s="246"/>
    </row>
    <row r="11" spans="1:9">
      <c r="A11" s="336" t="s">
        <v>184</v>
      </c>
      <c r="B11" s="241" t="s">
        <v>282</v>
      </c>
      <c r="C11" s="258" t="s">
        <v>8</v>
      </c>
      <c r="D11" s="320">
        <v>10.88</v>
      </c>
      <c r="E11" s="306">
        <f>121353*1.16</f>
        <v>140769.47999999998</v>
      </c>
      <c r="F11" s="246">
        <f t="shared" ref="F11:F13" si="0">D11*E11</f>
        <v>1531571.9423999998</v>
      </c>
      <c r="G11" s="375" t="s">
        <v>483</v>
      </c>
    </row>
    <row r="12" spans="1:9">
      <c r="A12" s="336" t="s">
        <v>283</v>
      </c>
      <c r="B12" s="247" t="s">
        <v>291</v>
      </c>
      <c r="C12" s="258" t="s">
        <v>8</v>
      </c>
      <c r="D12" s="320">
        <v>34.07</v>
      </c>
      <c r="E12" s="306">
        <f>425200*1.16</f>
        <v>493231.99999999994</v>
      </c>
      <c r="F12" s="246">
        <f t="shared" si="0"/>
        <v>16804414.239999998</v>
      </c>
      <c r="G12" s="375" t="s">
        <v>483</v>
      </c>
    </row>
    <row r="13" spans="1:9">
      <c r="A13" s="334" t="s">
        <v>409</v>
      </c>
      <c r="B13" s="247" t="s">
        <v>453</v>
      </c>
      <c r="C13" s="194" t="s">
        <v>8</v>
      </c>
      <c r="D13" s="320">
        <v>38.11</v>
      </c>
      <c r="E13" s="306">
        <f>528600*1.16</f>
        <v>613176</v>
      </c>
      <c r="F13" s="246">
        <f t="shared" si="0"/>
        <v>23368137.359999999</v>
      </c>
      <c r="G13" s="375" t="s">
        <v>483</v>
      </c>
      <c r="I13" s="324"/>
    </row>
    <row r="14" spans="1:9">
      <c r="A14" s="263" t="s">
        <v>176</v>
      </c>
      <c r="B14" s="189" t="s">
        <v>904</v>
      </c>
      <c r="C14" s="194"/>
      <c r="D14" s="195"/>
      <c r="E14" s="167"/>
      <c r="F14" s="246"/>
    </row>
    <row r="15" spans="1:9">
      <c r="A15" s="261" t="s">
        <v>454</v>
      </c>
      <c r="B15" s="241" t="s">
        <v>905</v>
      </c>
      <c r="C15" s="258" t="s">
        <v>7</v>
      </c>
      <c r="D15" s="320">
        <v>2</v>
      </c>
      <c r="E15" s="306">
        <f>4166000*1.16</f>
        <v>4832560</v>
      </c>
      <c r="F15" s="246">
        <f t="shared" ref="F15" si="1">D15*E15</f>
        <v>9665120</v>
      </c>
      <c r="G15" s="374" t="s">
        <v>906</v>
      </c>
      <c r="H15" s="400"/>
    </row>
    <row r="16" spans="1:9">
      <c r="A16" s="190" t="s">
        <v>68</v>
      </c>
      <c r="B16" s="93" t="s">
        <v>69</v>
      </c>
      <c r="C16" s="194"/>
      <c r="D16" s="195"/>
      <c r="E16" s="167"/>
      <c r="F16" s="246"/>
    </row>
    <row r="17" spans="1:9" ht="25.5">
      <c r="A17" s="190" t="s">
        <v>455</v>
      </c>
      <c r="B17" s="93" t="s">
        <v>290</v>
      </c>
      <c r="C17" s="194"/>
      <c r="D17" s="195"/>
      <c r="E17" s="167"/>
      <c r="F17" s="246"/>
    </row>
    <row r="18" spans="1:9" ht="25.5">
      <c r="A18" s="334" t="s">
        <v>456</v>
      </c>
      <c r="B18" s="247" t="s">
        <v>221</v>
      </c>
      <c r="C18" s="194" t="s">
        <v>7</v>
      </c>
      <c r="D18" s="320">
        <v>1</v>
      </c>
      <c r="E18" s="306">
        <f>2471700*1.16</f>
        <v>2867172</v>
      </c>
      <c r="F18" s="246">
        <f t="shared" ref="F18:F21" si="2">D18*E18</f>
        <v>2867172</v>
      </c>
      <c r="G18" s="325" t="s">
        <v>483</v>
      </c>
      <c r="H18" s="400"/>
      <c r="I18" s="333"/>
    </row>
    <row r="19" spans="1:9" ht="25.5">
      <c r="A19" s="334" t="s">
        <v>457</v>
      </c>
      <c r="B19" s="247" t="s">
        <v>960</v>
      </c>
      <c r="C19" s="194" t="s">
        <v>7</v>
      </c>
      <c r="D19" s="320">
        <v>2</v>
      </c>
      <c r="E19" s="306">
        <f>6000000*1.16</f>
        <v>6959999.9999999991</v>
      </c>
      <c r="F19" s="246">
        <f t="shared" si="2"/>
        <v>13919999.999999998</v>
      </c>
      <c r="G19" s="325" t="s">
        <v>483</v>
      </c>
      <c r="H19" s="400"/>
    </row>
    <row r="20" spans="1:9" ht="76.5">
      <c r="A20" s="334" t="s">
        <v>963</v>
      </c>
      <c r="B20" s="247" t="s">
        <v>961</v>
      </c>
      <c r="C20" s="194" t="s">
        <v>7</v>
      </c>
      <c r="D20" s="320">
        <v>1</v>
      </c>
      <c r="E20" s="306">
        <f>10468.12*2928.3*1.16</f>
        <v>35558403.123360001</v>
      </c>
      <c r="F20" s="246">
        <f t="shared" si="2"/>
        <v>35558403.123360001</v>
      </c>
      <c r="G20" s="325" t="s">
        <v>483</v>
      </c>
      <c r="H20" s="401"/>
    </row>
    <row r="21" spans="1:9" ht="76.5">
      <c r="A21" s="334" t="s">
        <v>964</v>
      </c>
      <c r="B21" s="247" t="s">
        <v>962</v>
      </c>
      <c r="C21" s="194" t="s">
        <v>7</v>
      </c>
      <c r="D21" s="320">
        <v>1</v>
      </c>
      <c r="E21" s="306">
        <f>9803.66*2928.3*1.16</f>
        <v>33301346.790479999</v>
      </c>
      <c r="F21" s="246">
        <f t="shared" si="2"/>
        <v>33301346.790479999</v>
      </c>
      <c r="G21" s="325" t="s">
        <v>483</v>
      </c>
      <c r="H21" s="401"/>
    </row>
    <row r="22" spans="1:9" ht="25.5" hidden="1">
      <c r="A22" s="190" t="s">
        <v>72</v>
      </c>
      <c r="B22" s="240" t="s">
        <v>73</v>
      </c>
      <c r="C22" s="379"/>
      <c r="D22" s="330"/>
      <c r="E22" s="248"/>
      <c r="F22" s="246"/>
    </row>
    <row r="23" spans="1:9" hidden="1">
      <c r="A23" s="262" t="s">
        <v>74</v>
      </c>
      <c r="B23" s="239" t="s">
        <v>202</v>
      </c>
      <c r="C23" s="379" t="s">
        <v>7</v>
      </c>
      <c r="D23" s="330"/>
      <c r="E23" s="167"/>
      <c r="F23" s="246">
        <f t="shared" ref="F23:F44" si="3">D23*E23</f>
        <v>0</v>
      </c>
    </row>
    <row r="24" spans="1:9">
      <c r="A24" s="190" t="s">
        <v>836</v>
      </c>
      <c r="B24" s="240" t="s">
        <v>837</v>
      </c>
      <c r="C24" s="379"/>
      <c r="D24" s="330"/>
      <c r="E24" s="167"/>
      <c r="F24" s="246"/>
    </row>
    <row r="25" spans="1:9">
      <c r="A25" s="262" t="s">
        <v>965</v>
      </c>
      <c r="B25" s="239" t="s">
        <v>276</v>
      </c>
      <c r="C25" s="379" t="s">
        <v>7</v>
      </c>
      <c r="D25" s="320">
        <v>1</v>
      </c>
      <c r="E25" s="306">
        <f>7488000*1.177*1.16</f>
        <v>10223516.16</v>
      </c>
      <c r="F25" s="246">
        <f t="shared" ref="F25" si="4">D25*E25</f>
        <v>10223516.16</v>
      </c>
      <c r="G25" s="325" t="s">
        <v>483</v>
      </c>
    </row>
    <row r="26" spans="1:9">
      <c r="A26" s="263" t="s">
        <v>488</v>
      </c>
      <c r="B26" s="240" t="s">
        <v>487</v>
      </c>
      <c r="C26" s="379"/>
      <c r="D26" s="331"/>
      <c r="E26" s="306"/>
      <c r="F26" s="246"/>
      <c r="G26" s="325"/>
    </row>
    <row r="27" spans="1:9">
      <c r="A27" s="334" t="s">
        <v>490</v>
      </c>
      <c r="B27" s="239" t="s">
        <v>489</v>
      </c>
      <c r="C27" s="379" t="s">
        <v>7</v>
      </c>
      <c r="D27" s="331">
        <v>1</v>
      </c>
      <c r="E27" s="306">
        <f>5899000*1.068*1.16</f>
        <v>7308153.1199999992</v>
      </c>
      <c r="F27" s="246">
        <f t="shared" ref="F27" si="5">D27*E27</f>
        <v>7308153.1199999992</v>
      </c>
      <c r="G27" s="325" t="s">
        <v>483</v>
      </c>
    </row>
    <row r="28" spans="1:9">
      <c r="A28" s="190" t="s">
        <v>75</v>
      </c>
      <c r="B28" s="93" t="s">
        <v>289</v>
      </c>
      <c r="C28" s="194"/>
      <c r="D28" s="195"/>
      <c r="E28" s="167"/>
      <c r="F28" s="246"/>
      <c r="I28" s="324"/>
    </row>
    <row r="29" spans="1:9">
      <c r="A29" s="336" t="s">
        <v>295</v>
      </c>
      <c r="B29" s="247" t="s">
        <v>294</v>
      </c>
      <c r="C29" s="194" t="s">
        <v>7</v>
      </c>
      <c r="D29" s="320">
        <v>1</v>
      </c>
      <c r="E29" s="306">
        <f>530691*1.16</f>
        <v>615601.55999999994</v>
      </c>
      <c r="F29" s="246">
        <f t="shared" si="3"/>
        <v>615601.55999999994</v>
      </c>
      <c r="G29" s="366" t="s">
        <v>483</v>
      </c>
    </row>
    <row r="30" spans="1:9">
      <c r="A30" s="336" t="s">
        <v>296</v>
      </c>
      <c r="B30" s="247" t="s">
        <v>219</v>
      </c>
      <c r="C30" s="194" t="s">
        <v>7</v>
      </c>
      <c r="D30" s="320">
        <v>2</v>
      </c>
      <c r="E30" s="306">
        <f>474280*1.16</f>
        <v>550164.79999999993</v>
      </c>
      <c r="F30" s="246">
        <f t="shared" si="3"/>
        <v>1100329.5999999999</v>
      </c>
      <c r="G30" s="325" t="s">
        <v>483</v>
      </c>
    </row>
    <row r="31" spans="1:9">
      <c r="A31" s="334" t="s">
        <v>297</v>
      </c>
      <c r="B31" s="247" t="s">
        <v>494</v>
      </c>
      <c r="C31" s="194" t="s">
        <v>7</v>
      </c>
      <c r="D31" s="320">
        <v>1</v>
      </c>
      <c r="E31" s="306">
        <f>1102082*1.16</f>
        <v>1278415.1199999999</v>
      </c>
      <c r="F31" s="246">
        <f t="shared" si="3"/>
        <v>1278415.1199999999</v>
      </c>
      <c r="G31" s="325" t="s">
        <v>483</v>
      </c>
    </row>
    <row r="32" spans="1:9">
      <c r="A32" s="334" t="s">
        <v>298</v>
      </c>
      <c r="B32" s="247" t="s">
        <v>458</v>
      </c>
      <c r="C32" s="194" t="s">
        <v>7</v>
      </c>
      <c r="D32" s="320">
        <v>1</v>
      </c>
      <c r="E32" s="306">
        <f>1301908*1.16</f>
        <v>1510213.2799999998</v>
      </c>
      <c r="F32" s="246">
        <f t="shared" si="3"/>
        <v>1510213.2799999998</v>
      </c>
      <c r="G32" s="325" t="s">
        <v>483</v>
      </c>
    </row>
    <row r="33" spans="1:9">
      <c r="A33" s="334" t="s">
        <v>493</v>
      </c>
      <c r="B33" s="247" t="s">
        <v>492</v>
      </c>
      <c r="C33" s="194" t="s">
        <v>7</v>
      </c>
      <c r="D33" s="320">
        <v>1</v>
      </c>
      <c r="E33" s="306">
        <f>1268736*1.16</f>
        <v>1471733.76</v>
      </c>
      <c r="F33" s="246">
        <f t="shared" si="3"/>
        <v>1471733.76</v>
      </c>
      <c r="G33" s="325" t="s">
        <v>483</v>
      </c>
    </row>
    <row r="34" spans="1:9">
      <c r="A34" s="242" t="s">
        <v>421</v>
      </c>
      <c r="B34" s="89" t="s">
        <v>287</v>
      </c>
      <c r="C34" s="194"/>
      <c r="D34" s="195"/>
      <c r="E34" s="167"/>
      <c r="F34" s="246"/>
    </row>
    <row r="35" spans="1:9">
      <c r="A35" s="337" t="s">
        <v>459</v>
      </c>
      <c r="B35" s="249" t="s">
        <v>284</v>
      </c>
      <c r="C35" s="250" t="s">
        <v>7</v>
      </c>
      <c r="D35" s="320">
        <v>1</v>
      </c>
      <c r="E35" s="306">
        <f>1255600*1.16</f>
        <v>1456496</v>
      </c>
      <c r="F35" s="246">
        <f t="shared" si="3"/>
        <v>1456496</v>
      </c>
      <c r="G35" s="325" t="s">
        <v>483</v>
      </c>
    </row>
    <row r="36" spans="1:9">
      <c r="A36" s="263" t="s">
        <v>460</v>
      </c>
      <c r="B36" s="189" t="s">
        <v>288</v>
      </c>
      <c r="C36" s="194"/>
      <c r="D36" s="195"/>
      <c r="E36" s="167"/>
      <c r="F36" s="246"/>
    </row>
    <row r="37" spans="1:9">
      <c r="A37" s="262" t="s">
        <v>462</v>
      </c>
      <c r="B37" s="247" t="s">
        <v>463</v>
      </c>
      <c r="C37" s="194" t="s">
        <v>7</v>
      </c>
      <c r="D37" s="320">
        <v>1</v>
      </c>
      <c r="E37" s="306">
        <f>1732353*1.16</f>
        <v>2009529.4799999997</v>
      </c>
      <c r="F37" s="246">
        <f t="shared" si="3"/>
        <v>2009529.4799999997</v>
      </c>
      <c r="G37" s="325" t="s">
        <v>483</v>
      </c>
    </row>
    <row r="38" spans="1:9" ht="25.5">
      <c r="A38" s="190" t="s">
        <v>76</v>
      </c>
      <c r="B38" s="93" t="s">
        <v>286</v>
      </c>
      <c r="C38" s="194"/>
      <c r="D38" s="330"/>
      <c r="E38" s="167"/>
      <c r="F38" s="246"/>
    </row>
    <row r="39" spans="1:9">
      <c r="A39" s="261" t="s">
        <v>305</v>
      </c>
      <c r="B39" s="241" t="s">
        <v>273</v>
      </c>
      <c r="C39" s="194" t="s">
        <v>7</v>
      </c>
      <c r="D39" s="331">
        <v>4</v>
      </c>
      <c r="E39" s="306">
        <f>243000*1.16</f>
        <v>281880</v>
      </c>
      <c r="F39" s="246">
        <f t="shared" si="3"/>
        <v>1127520</v>
      </c>
      <c r="G39" s="325" t="s">
        <v>483</v>
      </c>
    </row>
    <row r="40" spans="1:9">
      <c r="A40" s="261" t="s">
        <v>464</v>
      </c>
      <c r="B40" s="247" t="s">
        <v>301</v>
      </c>
      <c r="C40" s="194" t="s">
        <v>7</v>
      </c>
      <c r="D40" s="331">
        <v>7</v>
      </c>
      <c r="E40" s="306">
        <f>760449*1.16</f>
        <v>882120.84</v>
      </c>
      <c r="F40" s="246">
        <f t="shared" si="3"/>
        <v>6174845.8799999999</v>
      </c>
      <c r="G40" s="325" t="s">
        <v>483</v>
      </c>
    </row>
    <row r="41" spans="1:9">
      <c r="A41" s="261" t="s">
        <v>334</v>
      </c>
      <c r="B41" s="247" t="s">
        <v>303</v>
      </c>
      <c r="C41" s="194" t="s">
        <v>7</v>
      </c>
      <c r="D41" s="331">
        <v>3</v>
      </c>
      <c r="E41" s="306">
        <f>874503*1.16</f>
        <v>1014423.48</v>
      </c>
      <c r="F41" s="246">
        <f t="shared" si="3"/>
        <v>3043270.44</v>
      </c>
      <c r="G41" s="325" t="s">
        <v>483</v>
      </c>
      <c r="I41" s="324"/>
    </row>
    <row r="42" spans="1:9" ht="25.5">
      <c r="A42" s="190" t="s">
        <v>77</v>
      </c>
      <c r="B42" s="93" t="s">
        <v>285</v>
      </c>
      <c r="C42" s="194"/>
      <c r="D42" s="330"/>
      <c r="E42" s="167"/>
      <c r="F42" s="246"/>
    </row>
    <row r="43" spans="1:9" ht="18.75" customHeight="1">
      <c r="A43" s="261" t="s">
        <v>307</v>
      </c>
      <c r="B43" s="241" t="s">
        <v>220</v>
      </c>
      <c r="C43" s="194" t="s">
        <v>7</v>
      </c>
      <c r="D43" s="331">
        <f>+D39</f>
        <v>4</v>
      </c>
      <c r="E43" s="306">
        <f>274232*1.16</f>
        <v>318109.12</v>
      </c>
      <c r="F43" s="246">
        <f t="shared" si="3"/>
        <v>1272436.48</v>
      </c>
      <c r="G43" s="325" t="s">
        <v>483</v>
      </c>
    </row>
    <row r="44" spans="1:9" ht="18.75" customHeight="1">
      <c r="A44" s="261" t="s">
        <v>185</v>
      </c>
      <c r="B44" s="247" t="s">
        <v>302</v>
      </c>
      <c r="C44" s="194" t="s">
        <v>7</v>
      </c>
      <c r="D44" s="331">
        <f>+D40</f>
        <v>7</v>
      </c>
      <c r="E44" s="306">
        <f>731770*1.16</f>
        <v>848853.2</v>
      </c>
      <c r="F44" s="246">
        <f t="shared" si="3"/>
        <v>5941972.3999999994</v>
      </c>
      <c r="G44" s="325" t="s">
        <v>483</v>
      </c>
    </row>
    <row r="45" spans="1:9" ht="18.75" customHeight="1">
      <c r="A45" s="264" t="s">
        <v>419</v>
      </c>
      <c r="B45" s="247" t="s">
        <v>304</v>
      </c>
      <c r="C45" s="194" t="s">
        <v>7</v>
      </c>
      <c r="D45" s="331">
        <f>D41</f>
        <v>3</v>
      </c>
      <c r="E45" s="306">
        <f>841463*1.16</f>
        <v>976097.08</v>
      </c>
      <c r="F45" s="246">
        <f t="shared" ref="F45" si="6">D45*E45</f>
        <v>2928291.2399999998</v>
      </c>
      <c r="G45" s="325" t="s">
        <v>483</v>
      </c>
    </row>
    <row r="46" spans="1:9" ht="25.5">
      <c r="A46" s="263" t="s">
        <v>311</v>
      </c>
      <c r="B46" s="189" t="s">
        <v>314</v>
      </c>
      <c r="C46" s="194"/>
      <c r="D46" s="330"/>
      <c r="E46" s="167"/>
      <c r="F46" s="246"/>
    </row>
    <row r="47" spans="1:9" ht="18.75" customHeight="1">
      <c r="A47" s="334" t="s">
        <v>312</v>
      </c>
      <c r="B47" s="198" t="s">
        <v>276</v>
      </c>
      <c r="C47" s="188" t="s">
        <v>7</v>
      </c>
      <c r="D47" s="331">
        <v>1</v>
      </c>
      <c r="E47" s="306">
        <f>2870000*1.16*1.16</f>
        <v>3861871.9999999995</v>
      </c>
      <c r="F47" s="246">
        <f t="shared" ref="F47:F52" si="7">D47*E47</f>
        <v>3861871.9999999995</v>
      </c>
      <c r="G47" s="325" t="s">
        <v>483</v>
      </c>
      <c r="H47" s="400"/>
    </row>
    <row r="48" spans="1:9" ht="18.75" customHeight="1">
      <c r="A48" s="334" t="s">
        <v>313</v>
      </c>
      <c r="B48" s="198" t="s">
        <v>218</v>
      </c>
      <c r="C48" s="188" t="s">
        <v>7</v>
      </c>
      <c r="D48" s="331">
        <v>1</v>
      </c>
      <c r="E48" s="306">
        <f>3710000*1.16*1.16</f>
        <v>4992176</v>
      </c>
      <c r="F48" s="246">
        <f t="shared" si="7"/>
        <v>4992176</v>
      </c>
      <c r="G48" s="325" t="s">
        <v>483</v>
      </c>
      <c r="H48" s="400"/>
    </row>
    <row r="49" spans="1:8" ht="16.5" customHeight="1">
      <c r="A49" s="260" t="s">
        <v>330</v>
      </c>
      <c r="B49" s="251" t="s">
        <v>331</v>
      </c>
      <c r="C49" s="188"/>
      <c r="D49" s="330"/>
      <c r="E49" s="167"/>
      <c r="F49" s="246"/>
    </row>
    <row r="50" spans="1:8" ht="16.5" customHeight="1">
      <c r="A50" s="338" t="s">
        <v>486</v>
      </c>
      <c r="B50" s="329" t="s">
        <v>217</v>
      </c>
      <c r="C50" s="258" t="s">
        <v>7</v>
      </c>
      <c r="D50" s="331">
        <v>2</v>
      </c>
      <c r="E50" s="306">
        <f>1233000*1.068*1.16</f>
        <v>1527539.0399999998</v>
      </c>
      <c r="F50" s="246">
        <f t="shared" si="7"/>
        <v>3055078.0799999996</v>
      </c>
      <c r="G50" s="325" t="s">
        <v>483</v>
      </c>
      <c r="H50" s="400"/>
    </row>
    <row r="51" spans="1:8" ht="16.5" customHeight="1">
      <c r="A51" s="260" t="s">
        <v>443</v>
      </c>
      <c r="B51" s="251" t="s">
        <v>908</v>
      </c>
      <c r="C51" s="258"/>
      <c r="D51" s="331"/>
      <c r="E51" s="306"/>
      <c r="F51" s="246"/>
      <c r="G51" s="325"/>
    </row>
    <row r="52" spans="1:8">
      <c r="A52" s="336" t="s">
        <v>465</v>
      </c>
      <c r="B52" s="241" t="s">
        <v>907</v>
      </c>
      <c r="C52" s="258" t="s">
        <v>7</v>
      </c>
      <c r="D52" s="320">
        <v>2</v>
      </c>
      <c r="E52" s="306">
        <f>490000*1.16</f>
        <v>568400</v>
      </c>
      <c r="F52" s="246">
        <f t="shared" si="7"/>
        <v>1136800</v>
      </c>
      <c r="G52" s="374" t="s">
        <v>909</v>
      </c>
      <c r="H52" s="400"/>
    </row>
    <row r="53" spans="1:8" s="79" customFormat="1">
      <c r="A53" s="367" t="s">
        <v>124</v>
      </c>
      <c r="B53" s="289" t="s">
        <v>125</v>
      </c>
      <c r="C53" s="368"/>
      <c r="D53" s="369"/>
      <c r="E53" s="370"/>
      <c r="F53" s="371"/>
      <c r="G53" s="327"/>
    </row>
    <row r="54" spans="1:8" s="79" customFormat="1" ht="208.5" customHeight="1" thickBot="1">
      <c r="A54" s="372" t="s">
        <v>126</v>
      </c>
      <c r="B54" s="373" t="s">
        <v>466</v>
      </c>
      <c r="C54" s="271" t="s">
        <v>7</v>
      </c>
      <c r="D54" s="332">
        <v>1</v>
      </c>
      <c r="E54" s="307">
        <f>7471*3165*1.16</f>
        <v>27429029.399999999</v>
      </c>
      <c r="F54" s="252">
        <f t="shared" ref="F54" si="8">D54*E54</f>
        <v>27429029.399999999</v>
      </c>
      <c r="G54" s="328" t="s">
        <v>483</v>
      </c>
      <c r="H54" s="400"/>
    </row>
    <row r="55" spans="1:8">
      <c r="A55" s="387"/>
      <c r="B55" s="8" t="s">
        <v>57</v>
      </c>
      <c r="C55" s="9"/>
      <c r="D55" s="253"/>
      <c r="E55" s="254"/>
      <c r="F55" s="20">
        <f>ROUND(SUM(F7:F54),)</f>
        <v>224953445</v>
      </c>
    </row>
    <row r="56" spans="1:8">
      <c r="A56" s="387"/>
      <c r="B56" s="97" t="s">
        <v>144</v>
      </c>
      <c r="C56" s="10"/>
      <c r="D56" s="11">
        <v>0.18</v>
      </c>
      <c r="E56" s="254"/>
      <c r="F56" s="20">
        <f>+D56*$F$55</f>
        <v>40491620.100000001</v>
      </c>
    </row>
    <row r="57" spans="1:8" ht="15.75" thickBot="1">
      <c r="A57" s="388"/>
      <c r="B57" s="12" t="s">
        <v>78</v>
      </c>
      <c r="C57" s="13"/>
      <c r="D57" s="255"/>
      <c r="E57" s="256"/>
      <c r="F57" s="21">
        <f>ROUND(SUM(F55:F56),0)</f>
        <v>265445065</v>
      </c>
    </row>
  </sheetData>
  <mergeCells count="3">
    <mergeCell ref="A1:F1"/>
    <mergeCell ref="A3:F3"/>
    <mergeCell ref="A4:F4"/>
  </mergeCells>
  <printOptions horizontalCentered="1"/>
  <pageMargins left="0.98425196850393704" right="0.78740157480314965" top="0.78740157480314965" bottom="0.78740157480314965" header="0.31496062992125984" footer="0.31496062992125984"/>
  <pageSetup scale="68" fitToHeight="2" orientation="portrait" r:id="rId1"/>
  <headerFooter>
    <oddFooter>&amp;C&amp;A&amp;RPágina &amp;P</oddFooter>
  </headerFooter>
  <rowBreaks count="1" manualBreakCount="1">
    <brk id="52" max="5" man="1"/>
  </rowBreaks>
  <ignoredErrors>
    <ignoredError sqref="F56:F57 D43:D45"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6" tint="0.39997558519241921"/>
    <pageSetUpPr fitToPage="1"/>
  </sheetPr>
  <dimension ref="A1:J57"/>
  <sheetViews>
    <sheetView showGridLines="0" view="pageBreakPreview" topLeftCell="A4" zoomScaleSheetLayoutView="100" workbookViewId="0">
      <selection activeCell="H10" sqref="H10"/>
    </sheetView>
  </sheetViews>
  <sheetFormatPr baseColWidth="10" defaultRowHeight="12.75"/>
  <cols>
    <col min="1" max="1" width="14.42578125" style="26" customWidth="1"/>
    <col min="2" max="2" width="60.140625" style="23" customWidth="1"/>
    <col min="3" max="3" width="8" style="23" customWidth="1"/>
    <col min="4" max="4" width="11" style="23" customWidth="1"/>
    <col min="5" max="5" width="15" style="23" customWidth="1"/>
    <col min="6" max="6" width="18.28515625" style="23" customWidth="1"/>
    <col min="7" max="7" width="11.7109375" style="23" hidden="1" customWidth="1"/>
    <col min="8" max="9" width="15.28515625" style="23" bestFit="1" customWidth="1"/>
    <col min="10" max="16384" width="11.42578125" style="23"/>
  </cols>
  <sheetData>
    <row r="1" spans="1:9">
      <c r="A1" s="883" t="s">
        <v>0</v>
      </c>
      <c r="B1" s="884"/>
      <c r="C1" s="884"/>
      <c r="D1" s="884"/>
      <c r="E1" s="885"/>
      <c r="F1" s="884"/>
    </row>
    <row r="2" spans="1:9" ht="13.5" thickBot="1">
      <c r="A2" s="2"/>
      <c r="B2" s="3"/>
      <c r="C2" s="3"/>
      <c r="D2" s="3"/>
      <c r="E2" s="3"/>
      <c r="F2" s="6"/>
    </row>
    <row r="3" spans="1:9" ht="40.5" customHeight="1" thickBot="1">
      <c r="A3" s="893" t="e">
        <f>#REF!</f>
        <v>#REF!</v>
      </c>
      <c r="B3" s="894"/>
      <c r="C3" s="894"/>
      <c r="D3" s="894"/>
      <c r="E3" s="894"/>
      <c r="F3" s="895"/>
    </row>
    <row r="4" spans="1:9" ht="13.5" thickBot="1">
      <c r="A4" s="896" t="s">
        <v>320</v>
      </c>
      <c r="B4" s="896"/>
      <c r="C4" s="896"/>
      <c r="D4" s="896"/>
      <c r="E4" s="897"/>
      <c r="F4" s="896"/>
    </row>
    <row r="5" spans="1:9" ht="25.5" customHeight="1" thickBot="1">
      <c r="A5" s="280" t="s">
        <v>1</v>
      </c>
      <c r="B5" s="187" t="s">
        <v>79</v>
      </c>
      <c r="C5" s="187" t="s">
        <v>3</v>
      </c>
      <c r="D5" s="187" t="s">
        <v>4</v>
      </c>
      <c r="E5" s="29" t="s">
        <v>5</v>
      </c>
      <c r="F5" s="30" t="s">
        <v>6</v>
      </c>
    </row>
    <row r="6" spans="1:9">
      <c r="A6" s="259">
        <v>3</v>
      </c>
      <c r="B6" s="15" t="s">
        <v>62</v>
      </c>
      <c r="C6" s="16"/>
      <c r="D6" s="16"/>
      <c r="E6" s="17"/>
      <c r="F6" s="18"/>
    </row>
    <row r="7" spans="1:9" ht="25.5">
      <c r="A7" s="260" t="s">
        <v>63</v>
      </c>
      <c r="B7" s="94" t="s">
        <v>64</v>
      </c>
      <c r="C7" s="194"/>
      <c r="D7" s="244"/>
      <c r="E7" s="245"/>
      <c r="F7" s="246"/>
    </row>
    <row r="8" spans="1:9" s="24" customFormat="1">
      <c r="A8" s="190" t="s">
        <v>65</v>
      </c>
      <c r="B8" s="93" t="s">
        <v>66</v>
      </c>
      <c r="C8" s="194"/>
      <c r="D8" s="244"/>
      <c r="E8" s="245"/>
      <c r="F8" s="246"/>
    </row>
    <row r="9" spans="1:9" s="24" customFormat="1" ht="25.5">
      <c r="A9" s="190" t="s">
        <v>399</v>
      </c>
      <c r="B9" s="93" t="s">
        <v>400</v>
      </c>
      <c r="C9" s="194"/>
      <c r="D9" s="244"/>
      <c r="E9" s="245"/>
      <c r="F9" s="269"/>
    </row>
    <row r="10" spans="1:9" s="24" customFormat="1">
      <c r="A10" s="264" t="s">
        <v>401</v>
      </c>
      <c r="B10" s="198" t="s">
        <v>402</v>
      </c>
      <c r="C10" s="188" t="s">
        <v>148</v>
      </c>
      <c r="D10" s="305">
        <v>2134</v>
      </c>
      <c r="E10" s="306">
        <f>334410*1.16</f>
        <v>387915.6</v>
      </c>
      <c r="F10" s="269">
        <f t="shared" ref="F10:F18" si="0">ROUND(D10*E10,0)</f>
        <v>827811890</v>
      </c>
      <c r="G10" s="390"/>
      <c r="H10" s="390"/>
      <c r="I10" s="390"/>
    </row>
    <row r="11" spans="1:9" s="24" customFormat="1">
      <c r="A11" s="284"/>
      <c r="B11" s="197" t="s">
        <v>339</v>
      </c>
      <c r="C11" s="285"/>
      <c r="D11" s="173"/>
      <c r="E11" s="167"/>
      <c r="F11" s="269"/>
      <c r="I11" s="287">
        <f>+D10+D20+D21</f>
        <v>2759</v>
      </c>
    </row>
    <row r="12" spans="1:9" s="24" customFormat="1">
      <c r="A12" s="264" t="s">
        <v>403</v>
      </c>
      <c r="B12" s="198" t="s">
        <v>394</v>
      </c>
      <c r="C12" s="188" t="s">
        <v>7</v>
      </c>
      <c r="D12" s="305">
        <v>187</v>
      </c>
      <c r="E12" s="306">
        <f>307410*1.16</f>
        <v>356595.6</v>
      </c>
      <c r="F12" s="269">
        <f>ROUND(D12*E12,0)</f>
        <v>66683377</v>
      </c>
    </row>
    <row r="13" spans="1:9" s="24" customFormat="1">
      <c r="A13" s="264" t="s">
        <v>404</v>
      </c>
      <c r="B13" s="198" t="s">
        <v>396</v>
      </c>
      <c r="C13" s="188" t="s">
        <v>7</v>
      </c>
      <c r="D13" s="305">
        <v>36</v>
      </c>
      <c r="E13" s="306">
        <f>805200*1.16</f>
        <v>934031.99999999988</v>
      </c>
      <c r="F13" s="269">
        <f t="shared" si="0"/>
        <v>33625152</v>
      </c>
    </row>
    <row r="14" spans="1:9" s="24" customFormat="1">
      <c r="A14" s="264" t="s">
        <v>405</v>
      </c>
      <c r="B14" s="198" t="s">
        <v>397</v>
      </c>
      <c r="C14" s="188" t="s">
        <v>7</v>
      </c>
      <c r="D14" s="305">
        <v>20</v>
      </c>
      <c r="E14" s="306">
        <f>1345800*1.16</f>
        <v>1561128</v>
      </c>
      <c r="F14" s="269">
        <f t="shared" si="0"/>
        <v>31222560</v>
      </c>
    </row>
    <row r="15" spans="1:9" s="283" customFormat="1">
      <c r="A15" s="264" t="s">
        <v>406</v>
      </c>
      <c r="B15" s="198" t="s">
        <v>340</v>
      </c>
      <c r="C15" s="188" t="s">
        <v>7</v>
      </c>
      <c r="D15" s="305">
        <v>4</v>
      </c>
      <c r="E15" s="306">
        <f>1919144*1.16</f>
        <v>2226207.04</v>
      </c>
      <c r="F15" s="269">
        <f t="shared" si="0"/>
        <v>8904828</v>
      </c>
    </row>
    <row r="16" spans="1:9" s="24" customFormat="1">
      <c r="A16" s="264" t="s">
        <v>407</v>
      </c>
      <c r="B16" s="198" t="s">
        <v>395</v>
      </c>
      <c r="C16" s="188" t="s">
        <v>7</v>
      </c>
      <c r="D16" s="305">
        <v>3</v>
      </c>
      <c r="E16" s="306">
        <f>2242200*1.16</f>
        <v>2600952</v>
      </c>
      <c r="F16" s="269">
        <f t="shared" si="0"/>
        <v>7802856</v>
      </c>
      <c r="G16" s="354" t="s">
        <v>666</v>
      </c>
    </row>
    <row r="17" spans="1:10" s="24" customFormat="1">
      <c r="A17" s="264" t="s">
        <v>341</v>
      </c>
      <c r="B17" s="198" t="s">
        <v>675</v>
      </c>
      <c r="C17" s="188" t="s">
        <v>7</v>
      </c>
      <c r="D17" s="305">
        <v>3</v>
      </c>
      <c r="E17" s="306">
        <f>1607400*1.16</f>
        <v>1864583.9999999998</v>
      </c>
      <c r="F17" s="269">
        <f t="shared" si="0"/>
        <v>5593752</v>
      </c>
      <c r="I17" s="286"/>
    </row>
    <row r="18" spans="1:10" s="24" customFormat="1">
      <c r="A18" s="264" t="s">
        <v>342</v>
      </c>
      <c r="B18" s="198" t="s">
        <v>676</v>
      </c>
      <c r="C18" s="188" t="s">
        <v>7</v>
      </c>
      <c r="D18" s="305">
        <v>4</v>
      </c>
      <c r="E18" s="306">
        <f>1189200*1.16</f>
        <v>1379472</v>
      </c>
      <c r="F18" s="269">
        <f t="shared" si="0"/>
        <v>5517888</v>
      </c>
      <c r="I18" s="286"/>
    </row>
    <row r="19" spans="1:10" s="24" customFormat="1" ht="25.5">
      <c r="A19" s="190" t="s">
        <v>67</v>
      </c>
      <c r="B19" s="93" t="s">
        <v>408</v>
      </c>
      <c r="C19" s="194"/>
      <c r="D19" s="195"/>
      <c r="E19" s="167"/>
      <c r="F19" s="246"/>
      <c r="I19" s="286"/>
    </row>
    <row r="20" spans="1:10" s="24" customFormat="1">
      <c r="A20" s="262" t="s">
        <v>411</v>
      </c>
      <c r="B20" s="392" t="s">
        <v>910</v>
      </c>
      <c r="C20" s="391" t="s">
        <v>8</v>
      </c>
      <c r="D20" s="393">
        <f>5*7</f>
        <v>35</v>
      </c>
      <c r="E20" s="394">
        <f>32700*1.16</f>
        <v>37932</v>
      </c>
      <c r="F20" s="246">
        <f t="shared" ref="F20" si="1">ROUND(D20*E20,0)</f>
        <v>1327620</v>
      </c>
      <c r="G20" s="350" t="s">
        <v>674</v>
      </c>
      <c r="H20" s="398" t="s">
        <v>1134</v>
      </c>
    </row>
    <row r="21" spans="1:10" s="24" customFormat="1">
      <c r="A21" s="262" t="s">
        <v>409</v>
      </c>
      <c r="B21" s="247" t="s">
        <v>410</v>
      </c>
      <c r="C21" s="194" t="s">
        <v>8</v>
      </c>
      <c r="D21" s="305">
        <v>590</v>
      </c>
      <c r="E21" s="306">
        <f>528600*1.16</f>
        <v>613176</v>
      </c>
      <c r="F21" s="246">
        <f t="shared" ref="F21" si="2">D21*E21</f>
        <v>361773840</v>
      </c>
      <c r="H21" s="287"/>
      <c r="I21" s="288"/>
    </row>
    <row r="22" spans="1:10" s="24" customFormat="1">
      <c r="A22" s="190" t="s">
        <v>68</v>
      </c>
      <c r="B22" s="93" t="s">
        <v>69</v>
      </c>
      <c r="C22" s="194"/>
      <c r="D22" s="268"/>
      <c r="E22" s="167"/>
      <c r="F22" s="246"/>
    </row>
    <row r="23" spans="1:10" s="24" customFormat="1" ht="25.5">
      <c r="A23" s="190" t="s">
        <v>669</v>
      </c>
      <c r="B23" s="93" t="s">
        <v>671</v>
      </c>
      <c r="C23" s="194"/>
      <c r="D23" s="268"/>
      <c r="E23" s="167"/>
      <c r="F23" s="246"/>
    </row>
    <row r="24" spans="1:10" s="24" customFormat="1">
      <c r="A24" s="262" t="s">
        <v>670</v>
      </c>
      <c r="B24" s="247" t="s">
        <v>420</v>
      </c>
      <c r="C24" s="194" t="s">
        <v>7</v>
      </c>
      <c r="D24" s="305">
        <v>6</v>
      </c>
      <c r="E24" s="306">
        <f>452000*1.068*1.16</f>
        <v>559973.76</v>
      </c>
      <c r="F24" s="246">
        <f t="shared" ref="F24:F25" si="3">D24*E24</f>
        <v>3359842.56</v>
      </c>
      <c r="G24" s="354" t="s">
        <v>668</v>
      </c>
    </row>
    <row r="25" spans="1:10" s="24" customFormat="1">
      <c r="A25" s="262" t="s">
        <v>672</v>
      </c>
      <c r="B25" s="247" t="s">
        <v>481</v>
      </c>
      <c r="C25" s="194" t="s">
        <v>7</v>
      </c>
      <c r="D25" s="305">
        <v>5</v>
      </c>
      <c r="E25" s="306">
        <f>617000*1.068*1.16</f>
        <v>764388.96</v>
      </c>
      <c r="F25" s="246">
        <f t="shared" si="3"/>
        <v>3821944.8</v>
      </c>
      <c r="G25" s="354" t="s">
        <v>673</v>
      </c>
    </row>
    <row r="26" spans="1:10" s="24" customFormat="1">
      <c r="A26" s="192" t="s">
        <v>412</v>
      </c>
      <c r="B26" s="93" t="s">
        <v>195</v>
      </c>
      <c r="C26" s="250"/>
      <c r="D26" s="268"/>
      <c r="E26" s="167"/>
      <c r="F26" s="246"/>
    </row>
    <row r="27" spans="1:10" s="24" customFormat="1">
      <c r="A27" s="265" t="s">
        <v>667</v>
      </c>
      <c r="B27" s="169" t="s">
        <v>603</v>
      </c>
      <c r="C27" s="194" t="s">
        <v>7</v>
      </c>
      <c r="D27" s="305">
        <v>6</v>
      </c>
      <c r="E27" s="306">
        <f>711000*1.068*1.16</f>
        <v>880843.67999999993</v>
      </c>
      <c r="F27" s="246">
        <f t="shared" ref="F27:F50" si="4">D27*E27</f>
        <v>5285062.08</v>
      </c>
    </row>
    <row r="28" spans="1:10" s="24" customFormat="1">
      <c r="A28" s="284" t="s">
        <v>321</v>
      </c>
      <c r="B28" s="197" t="s">
        <v>322</v>
      </c>
      <c r="C28" s="250"/>
      <c r="D28" s="268"/>
      <c r="E28" s="167"/>
      <c r="F28" s="246"/>
    </row>
    <row r="29" spans="1:10" s="24" customFormat="1">
      <c r="A29" s="284" t="s">
        <v>438</v>
      </c>
      <c r="B29" s="197" t="s">
        <v>437</v>
      </c>
      <c r="C29" s="250"/>
      <c r="D29" s="268"/>
      <c r="E29" s="167"/>
      <c r="F29" s="246"/>
    </row>
    <row r="30" spans="1:10" s="24" customFormat="1">
      <c r="A30" s="284" t="s">
        <v>439</v>
      </c>
      <c r="B30" s="197" t="s">
        <v>440</v>
      </c>
      <c r="C30" s="250"/>
      <c r="D30" s="268"/>
      <c r="E30" s="167"/>
      <c r="F30" s="246"/>
    </row>
    <row r="31" spans="1:10" s="24" customFormat="1" ht="20.25" customHeight="1">
      <c r="A31" s="264" t="s">
        <v>484</v>
      </c>
      <c r="B31" s="198" t="s">
        <v>689</v>
      </c>
      <c r="C31" s="250" t="s">
        <v>7</v>
      </c>
      <c r="D31" s="305">
        <v>2</v>
      </c>
      <c r="E31" s="306">
        <f>4897750*1.16</f>
        <v>5681390</v>
      </c>
      <c r="F31" s="246">
        <f t="shared" si="4"/>
        <v>11362780</v>
      </c>
      <c r="G31" s="354" t="s">
        <v>686</v>
      </c>
    </row>
    <row r="32" spans="1:10" s="24" customFormat="1">
      <c r="A32" s="264" t="s">
        <v>687</v>
      </c>
      <c r="B32" s="198" t="s">
        <v>688</v>
      </c>
      <c r="C32" s="250" t="s">
        <v>7</v>
      </c>
      <c r="D32" s="305">
        <v>1</v>
      </c>
      <c r="E32" s="306">
        <f>8098350*1.16</f>
        <v>9394086</v>
      </c>
      <c r="F32" s="246">
        <f t="shared" si="4"/>
        <v>9394086</v>
      </c>
      <c r="G32" s="354" t="s">
        <v>686</v>
      </c>
      <c r="J32" s="24">
        <f>1505288*1.19/6</f>
        <v>298548.78666666668</v>
      </c>
    </row>
    <row r="33" spans="1:10" s="24" customFormat="1">
      <c r="A33" s="284" t="s">
        <v>180</v>
      </c>
      <c r="B33" s="197" t="s">
        <v>181</v>
      </c>
      <c r="C33" s="188"/>
      <c r="D33" s="305"/>
      <c r="E33" s="306"/>
      <c r="F33" s="246"/>
      <c r="J33" s="24">
        <f>208936*1.19</f>
        <v>248633.84</v>
      </c>
    </row>
    <row r="34" spans="1:10" s="24" customFormat="1">
      <c r="A34" s="264" t="s">
        <v>685</v>
      </c>
      <c r="B34" s="198" t="s">
        <v>332</v>
      </c>
      <c r="C34" s="188" t="s">
        <v>7</v>
      </c>
      <c r="D34" s="305">
        <v>4</v>
      </c>
      <c r="E34" s="306">
        <f>3401000*1.068*1.16</f>
        <v>4213430.88</v>
      </c>
      <c r="F34" s="246">
        <f t="shared" si="4"/>
        <v>16853723.52</v>
      </c>
      <c r="G34" s="354" t="s">
        <v>686</v>
      </c>
      <c r="H34" s="24">
        <f>3936900*1.19</f>
        <v>4684911</v>
      </c>
      <c r="J34" s="24">
        <f>+J32+J33</f>
        <v>547182.62666666671</v>
      </c>
    </row>
    <row r="35" spans="1:10" s="24" customFormat="1">
      <c r="A35" s="284" t="s">
        <v>75</v>
      </c>
      <c r="B35" s="197" t="s">
        <v>414</v>
      </c>
      <c r="C35" s="194"/>
      <c r="D35" s="268"/>
      <c r="E35" s="167"/>
      <c r="F35" s="246"/>
      <c r="J35" s="24">
        <f>+J34/2</f>
        <v>273591.31333333335</v>
      </c>
    </row>
    <row r="36" spans="1:10" s="24" customFormat="1">
      <c r="A36" s="262" t="s">
        <v>413</v>
      </c>
      <c r="B36" s="247" t="s">
        <v>416</v>
      </c>
      <c r="C36" s="194" t="s">
        <v>7</v>
      </c>
      <c r="D36" s="305">
        <v>1</v>
      </c>
      <c r="E36" s="306">
        <f>1586580.8*1.16</f>
        <v>1840433.7279999999</v>
      </c>
      <c r="F36" s="246">
        <f t="shared" si="4"/>
        <v>1840433.7279999999</v>
      </c>
      <c r="J36" s="24">
        <f>1914069*1.19/6</f>
        <v>379623.685</v>
      </c>
    </row>
    <row r="37" spans="1:10" s="24" customFormat="1">
      <c r="A37" s="262" t="s">
        <v>297</v>
      </c>
      <c r="B37" s="247" t="s">
        <v>415</v>
      </c>
      <c r="C37" s="194" t="s">
        <v>7</v>
      </c>
      <c r="D37" s="305">
        <v>3</v>
      </c>
      <c r="E37" s="306">
        <f>1496976*1.16</f>
        <v>1736492.16</v>
      </c>
      <c r="F37" s="246">
        <f t="shared" si="4"/>
        <v>5209476.4799999995</v>
      </c>
      <c r="J37" s="24">
        <f>265691*1.19</f>
        <v>316172.28999999998</v>
      </c>
    </row>
    <row r="38" spans="1:10" s="24" customFormat="1">
      <c r="A38" s="190" t="s">
        <v>678</v>
      </c>
      <c r="B38" s="93" t="s">
        <v>615</v>
      </c>
      <c r="C38" s="194"/>
      <c r="D38" s="305"/>
      <c r="E38" s="306"/>
      <c r="F38" s="246"/>
      <c r="J38" s="24">
        <f>+J36+J37</f>
        <v>695795.97499999998</v>
      </c>
    </row>
    <row r="39" spans="1:10" s="24" customFormat="1">
      <c r="A39" s="262" t="s">
        <v>679</v>
      </c>
      <c r="B39" s="247" t="s">
        <v>680</v>
      </c>
      <c r="C39" s="194" t="s">
        <v>7</v>
      </c>
      <c r="D39" s="305">
        <v>4</v>
      </c>
      <c r="E39" s="306">
        <f>2024559*1.16</f>
        <v>2348488.44</v>
      </c>
      <c r="F39" s="246">
        <f t="shared" si="4"/>
        <v>9393953.7599999998</v>
      </c>
      <c r="G39" s="354" t="s">
        <v>683</v>
      </c>
      <c r="J39" s="24">
        <f>+J38/2</f>
        <v>347897.98749999999</v>
      </c>
    </row>
    <row r="40" spans="1:10" s="24" customFormat="1">
      <c r="A40" s="190" t="s">
        <v>421</v>
      </c>
      <c r="B40" s="93" t="s">
        <v>287</v>
      </c>
      <c r="C40" s="194"/>
      <c r="D40" s="305"/>
      <c r="E40" s="306"/>
      <c r="F40" s="246"/>
      <c r="G40" s="350"/>
      <c r="J40" s="24">
        <f>2423370*1.19/6</f>
        <v>480635.05</v>
      </c>
    </row>
    <row r="41" spans="1:10" s="24" customFormat="1">
      <c r="A41" s="262" t="s">
        <v>682</v>
      </c>
      <c r="B41" s="247" t="s">
        <v>681</v>
      </c>
      <c r="C41" s="194" t="s">
        <v>7</v>
      </c>
      <c r="D41" s="305">
        <v>2</v>
      </c>
      <c r="E41" s="306">
        <f>84385*1.16</f>
        <v>97886.599999999991</v>
      </c>
      <c r="F41" s="246">
        <f t="shared" si="4"/>
        <v>195773.19999999998</v>
      </c>
      <c r="G41" s="354" t="s">
        <v>668</v>
      </c>
      <c r="J41" s="24">
        <f>336291*1.19</f>
        <v>400186.29</v>
      </c>
    </row>
    <row r="42" spans="1:10" s="24" customFormat="1">
      <c r="A42" s="262" t="s">
        <v>682</v>
      </c>
      <c r="B42" s="247" t="s">
        <v>684</v>
      </c>
      <c r="C42" s="194" t="s">
        <v>7</v>
      </c>
      <c r="D42" s="305">
        <v>2</v>
      </c>
      <c r="E42" s="306">
        <f>84645*1.16</f>
        <v>98188.2</v>
      </c>
      <c r="F42" s="246">
        <f t="shared" si="4"/>
        <v>196376.4</v>
      </c>
      <c r="G42" s="350" t="s">
        <v>673</v>
      </c>
      <c r="J42" s="24">
        <f>+J40+J41</f>
        <v>880821.34</v>
      </c>
    </row>
    <row r="43" spans="1:10" s="24" customFormat="1" ht="25.5">
      <c r="A43" s="190" t="s">
        <v>76</v>
      </c>
      <c r="B43" s="93" t="s">
        <v>286</v>
      </c>
      <c r="C43" s="194"/>
      <c r="D43" s="268"/>
      <c r="E43" s="167"/>
      <c r="F43" s="246"/>
      <c r="J43" s="24">
        <f>+J42/2</f>
        <v>440410.67</v>
      </c>
    </row>
    <row r="44" spans="1:10" s="24" customFormat="1">
      <c r="A44" s="281" t="s">
        <v>417</v>
      </c>
      <c r="B44" s="247" t="s">
        <v>186</v>
      </c>
      <c r="C44" s="194" t="s">
        <v>7</v>
      </c>
      <c r="D44" s="305">
        <f>3*5</f>
        <v>15</v>
      </c>
      <c r="E44" s="306">
        <f>27700*1.16</f>
        <v>32131.999999999996</v>
      </c>
      <c r="F44" s="246">
        <f t="shared" si="4"/>
        <v>481979.99999999994</v>
      </c>
      <c r="G44" s="350" t="s">
        <v>673</v>
      </c>
      <c r="J44" s="24">
        <f>464922*1.19</f>
        <v>553257.17999999993</v>
      </c>
    </row>
    <row r="45" spans="1:10" s="24" customFormat="1">
      <c r="A45" s="281" t="s">
        <v>334</v>
      </c>
      <c r="B45" s="247" t="s">
        <v>303</v>
      </c>
      <c r="C45" s="194" t="s">
        <v>7</v>
      </c>
      <c r="D45" s="305">
        <v>1</v>
      </c>
      <c r="E45" s="306">
        <f>874503*1.16</f>
        <v>1014423.48</v>
      </c>
      <c r="F45" s="246">
        <f t="shared" si="4"/>
        <v>1014423.48</v>
      </c>
      <c r="G45" s="354" t="s">
        <v>677</v>
      </c>
      <c r="J45" s="24">
        <f>534600*1.19</f>
        <v>636174</v>
      </c>
    </row>
    <row r="46" spans="1:10" s="24" customFormat="1" ht="25.5">
      <c r="A46" s="190" t="s">
        <v>77</v>
      </c>
      <c r="B46" s="93" t="s">
        <v>285</v>
      </c>
      <c r="C46" s="194"/>
      <c r="D46" s="268"/>
      <c r="E46" s="167"/>
      <c r="F46" s="246"/>
      <c r="J46" s="24">
        <f>729300*1.19</f>
        <v>867867</v>
      </c>
    </row>
    <row r="47" spans="1:10" s="24" customFormat="1">
      <c r="A47" s="262" t="s">
        <v>418</v>
      </c>
      <c r="B47" s="247" t="s">
        <v>205</v>
      </c>
      <c r="C47" s="194" t="s">
        <v>7</v>
      </c>
      <c r="D47" s="305">
        <f>3*5</f>
        <v>15</v>
      </c>
      <c r="E47" s="306">
        <f>41366*1.16</f>
        <v>47984.56</v>
      </c>
      <c r="F47" s="246">
        <f t="shared" si="4"/>
        <v>719768.39999999991</v>
      </c>
      <c r="G47" s="350" t="s">
        <v>673</v>
      </c>
      <c r="J47" s="24">
        <f>1888700*1.19</f>
        <v>2247553</v>
      </c>
    </row>
    <row r="48" spans="1:10" s="24" customFormat="1" hidden="1">
      <c r="A48" s="262" t="s">
        <v>224</v>
      </c>
      <c r="B48" s="247" t="s">
        <v>206</v>
      </c>
      <c r="C48" s="194" t="s">
        <v>7</v>
      </c>
      <c r="D48" s="304"/>
      <c r="E48" s="306"/>
      <c r="F48" s="246">
        <f t="shared" si="4"/>
        <v>0</v>
      </c>
    </row>
    <row r="49" spans="1:10" s="24" customFormat="1" hidden="1">
      <c r="A49" s="262" t="s">
        <v>225</v>
      </c>
      <c r="B49" s="247" t="s">
        <v>206</v>
      </c>
      <c r="C49" s="194" t="s">
        <v>7</v>
      </c>
      <c r="D49" s="304"/>
      <c r="E49" s="306"/>
      <c r="F49" s="246">
        <f t="shared" si="4"/>
        <v>0</v>
      </c>
    </row>
    <row r="50" spans="1:10" s="24" customFormat="1" ht="13.5" thickBot="1">
      <c r="A50" s="282" t="s">
        <v>419</v>
      </c>
      <c r="B50" s="270" t="s">
        <v>304</v>
      </c>
      <c r="C50" s="271" t="s">
        <v>7</v>
      </c>
      <c r="D50" s="356">
        <v>1</v>
      </c>
      <c r="E50" s="307">
        <f>841463*1.16</f>
        <v>976097.08</v>
      </c>
      <c r="F50" s="252">
        <f t="shared" si="4"/>
        <v>976097.08</v>
      </c>
      <c r="G50" s="354" t="s">
        <v>677</v>
      </c>
      <c r="J50" s="24">
        <f>4002532*1.19+4976312*1.19</f>
        <v>10684824.359999999</v>
      </c>
    </row>
    <row r="51" spans="1:10">
      <c r="A51" s="272"/>
      <c r="B51" s="32" t="s">
        <v>129</v>
      </c>
      <c r="C51" s="273"/>
      <c r="D51" s="274"/>
      <c r="E51" s="275"/>
      <c r="F51" s="34">
        <f>SUM(F7:F50)</f>
        <v>1420369484.4879999</v>
      </c>
      <c r="J51" s="23">
        <f>+J50/2</f>
        <v>5342412.18</v>
      </c>
    </row>
    <row r="52" spans="1:10">
      <c r="A52" s="272"/>
      <c r="B52" s="32" t="s">
        <v>58</v>
      </c>
      <c r="C52" s="267"/>
      <c r="D52" s="33">
        <v>0.18</v>
      </c>
      <c r="E52" s="275"/>
      <c r="F52" s="34">
        <f>F51*D52</f>
        <v>255666507.20783997</v>
      </c>
      <c r="J52" s="23">
        <f>428146*1.19</f>
        <v>509493.74</v>
      </c>
    </row>
    <row r="53" spans="1:10" ht="13.5" thickBot="1">
      <c r="A53" s="276"/>
      <c r="B53" s="36" t="s">
        <v>78</v>
      </c>
      <c r="C53" s="277"/>
      <c r="D53" s="278"/>
      <c r="E53" s="279"/>
      <c r="F53" s="39">
        <f>ROUND(SUM(F51:F52),0)</f>
        <v>1676035992</v>
      </c>
      <c r="J53" s="23">
        <f>4577356*1.19</f>
        <v>5447053.6399999997</v>
      </c>
    </row>
    <row r="54" spans="1:10">
      <c r="J54" s="23">
        <f>6618238*1.19</f>
        <v>7875703.2199999997</v>
      </c>
    </row>
    <row r="55" spans="1:10">
      <c r="J55" s="23">
        <f>6618238*1.19</f>
        <v>7875703.2199999997</v>
      </c>
    </row>
    <row r="57" spans="1:10">
      <c r="B57" s="357"/>
    </row>
  </sheetData>
  <mergeCells count="3">
    <mergeCell ref="A1:F1"/>
    <mergeCell ref="A3:F3"/>
    <mergeCell ref="A4:F4"/>
  </mergeCells>
  <printOptions horizontalCentered="1"/>
  <pageMargins left="0.98425196850393704" right="0.78740157480314965" top="0.78740157480314965" bottom="0.78740157480314965" header="0" footer="0"/>
  <pageSetup scale="69" fitToHeight="2" orientation="portrait" r:id="rId1"/>
  <headerFooter alignWithMargins="0">
    <oddFooter>&amp;C&amp;A&amp;RPágina&amp;P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rgb="FFFFFF00"/>
  </sheetPr>
  <dimension ref="A1:O84"/>
  <sheetViews>
    <sheetView showGridLines="0" view="pageBreakPreview" topLeftCell="A37" zoomScaleSheetLayoutView="100" workbookViewId="0">
      <selection activeCell="E31" sqref="E31"/>
    </sheetView>
  </sheetViews>
  <sheetFormatPr baseColWidth="10" defaultRowHeight="12.75"/>
  <cols>
    <col min="1" max="1" width="14.42578125" style="23" customWidth="1"/>
    <col min="2" max="2" width="61.42578125" style="23" customWidth="1"/>
    <col min="3" max="3" width="8" style="23" customWidth="1"/>
    <col min="4" max="4" width="11" style="23" customWidth="1"/>
    <col min="5" max="5" width="15" style="303" customWidth="1"/>
    <col min="6" max="6" width="18.28515625" style="23" customWidth="1"/>
    <col min="7" max="7" width="11.42578125" style="23" hidden="1" customWidth="1"/>
    <col min="8" max="8" width="15.28515625" style="23" bestFit="1" customWidth="1"/>
    <col min="9" max="9" width="11.5703125" style="23" bestFit="1" customWidth="1"/>
    <col min="10" max="12" width="11.42578125" style="23"/>
    <col min="13" max="13" width="19.85546875" style="23" customWidth="1"/>
    <col min="14" max="16384" width="11.42578125" style="23"/>
  </cols>
  <sheetData>
    <row r="1" spans="1:15">
      <c r="A1" s="883" t="s">
        <v>0</v>
      </c>
      <c r="B1" s="884"/>
      <c r="C1" s="884"/>
      <c r="D1" s="884"/>
      <c r="E1" s="885"/>
      <c r="F1" s="884"/>
    </row>
    <row r="2" spans="1:15" ht="13.5" thickBot="1">
      <c r="A2" s="28"/>
      <c r="B2" s="3"/>
      <c r="C2" s="3"/>
      <c r="D2" s="3"/>
      <c r="E2" s="297"/>
      <c r="F2" s="6"/>
    </row>
    <row r="3" spans="1:15" ht="27" customHeight="1" thickBot="1">
      <c r="A3" s="898" t="e">
        <f>+#REF!</f>
        <v>#REF!</v>
      </c>
      <c r="B3" s="899"/>
      <c r="C3" s="899"/>
      <c r="D3" s="899"/>
      <c r="E3" s="899"/>
      <c r="F3" s="900"/>
    </row>
    <row r="4" spans="1:15" ht="13.5" thickBot="1">
      <c r="A4" s="896" t="s">
        <v>531</v>
      </c>
      <c r="B4" s="896"/>
      <c r="C4" s="896"/>
      <c r="D4" s="896"/>
      <c r="E4" s="897"/>
      <c r="F4" s="896"/>
    </row>
    <row r="5" spans="1:15" ht="25.5" customHeight="1" thickBot="1">
      <c r="A5" s="381" t="s">
        <v>1</v>
      </c>
      <c r="B5" s="382" t="s">
        <v>79</v>
      </c>
      <c r="C5" s="382" t="s">
        <v>3</v>
      </c>
      <c r="D5" s="382" t="s">
        <v>4</v>
      </c>
      <c r="E5" s="298" t="s">
        <v>5</v>
      </c>
      <c r="F5" s="30" t="s">
        <v>6</v>
      </c>
    </row>
    <row r="6" spans="1:15">
      <c r="A6" s="259">
        <v>3</v>
      </c>
      <c r="B6" s="15" t="s">
        <v>62</v>
      </c>
      <c r="C6" s="16"/>
      <c r="D6" s="16"/>
      <c r="E6" s="293"/>
      <c r="F6" s="18"/>
    </row>
    <row r="7" spans="1:15" ht="25.5">
      <c r="A7" s="260" t="s">
        <v>63</v>
      </c>
      <c r="B7" s="94" t="s">
        <v>64</v>
      </c>
      <c r="C7" s="74"/>
      <c r="D7" s="100"/>
      <c r="E7" s="296"/>
      <c r="F7" s="73"/>
    </row>
    <row r="8" spans="1:15">
      <c r="A8" s="190" t="s">
        <v>65</v>
      </c>
      <c r="B8" s="93" t="s">
        <v>66</v>
      </c>
      <c r="C8" s="74"/>
      <c r="D8" s="100"/>
      <c r="E8" s="296"/>
      <c r="F8" s="73"/>
    </row>
    <row r="9" spans="1:15" ht="25.5">
      <c r="A9" s="190" t="s">
        <v>67</v>
      </c>
      <c r="B9" s="93" t="s">
        <v>408</v>
      </c>
      <c r="C9" s="74"/>
      <c r="D9" s="305"/>
      <c r="E9" s="296"/>
      <c r="F9" s="73"/>
    </row>
    <row r="10" spans="1:15">
      <c r="A10" s="262" t="s">
        <v>411</v>
      </c>
      <c r="B10" s="395" t="s">
        <v>629</v>
      </c>
      <c r="C10" s="396" t="s">
        <v>8</v>
      </c>
      <c r="D10" s="393">
        <f>7*6</f>
        <v>42</v>
      </c>
      <c r="E10" s="308">
        <f>22276*1.16</f>
        <v>25840.16</v>
      </c>
      <c r="F10" s="73">
        <f t="shared" ref="F10" si="0">ROUND(D10*E10,0)</f>
        <v>1085287</v>
      </c>
      <c r="G10" s="349" t="s">
        <v>628</v>
      </c>
      <c r="H10" s="398" t="s">
        <v>1135</v>
      </c>
    </row>
    <row r="11" spans="1:15">
      <c r="A11" s="262" t="s">
        <v>324</v>
      </c>
      <c r="B11" s="77" t="s">
        <v>589</v>
      </c>
      <c r="C11" s="74" t="s">
        <v>8</v>
      </c>
      <c r="D11" s="305">
        <v>412</v>
      </c>
      <c r="E11" s="308">
        <f>196668*1.16</f>
        <v>228134.87999999998</v>
      </c>
      <c r="F11" s="73">
        <f t="shared" ref="F11:F14" si="1">D11*E11</f>
        <v>93991570.559999987</v>
      </c>
    </row>
    <row r="12" spans="1:15">
      <c r="A12" s="262" t="s">
        <v>588</v>
      </c>
      <c r="B12" s="77" t="s">
        <v>590</v>
      </c>
      <c r="C12" s="74" t="s">
        <v>8</v>
      </c>
      <c r="D12" s="305">
        <v>775</v>
      </c>
      <c r="E12" s="308">
        <f>247385*1.16</f>
        <v>286966.59999999998</v>
      </c>
      <c r="F12" s="73">
        <f t="shared" si="1"/>
        <v>222399114.99999997</v>
      </c>
    </row>
    <row r="13" spans="1:15">
      <c r="A13" s="262" t="s">
        <v>861</v>
      </c>
      <c r="B13" s="395" t="s">
        <v>862</v>
      </c>
      <c r="C13" s="396" t="s">
        <v>8</v>
      </c>
      <c r="D13" s="393">
        <v>10</v>
      </c>
      <c r="E13" s="308">
        <f>311700</f>
        <v>311700</v>
      </c>
      <c r="F13" s="73">
        <f t="shared" si="1"/>
        <v>3117000</v>
      </c>
      <c r="G13" s="349" t="s">
        <v>827</v>
      </c>
      <c r="H13" s="399" t="s">
        <v>1136</v>
      </c>
    </row>
    <row r="14" spans="1:15">
      <c r="A14" s="262" t="s">
        <v>283</v>
      </c>
      <c r="B14" s="77" t="s">
        <v>291</v>
      </c>
      <c r="C14" s="74" t="s">
        <v>8</v>
      </c>
      <c r="D14" s="305">
        <v>610</v>
      </c>
      <c r="E14" s="308">
        <f>425200*1.16</f>
        <v>493231.99999999994</v>
      </c>
      <c r="F14" s="73">
        <f t="shared" si="1"/>
        <v>300871519.99999994</v>
      </c>
      <c r="H14" s="92"/>
      <c r="N14" s="27"/>
    </row>
    <row r="15" spans="1:15">
      <c r="A15" s="190" t="s">
        <v>68</v>
      </c>
      <c r="B15" s="93" t="s">
        <v>69</v>
      </c>
      <c r="C15" s="74"/>
      <c r="D15" s="78"/>
      <c r="E15" s="296"/>
      <c r="F15" s="73"/>
      <c r="N15" s="23">
        <f>464922*1.19</f>
        <v>553257.17999999993</v>
      </c>
      <c r="O15" s="27">
        <f>+N15/E14</f>
        <v>1.1216976595192527</v>
      </c>
    </row>
    <row r="16" spans="1:15" s="24" customFormat="1" ht="25.5">
      <c r="A16" s="284" t="s">
        <v>70</v>
      </c>
      <c r="B16" s="197" t="s">
        <v>71</v>
      </c>
      <c r="C16" s="74"/>
      <c r="D16" s="78"/>
      <c r="E16" s="296"/>
      <c r="F16" s="73"/>
    </row>
    <row r="17" spans="1:8" s="24" customFormat="1">
      <c r="A17" s="264" t="s">
        <v>594</v>
      </c>
      <c r="B17" s="198" t="s">
        <v>420</v>
      </c>
      <c r="C17" s="74" t="s">
        <v>7</v>
      </c>
      <c r="D17" s="305">
        <v>8</v>
      </c>
      <c r="E17" s="308">
        <f>452000*1.068*1.16</f>
        <v>559973.76</v>
      </c>
      <c r="F17" s="73">
        <f t="shared" ref="F17:F21" si="2">D17*E17</f>
        <v>4479790.08</v>
      </c>
      <c r="G17" s="354" t="s">
        <v>612</v>
      </c>
    </row>
    <row r="18" spans="1:8" s="24" customFormat="1">
      <c r="A18" s="264" t="s">
        <v>624</v>
      </c>
      <c r="B18" s="198" t="s">
        <v>481</v>
      </c>
      <c r="C18" s="74" t="s">
        <v>7</v>
      </c>
      <c r="D18" s="305">
        <v>7</v>
      </c>
      <c r="E18" s="308">
        <f>617000*1.068*1.16</f>
        <v>764388.96</v>
      </c>
      <c r="F18" s="73">
        <f t="shared" si="2"/>
        <v>5350722.72</v>
      </c>
      <c r="G18" s="354" t="s">
        <v>625</v>
      </c>
    </row>
    <row r="19" spans="1:8" s="24" customFormat="1">
      <c r="A19" s="264" t="s">
        <v>855</v>
      </c>
      <c r="B19" s="198" t="s">
        <v>536</v>
      </c>
      <c r="C19" s="74" t="s">
        <v>7</v>
      </c>
      <c r="D19" s="305">
        <v>1</v>
      </c>
      <c r="E19" s="308">
        <f>1597000*1.16</f>
        <v>1852519.9999999998</v>
      </c>
      <c r="F19" s="73">
        <f t="shared" si="2"/>
        <v>1852519.9999999998</v>
      </c>
      <c r="G19" s="354" t="s">
        <v>856</v>
      </c>
    </row>
    <row r="20" spans="1:8" s="24" customFormat="1" ht="25.5">
      <c r="A20" s="284" t="s">
        <v>455</v>
      </c>
      <c r="B20" s="197" t="s">
        <v>480</v>
      </c>
      <c r="C20" s="74"/>
      <c r="D20" s="304"/>
      <c r="E20" s="308"/>
      <c r="F20" s="73"/>
      <c r="G20" s="350"/>
    </row>
    <row r="21" spans="1:8" s="24" customFormat="1">
      <c r="A21" s="264" t="s">
        <v>592</v>
      </c>
      <c r="B21" s="198" t="s">
        <v>593</v>
      </c>
      <c r="C21" s="74" t="s">
        <v>7</v>
      </c>
      <c r="D21" s="305">
        <v>1</v>
      </c>
      <c r="E21" s="308">
        <f>3950000*1.16</f>
        <v>4582000</v>
      </c>
      <c r="F21" s="73">
        <f t="shared" si="2"/>
        <v>4582000</v>
      </c>
      <c r="G21" s="350" t="s">
        <v>852</v>
      </c>
    </row>
    <row r="22" spans="1:8" s="24" customFormat="1">
      <c r="A22" s="264" t="s">
        <v>830</v>
      </c>
      <c r="B22" s="198" t="s">
        <v>829</v>
      </c>
      <c r="C22" s="74" t="s">
        <v>7</v>
      </c>
      <c r="D22" s="305">
        <v>3</v>
      </c>
      <c r="E22" s="308">
        <f>5290000*1.068*1.16</f>
        <v>6553675.1999999993</v>
      </c>
      <c r="F22" s="73">
        <f>D22*E22</f>
        <v>19661025.599999998</v>
      </c>
      <c r="G22" s="350" t="s">
        <v>827</v>
      </c>
    </row>
    <row r="23" spans="1:8" s="24" customFormat="1">
      <c r="A23" s="284" t="s">
        <v>831</v>
      </c>
      <c r="B23" s="197" t="s">
        <v>832</v>
      </c>
      <c r="C23" s="74"/>
      <c r="D23" s="305"/>
      <c r="E23" s="308"/>
      <c r="F23" s="73"/>
      <c r="G23" s="350"/>
    </row>
    <row r="24" spans="1:8" s="24" customFormat="1" ht="25.5">
      <c r="A24" s="284" t="s">
        <v>833</v>
      </c>
      <c r="B24" s="197" t="s">
        <v>834</v>
      </c>
      <c r="C24" s="74"/>
      <c r="D24" s="305"/>
      <c r="E24" s="308"/>
      <c r="F24" s="73"/>
      <c r="G24" s="350"/>
    </row>
    <row r="25" spans="1:8" s="24" customFormat="1">
      <c r="A25" s="264" t="s">
        <v>835</v>
      </c>
      <c r="B25" s="198" t="s">
        <v>829</v>
      </c>
      <c r="C25" s="194" t="s">
        <v>7</v>
      </c>
      <c r="D25" s="305">
        <v>1</v>
      </c>
      <c r="E25" s="308">
        <f>78416400*1.16</f>
        <v>90963024</v>
      </c>
      <c r="F25" s="73">
        <f>D25*E25</f>
        <v>90963024</v>
      </c>
      <c r="G25" s="350" t="s">
        <v>827</v>
      </c>
      <c r="H25" s="390">
        <f>E25*1.06</f>
        <v>96420805.439999998</v>
      </c>
    </row>
    <row r="26" spans="1:8" s="24" customFormat="1">
      <c r="A26" s="192" t="s">
        <v>488</v>
      </c>
      <c r="B26" s="197" t="s">
        <v>487</v>
      </c>
      <c r="C26" s="74"/>
      <c r="D26" s="78"/>
      <c r="E26" s="296"/>
      <c r="F26" s="362"/>
    </row>
    <row r="27" spans="1:8" s="24" customFormat="1">
      <c r="A27" s="265" t="s">
        <v>595</v>
      </c>
      <c r="B27" s="198" t="s">
        <v>663</v>
      </c>
      <c r="C27" s="243" t="s">
        <v>7</v>
      </c>
      <c r="D27" s="305">
        <v>1</v>
      </c>
      <c r="E27" s="308">
        <f>5013000*1.068*1.16</f>
        <v>6210505.4399999995</v>
      </c>
      <c r="F27" s="73">
        <f t="shared" ref="F27" si="3">D27*E27</f>
        <v>6210505.4399999995</v>
      </c>
      <c r="G27" s="350" t="s">
        <v>596</v>
      </c>
      <c r="H27" s="390">
        <f>E27*1.06</f>
        <v>6583135.7664000001</v>
      </c>
    </row>
    <row r="28" spans="1:8" s="24" customFormat="1">
      <c r="A28" s="192" t="s">
        <v>600</v>
      </c>
      <c r="B28" s="93" t="s">
        <v>601</v>
      </c>
      <c r="C28" s="290"/>
      <c r="D28" s="78"/>
      <c r="E28" s="296"/>
      <c r="F28" s="73"/>
    </row>
    <row r="29" spans="1:8" s="24" customFormat="1">
      <c r="A29" s="265" t="s">
        <v>602</v>
      </c>
      <c r="B29" s="169" t="s">
        <v>603</v>
      </c>
      <c r="C29" s="74" t="s">
        <v>7</v>
      </c>
      <c r="D29" s="305">
        <v>8</v>
      </c>
      <c r="E29" s="308">
        <f>711000*1.068*1.16</f>
        <v>880843.67999999993</v>
      </c>
      <c r="F29" s="73">
        <f t="shared" ref="F29:F69" si="4">D29*E29</f>
        <v>7046749.4399999995</v>
      </c>
      <c r="H29" s="390">
        <f>E29*1.06</f>
        <v>933694.30079999997</v>
      </c>
    </row>
    <row r="30" spans="1:8" s="24" customFormat="1">
      <c r="A30" s="192" t="s">
        <v>836</v>
      </c>
      <c r="B30" s="352" t="s">
        <v>837</v>
      </c>
      <c r="C30" s="74"/>
      <c r="D30" s="305"/>
      <c r="E30" s="308"/>
      <c r="F30" s="73"/>
    </row>
    <row r="31" spans="1:8" s="24" customFormat="1">
      <c r="A31" s="265" t="s">
        <v>838</v>
      </c>
      <c r="B31" s="169" t="s">
        <v>829</v>
      </c>
      <c r="C31" s="74" t="s">
        <v>7</v>
      </c>
      <c r="D31" s="305">
        <v>1</v>
      </c>
      <c r="E31" s="308">
        <f>7488000*1.177</f>
        <v>8813376</v>
      </c>
      <c r="F31" s="73">
        <f>D31*E31</f>
        <v>8813376</v>
      </c>
      <c r="G31" s="350" t="s">
        <v>827</v>
      </c>
    </row>
    <row r="32" spans="1:8" s="24" customFormat="1">
      <c r="A32" s="192" t="s">
        <v>598</v>
      </c>
      <c r="B32" s="352" t="s">
        <v>599</v>
      </c>
      <c r="C32" s="74"/>
      <c r="D32" s="305"/>
      <c r="E32" s="308"/>
      <c r="F32" s="73"/>
    </row>
    <row r="33" spans="1:7" s="24" customFormat="1">
      <c r="A33" s="351" t="s">
        <v>851</v>
      </c>
      <c r="B33" s="353" t="s">
        <v>593</v>
      </c>
      <c r="C33" s="74" t="s">
        <v>7</v>
      </c>
      <c r="D33" s="305">
        <f>1+1</f>
        <v>2</v>
      </c>
      <c r="E33" s="308">
        <f>805000*1.16</f>
        <v>933799.99999999988</v>
      </c>
      <c r="F33" s="73">
        <f t="shared" si="4"/>
        <v>1867599.9999999998</v>
      </c>
      <c r="G33" s="339" t="s">
        <v>853</v>
      </c>
    </row>
    <row r="34" spans="1:7" s="24" customFormat="1">
      <c r="A34" s="351" t="s">
        <v>847</v>
      </c>
      <c r="B34" s="169" t="s">
        <v>829</v>
      </c>
      <c r="C34" s="74" t="s">
        <v>7</v>
      </c>
      <c r="D34" s="305">
        <v>1</v>
      </c>
      <c r="E34" s="308">
        <f>1073000*1.068*1.16</f>
        <v>1329318.24</v>
      </c>
      <c r="F34" s="73">
        <f t="shared" si="4"/>
        <v>1329318.24</v>
      </c>
      <c r="G34" s="354" t="s">
        <v>848</v>
      </c>
    </row>
    <row r="35" spans="1:7" s="24" customFormat="1">
      <c r="A35" s="389" t="s">
        <v>754</v>
      </c>
      <c r="B35" s="352" t="s">
        <v>755</v>
      </c>
      <c r="C35" s="74"/>
      <c r="D35" s="305"/>
      <c r="E35" s="308"/>
      <c r="F35" s="73"/>
      <c r="G35" s="354"/>
    </row>
    <row r="36" spans="1:7" s="24" customFormat="1">
      <c r="A36" s="351" t="s">
        <v>756</v>
      </c>
      <c r="B36" s="169" t="s">
        <v>536</v>
      </c>
      <c r="C36" s="74" t="s">
        <v>7</v>
      </c>
      <c r="D36" s="305">
        <v>2</v>
      </c>
      <c r="E36" s="308">
        <f>289000*1.16</f>
        <v>335240</v>
      </c>
      <c r="F36" s="73">
        <f t="shared" si="4"/>
        <v>670480</v>
      </c>
      <c r="G36" s="354" t="s">
        <v>857</v>
      </c>
    </row>
    <row r="37" spans="1:7" s="24" customFormat="1">
      <c r="A37" s="284" t="s">
        <v>75</v>
      </c>
      <c r="B37" s="197" t="s">
        <v>604</v>
      </c>
      <c r="C37" s="74"/>
      <c r="D37" s="78"/>
      <c r="E37" s="296"/>
      <c r="F37" s="73"/>
    </row>
    <row r="38" spans="1:7" s="24" customFormat="1" hidden="1">
      <c r="A38" s="191" t="s">
        <v>122</v>
      </c>
      <c r="B38" s="91" t="s">
        <v>123</v>
      </c>
      <c r="C38" s="74" t="s">
        <v>7</v>
      </c>
      <c r="D38" s="78"/>
      <c r="E38" s="296"/>
      <c r="F38" s="73">
        <f t="shared" si="4"/>
        <v>0</v>
      </c>
    </row>
    <row r="39" spans="1:7" s="24" customFormat="1">
      <c r="A39" s="262" t="s">
        <v>839</v>
      </c>
      <c r="B39" s="247" t="s">
        <v>840</v>
      </c>
      <c r="C39" s="74" t="s">
        <v>7</v>
      </c>
      <c r="D39" s="305">
        <v>2</v>
      </c>
      <c r="E39" s="308">
        <f>1935976*1.16</f>
        <v>2245732.1599999997</v>
      </c>
      <c r="F39" s="73">
        <f>D39*E39</f>
        <v>4491464.3199999994</v>
      </c>
      <c r="G39" s="350" t="s">
        <v>827</v>
      </c>
    </row>
    <row r="40" spans="1:7" s="24" customFormat="1">
      <c r="A40" s="262" t="s">
        <v>413</v>
      </c>
      <c r="B40" s="247" t="s">
        <v>605</v>
      </c>
      <c r="C40" s="74" t="s">
        <v>7</v>
      </c>
      <c r="D40" s="305">
        <v>6</v>
      </c>
      <c r="E40" s="308">
        <f>584015*1.16</f>
        <v>677457.39999999991</v>
      </c>
      <c r="F40" s="73">
        <f t="shared" si="4"/>
        <v>4064744.3999999994</v>
      </c>
    </row>
    <row r="41" spans="1:7" s="24" customFormat="1">
      <c r="A41" s="262" t="s">
        <v>297</v>
      </c>
      <c r="B41" s="247" t="s">
        <v>606</v>
      </c>
      <c r="C41" s="74" t="s">
        <v>7</v>
      </c>
      <c r="D41" s="305">
        <v>4</v>
      </c>
      <c r="E41" s="308">
        <f>711814*1.16</f>
        <v>825704.24</v>
      </c>
      <c r="F41" s="73">
        <f t="shared" si="4"/>
        <v>3302816.96</v>
      </c>
    </row>
    <row r="42" spans="1:7" s="24" customFormat="1">
      <c r="A42" s="262" t="s">
        <v>298</v>
      </c>
      <c r="B42" s="247" t="s">
        <v>607</v>
      </c>
      <c r="C42" s="74" t="s">
        <v>7</v>
      </c>
      <c r="D42" s="305">
        <v>1</v>
      </c>
      <c r="E42" s="308">
        <f>716439*1.16</f>
        <v>831069.24</v>
      </c>
      <c r="F42" s="73">
        <f t="shared" si="4"/>
        <v>831069.24</v>
      </c>
    </row>
    <row r="43" spans="1:7" s="24" customFormat="1">
      <c r="A43" s="262" t="s">
        <v>299</v>
      </c>
      <c r="B43" s="247" t="s">
        <v>608</v>
      </c>
      <c r="C43" s="74" t="s">
        <v>7</v>
      </c>
      <c r="D43" s="305">
        <v>1</v>
      </c>
      <c r="E43" s="308">
        <f>858115*1.16</f>
        <v>995413.39999999991</v>
      </c>
      <c r="F43" s="73">
        <f t="shared" si="4"/>
        <v>995413.39999999991</v>
      </c>
    </row>
    <row r="44" spans="1:7" s="24" customFormat="1">
      <c r="A44" s="262" t="s">
        <v>300</v>
      </c>
      <c r="B44" s="247" t="s">
        <v>609</v>
      </c>
      <c r="C44" s="74" t="s">
        <v>7</v>
      </c>
      <c r="D44" s="305">
        <v>1</v>
      </c>
      <c r="E44" s="308">
        <f>1029923*1.16</f>
        <v>1194710.68</v>
      </c>
      <c r="F44" s="73">
        <f t="shared" si="4"/>
        <v>1194710.68</v>
      </c>
    </row>
    <row r="45" spans="1:7" s="24" customFormat="1">
      <c r="A45" s="262" t="s">
        <v>491</v>
      </c>
      <c r="B45" s="247" t="s">
        <v>611</v>
      </c>
      <c r="C45" s="74" t="s">
        <v>7</v>
      </c>
      <c r="D45" s="305">
        <v>3</v>
      </c>
      <c r="E45" s="308">
        <f>1102082*1.16</f>
        <v>1278415.1199999999</v>
      </c>
      <c r="F45" s="73">
        <f t="shared" si="4"/>
        <v>3835245.3599999994</v>
      </c>
    </row>
    <row r="46" spans="1:7" s="24" customFormat="1">
      <c r="A46" s="262" t="s">
        <v>493</v>
      </c>
      <c r="B46" s="247" t="s">
        <v>423</v>
      </c>
      <c r="C46" s="74" t="s">
        <v>7</v>
      </c>
      <c r="D46" s="305">
        <v>3</v>
      </c>
      <c r="E46" s="308">
        <f>1301908*1.16</f>
        <v>1510213.2799999998</v>
      </c>
      <c r="F46" s="73">
        <f t="shared" si="4"/>
        <v>4530639.84</v>
      </c>
    </row>
    <row r="47" spans="1:7" s="24" customFormat="1">
      <c r="A47" s="262" t="s">
        <v>610</v>
      </c>
      <c r="B47" s="247" t="s">
        <v>422</v>
      </c>
      <c r="C47" s="74" t="s">
        <v>7</v>
      </c>
      <c r="D47" s="305">
        <v>1</v>
      </c>
      <c r="E47" s="308">
        <f>1379618*1.16</f>
        <v>1600356.88</v>
      </c>
      <c r="F47" s="73">
        <f t="shared" si="4"/>
        <v>1600356.88</v>
      </c>
    </row>
    <row r="48" spans="1:7" s="24" customFormat="1">
      <c r="A48" s="190" t="s">
        <v>460</v>
      </c>
      <c r="B48" s="93" t="s">
        <v>615</v>
      </c>
      <c r="C48" s="74"/>
      <c r="D48" s="305"/>
      <c r="E48" s="308"/>
      <c r="F48" s="73"/>
    </row>
    <row r="49" spans="1:7" s="24" customFormat="1">
      <c r="A49" s="262" t="s">
        <v>658</v>
      </c>
      <c r="B49" s="247" t="s">
        <v>659</v>
      </c>
      <c r="C49" s="194" t="s">
        <v>7</v>
      </c>
      <c r="D49" s="305">
        <v>1</v>
      </c>
      <c r="E49" s="308">
        <f>366714*1.16</f>
        <v>425388.24</v>
      </c>
      <c r="F49" s="73">
        <f t="shared" si="4"/>
        <v>425388.24</v>
      </c>
      <c r="G49" s="339" t="s">
        <v>856</v>
      </c>
    </row>
    <row r="50" spans="1:7" s="24" customFormat="1">
      <c r="A50" s="262" t="s">
        <v>849</v>
      </c>
      <c r="B50" s="247" t="s">
        <v>850</v>
      </c>
      <c r="C50" s="194" t="s">
        <v>7</v>
      </c>
      <c r="D50" s="305">
        <v>2</v>
      </c>
      <c r="E50" s="308">
        <f>1852619*1.16</f>
        <v>2149038.04</v>
      </c>
      <c r="F50" s="73">
        <f t="shared" si="4"/>
        <v>4298076.08</v>
      </c>
      <c r="G50" s="339" t="s">
        <v>853</v>
      </c>
    </row>
    <row r="51" spans="1:7" s="24" customFormat="1">
      <c r="A51" s="262" t="s">
        <v>828</v>
      </c>
      <c r="B51" s="247" t="s">
        <v>841</v>
      </c>
      <c r="C51" s="194" t="s">
        <v>7</v>
      </c>
      <c r="D51" s="305">
        <v>2</v>
      </c>
      <c r="E51" s="308">
        <f>2186059*1.16</f>
        <v>2535828.44</v>
      </c>
      <c r="F51" s="73">
        <f t="shared" si="4"/>
        <v>5071656.88</v>
      </c>
      <c r="G51" s="339" t="s">
        <v>827</v>
      </c>
    </row>
    <row r="52" spans="1:7" s="24" customFormat="1">
      <c r="A52" s="262" t="s">
        <v>614</v>
      </c>
      <c r="B52" s="247" t="s">
        <v>843</v>
      </c>
      <c r="C52" s="194" t="s">
        <v>7</v>
      </c>
      <c r="D52" s="305">
        <v>1</v>
      </c>
      <c r="E52" s="308">
        <f>2458440*1.16</f>
        <v>2851790.4</v>
      </c>
      <c r="F52" s="73">
        <f t="shared" si="4"/>
        <v>2851790.4</v>
      </c>
      <c r="G52" s="339" t="s">
        <v>827</v>
      </c>
    </row>
    <row r="53" spans="1:7" s="24" customFormat="1">
      <c r="A53" s="262" t="s">
        <v>461</v>
      </c>
      <c r="B53" s="247" t="s">
        <v>616</v>
      </c>
      <c r="C53" s="74" t="s">
        <v>7</v>
      </c>
      <c r="D53" s="305">
        <v>1</v>
      </c>
      <c r="E53" s="308">
        <f>2048744*1.16</f>
        <v>2376543.04</v>
      </c>
      <c r="F53" s="73">
        <f t="shared" si="4"/>
        <v>2376543.04</v>
      </c>
      <c r="G53" s="339" t="s">
        <v>597</v>
      </c>
    </row>
    <row r="54" spans="1:7" s="24" customFormat="1">
      <c r="A54" s="262" t="s">
        <v>462</v>
      </c>
      <c r="B54" s="247" t="s">
        <v>620</v>
      </c>
      <c r="C54" s="74" t="s">
        <v>7</v>
      </c>
      <c r="D54" s="305">
        <v>6</v>
      </c>
      <c r="E54" s="308">
        <f>1123492*1.16</f>
        <v>1303250.72</v>
      </c>
      <c r="F54" s="73">
        <f t="shared" si="4"/>
        <v>7819504.3200000003</v>
      </c>
      <c r="G54" s="339" t="s">
        <v>623</v>
      </c>
    </row>
    <row r="55" spans="1:7" s="24" customFormat="1">
      <c r="A55" s="262" t="s">
        <v>619</v>
      </c>
      <c r="B55" s="247" t="s">
        <v>618</v>
      </c>
      <c r="C55" s="74" t="s">
        <v>7</v>
      </c>
      <c r="D55" s="305">
        <v>6</v>
      </c>
      <c r="E55" s="308">
        <f>1399839*1.16</f>
        <v>1623813.24</v>
      </c>
      <c r="F55" s="73">
        <f t="shared" si="4"/>
        <v>9742879.4399999995</v>
      </c>
      <c r="G55" s="339" t="s">
        <v>623</v>
      </c>
    </row>
    <row r="56" spans="1:7" s="24" customFormat="1">
      <c r="A56" s="262" t="s">
        <v>842</v>
      </c>
      <c r="B56" s="247" t="s">
        <v>617</v>
      </c>
      <c r="C56" s="74" t="s">
        <v>7</v>
      </c>
      <c r="D56" s="305">
        <v>3</v>
      </c>
      <c r="E56" s="308">
        <f>1751384*1.16</f>
        <v>2031605.44</v>
      </c>
      <c r="F56" s="73">
        <f t="shared" si="4"/>
        <v>6094816.3200000003</v>
      </c>
      <c r="G56" s="339" t="s">
        <v>622</v>
      </c>
    </row>
    <row r="57" spans="1:7" s="24" customFormat="1">
      <c r="A57" s="190" t="s">
        <v>421</v>
      </c>
      <c r="B57" s="93" t="s">
        <v>287</v>
      </c>
      <c r="C57" s="74"/>
      <c r="D57" s="305"/>
      <c r="E57" s="308"/>
      <c r="F57" s="73"/>
    </row>
    <row r="58" spans="1:7" s="24" customFormat="1">
      <c r="A58" s="262" t="s">
        <v>655</v>
      </c>
      <c r="B58" s="247" t="s">
        <v>621</v>
      </c>
      <c r="C58" s="74" t="s">
        <v>7</v>
      </c>
      <c r="D58" s="305">
        <v>8</v>
      </c>
      <c r="E58" s="308">
        <f>36570*1.16</f>
        <v>42421.2</v>
      </c>
      <c r="F58" s="73">
        <f t="shared" ref="F58:F61" si="5">D58*E58</f>
        <v>339369.6</v>
      </c>
      <c r="G58" s="339" t="s">
        <v>612</v>
      </c>
    </row>
    <row r="59" spans="1:7" s="24" customFormat="1">
      <c r="A59" s="262" t="s">
        <v>656</v>
      </c>
      <c r="B59" s="247" t="s">
        <v>613</v>
      </c>
      <c r="C59" s="74" t="s">
        <v>7</v>
      </c>
      <c r="D59" s="305">
        <v>1</v>
      </c>
      <c r="E59" s="308">
        <f>692958*1.16</f>
        <v>803831.27999999991</v>
      </c>
      <c r="F59" s="73">
        <f t="shared" si="5"/>
        <v>803831.27999999991</v>
      </c>
      <c r="G59" s="354" t="s">
        <v>852</v>
      </c>
    </row>
    <row r="60" spans="1:7" s="24" customFormat="1">
      <c r="A60" s="262" t="s">
        <v>459</v>
      </c>
      <c r="B60" s="247" t="s">
        <v>657</v>
      </c>
      <c r="C60" s="74" t="s">
        <v>7</v>
      </c>
      <c r="D60" s="305">
        <v>1</v>
      </c>
      <c r="E60" s="308">
        <f>433881*1.16</f>
        <v>503301.95999999996</v>
      </c>
      <c r="F60" s="73">
        <f t="shared" si="5"/>
        <v>503301.95999999996</v>
      </c>
      <c r="G60" s="339" t="s">
        <v>854</v>
      </c>
    </row>
    <row r="61" spans="1:7" s="24" customFormat="1">
      <c r="A61" s="262" t="s">
        <v>825</v>
      </c>
      <c r="B61" s="247" t="s">
        <v>826</v>
      </c>
      <c r="C61" s="74" t="s">
        <v>7</v>
      </c>
      <c r="D61" s="305">
        <v>2</v>
      </c>
      <c r="E61" s="308">
        <f>1108200*1.16</f>
        <v>1285512</v>
      </c>
      <c r="F61" s="73">
        <f t="shared" si="5"/>
        <v>2571024</v>
      </c>
      <c r="G61" s="339" t="s">
        <v>827</v>
      </c>
    </row>
    <row r="62" spans="1:7" s="24" customFormat="1" ht="25.5">
      <c r="A62" s="190" t="s">
        <v>76</v>
      </c>
      <c r="B62" s="93" t="s">
        <v>286</v>
      </c>
      <c r="C62" s="74"/>
      <c r="D62" s="78"/>
      <c r="E62" s="296"/>
      <c r="F62" s="73"/>
    </row>
    <row r="63" spans="1:7" s="24" customFormat="1">
      <c r="A63" s="281" t="s">
        <v>417</v>
      </c>
      <c r="B63" s="77" t="s">
        <v>186</v>
      </c>
      <c r="C63" s="74" t="s">
        <v>7</v>
      </c>
      <c r="D63" s="305">
        <f>7*2</f>
        <v>14</v>
      </c>
      <c r="E63" s="308">
        <f>27700*1.16</f>
        <v>32131.999999999996</v>
      </c>
      <c r="F63" s="73">
        <f t="shared" si="4"/>
        <v>449847.99999999994</v>
      </c>
      <c r="G63" s="350" t="s">
        <v>628</v>
      </c>
    </row>
    <row r="64" spans="1:7" s="24" customFormat="1">
      <c r="A64" s="281" t="s">
        <v>858</v>
      </c>
      <c r="B64" s="77" t="s">
        <v>859</v>
      </c>
      <c r="C64" s="74" t="s">
        <v>7</v>
      </c>
      <c r="D64" s="305">
        <v>2</v>
      </c>
      <c r="E64" s="308">
        <f>90047*1.16</f>
        <v>104454.51999999999</v>
      </c>
      <c r="F64" s="73">
        <f t="shared" si="4"/>
        <v>208909.03999999998</v>
      </c>
      <c r="G64" s="350" t="s">
        <v>857</v>
      </c>
    </row>
    <row r="65" spans="1:7" s="24" customFormat="1">
      <c r="A65" s="281" t="s">
        <v>305</v>
      </c>
      <c r="B65" s="247" t="s">
        <v>273</v>
      </c>
      <c r="C65" s="74" t="s">
        <v>7</v>
      </c>
      <c r="D65" s="305">
        <v>1</v>
      </c>
      <c r="E65" s="308">
        <f>243000*1.16</f>
        <v>281880</v>
      </c>
      <c r="F65" s="73">
        <f t="shared" si="4"/>
        <v>281880</v>
      </c>
      <c r="G65" s="354" t="s">
        <v>637</v>
      </c>
    </row>
    <row r="66" spans="1:7" s="24" customFormat="1">
      <c r="A66" s="281" t="s">
        <v>631</v>
      </c>
      <c r="B66" s="247" t="s">
        <v>431</v>
      </c>
      <c r="C66" s="74" t="s">
        <v>7</v>
      </c>
      <c r="D66" s="305">
        <v>2</v>
      </c>
      <c r="E66" s="308">
        <f>409600*1.16</f>
        <v>475135.99999999994</v>
      </c>
      <c r="F66" s="73">
        <f t="shared" si="4"/>
        <v>950271.99999999988</v>
      </c>
      <c r="G66" s="350" t="s">
        <v>632</v>
      </c>
    </row>
    <row r="67" spans="1:7" s="24" customFormat="1">
      <c r="A67" s="281" t="s">
        <v>306</v>
      </c>
      <c r="B67" s="247" t="s">
        <v>627</v>
      </c>
      <c r="C67" s="74" t="s">
        <v>7</v>
      </c>
      <c r="D67" s="305">
        <f>1+3</f>
        <v>4</v>
      </c>
      <c r="E67" s="308">
        <f>519600*1.16</f>
        <v>602736</v>
      </c>
      <c r="F67" s="73">
        <f t="shared" si="4"/>
        <v>2410944</v>
      </c>
      <c r="G67" s="354" t="s">
        <v>853</v>
      </c>
    </row>
    <row r="68" spans="1:7" s="24" customFormat="1">
      <c r="A68" s="281" t="s">
        <v>626</v>
      </c>
      <c r="B68" s="247" t="s">
        <v>844</v>
      </c>
      <c r="C68" s="74" t="s">
        <v>7</v>
      </c>
      <c r="D68" s="305">
        <v>1</v>
      </c>
      <c r="E68" s="308">
        <f>661196*1.16</f>
        <v>766987.36</v>
      </c>
      <c r="F68" s="73">
        <f t="shared" si="4"/>
        <v>766987.36</v>
      </c>
      <c r="G68" s="350" t="s">
        <v>827</v>
      </c>
    </row>
    <row r="69" spans="1:7" s="24" customFormat="1">
      <c r="A69" s="281" t="s">
        <v>464</v>
      </c>
      <c r="B69" s="247" t="s">
        <v>301</v>
      </c>
      <c r="C69" s="74" t="s">
        <v>7</v>
      </c>
      <c r="D69" s="305">
        <v>1</v>
      </c>
      <c r="E69" s="308">
        <f>760449*1.16</f>
        <v>882120.84</v>
      </c>
      <c r="F69" s="73">
        <f t="shared" si="4"/>
        <v>882120.84</v>
      </c>
      <c r="G69" s="354" t="s">
        <v>636</v>
      </c>
    </row>
    <row r="70" spans="1:7" s="24" customFormat="1" ht="25.5">
      <c r="A70" s="190" t="s">
        <v>77</v>
      </c>
      <c r="B70" s="93" t="s">
        <v>285</v>
      </c>
      <c r="C70" s="74"/>
      <c r="D70" s="294"/>
      <c r="E70" s="299"/>
      <c r="F70" s="295"/>
    </row>
    <row r="71" spans="1:7" s="24" customFormat="1">
      <c r="A71" s="355" t="s">
        <v>418</v>
      </c>
      <c r="B71" s="363" t="s">
        <v>205</v>
      </c>
      <c r="C71" s="364" t="s">
        <v>7</v>
      </c>
      <c r="D71" s="305">
        <f>7*2</f>
        <v>14</v>
      </c>
      <c r="E71" s="365">
        <f>41366*1.16</f>
        <v>47984.56</v>
      </c>
      <c r="F71" s="73">
        <f>D71*E71</f>
        <v>671783.84</v>
      </c>
      <c r="G71" s="339" t="s">
        <v>630</v>
      </c>
    </row>
    <row r="72" spans="1:7" s="24" customFormat="1">
      <c r="A72" s="355" t="s">
        <v>860</v>
      </c>
      <c r="B72" s="363" t="s">
        <v>743</v>
      </c>
      <c r="C72" s="364" t="s">
        <v>7</v>
      </c>
      <c r="D72" s="305">
        <v>2</v>
      </c>
      <c r="E72" s="365">
        <f>100442*1.16</f>
        <v>116512.71999999999</v>
      </c>
      <c r="F72" s="73">
        <f>D72*E72</f>
        <v>233025.43999999997</v>
      </c>
      <c r="G72" s="339" t="s">
        <v>857</v>
      </c>
    </row>
    <row r="73" spans="1:7" s="24" customFormat="1">
      <c r="A73" s="355" t="s">
        <v>633</v>
      </c>
      <c r="B73" s="363" t="s">
        <v>434</v>
      </c>
      <c r="C73" s="364" t="s">
        <v>7</v>
      </c>
      <c r="D73" s="305">
        <v>2</v>
      </c>
      <c r="E73" s="365">
        <f>403749*1.16</f>
        <v>468348.83999999997</v>
      </c>
      <c r="F73" s="73">
        <f t="shared" ref="F73:F75" si="6">D73*E73</f>
        <v>936697.67999999993</v>
      </c>
      <c r="G73" s="350" t="s">
        <v>632</v>
      </c>
    </row>
    <row r="74" spans="1:7" s="24" customFormat="1">
      <c r="A74" s="355" t="s">
        <v>634</v>
      </c>
      <c r="B74" s="363" t="s">
        <v>635</v>
      </c>
      <c r="C74" s="364" t="s">
        <v>7</v>
      </c>
      <c r="D74" s="305">
        <f>1+3</f>
        <v>4</v>
      </c>
      <c r="E74" s="365">
        <f>620095*1.16</f>
        <v>719310.2</v>
      </c>
      <c r="F74" s="73">
        <f t="shared" si="6"/>
        <v>2877240.8</v>
      </c>
      <c r="G74" s="354" t="s">
        <v>853</v>
      </c>
    </row>
    <row r="75" spans="1:7" s="24" customFormat="1">
      <c r="A75" s="355" t="s">
        <v>845</v>
      </c>
      <c r="B75" s="363" t="s">
        <v>846</v>
      </c>
      <c r="C75" s="364" t="s">
        <v>7</v>
      </c>
      <c r="D75" s="305">
        <v>1</v>
      </c>
      <c r="E75" s="365">
        <f>620095*1.16</f>
        <v>719310.2</v>
      </c>
      <c r="F75" s="73">
        <f t="shared" si="6"/>
        <v>719310.2</v>
      </c>
      <c r="G75" s="354" t="s">
        <v>827</v>
      </c>
    </row>
    <row r="76" spans="1:7" s="24" customFormat="1" ht="13.5" thickBot="1">
      <c r="A76" s="309" t="s">
        <v>185</v>
      </c>
      <c r="B76" s="270" t="s">
        <v>302</v>
      </c>
      <c r="C76" s="95" t="s">
        <v>7</v>
      </c>
      <c r="D76" s="356">
        <v>1</v>
      </c>
      <c r="E76" s="310">
        <f>731770*1.16</f>
        <v>848853.2</v>
      </c>
      <c r="F76" s="96">
        <f>D76*E76</f>
        <v>848853.2</v>
      </c>
      <c r="G76" s="354" t="s">
        <v>636</v>
      </c>
    </row>
    <row r="77" spans="1:7" hidden="1">
      <c r="A77" s="291"/>
      <c r="B77" s="292"/>
      <c r="C77" s="170"/>
      <c r="D77" s="171"/>
      <c r="E77" s="300"/>
      <c r="F77" s="166"/>
    </row>
    <row r="78" spans="1:7" hidden="1">
      <c r="A78" s="291"/>
      <c r="B78" s="292"/>
      <c r="C78" s="170"/>
      <c r="D78" s="171"/>
      <c r="E78" s="300"/>
      <c r="F78" s="166"/>
    </row>
    <row r="79" spans="1:7">
      <c r="A79" s="31"/>
      <c r="B79" s="32" t="s">
        <v>129</v>
      </c>
      <c r="C79" s="98"/>
      <c r="D79" s="99"/>
      <c r="E79" s="301"/>
      <c r="F79" s="34">
        <f>SUM(F8:F78)</f>
        <v>854274119.12000048</v>
      </c>
    </row>
    <row r="80" spans="1:7">
      <c r="A80" s="31"/>
      <c r="B80" s="32" t="s">
        <v>58</v>
      </c>
      <c r="C80" s="25"/>
      <c r="D80" s="33">
        <v>0.18</v>
      </c>
      <c r="E80" s="301"/>
      <c r="F80" s="34">
        <f>F79*D80</f>
        <v>153769341.44160008</v>
      </c>
    </row>
    <row r="81" spans="1:6" ht="13.5" thickBot="1">
      <c r="A81" s="35"/>
      <c r="B81" s="36" t="s">
        <v>78</v>
      </c>
      <c r="C81" s="37"/>
      <c r="D81" s="38"/>
      <c r="E81" s="302"/>
      <c r="F81" s="39">
        <f>ROUND(SUM(F79:F80),0)</f>
        <v>1008043461</v>
      </c>
    </row>
    <row r="83" spans="1:6">
      <c r="B83" s="357"/>
    </row>
    <row r="84" spans="1:6">
      <c r="B84" s="357"/>
    </row>
  </sheetData>
  <mergeCells count="3">
    <mergeCell ref="A1:F1"/>
    <mergeCell ref="A3:F3"/>
    <mergeCell ref="A4:F4"/>
  </mergeCells>
  <printOptions horizontalCentered="1"/>
  <pageMargins left="0.98425196850393704" right="0.78740157480314965" top="0.78740157480314965" bottom="0.78740157480314965" header="0" footer="0"/>
  <pageSetup scale="68" fitToHeight="2" orientation="portrait" r:id="rId1"/>
  <headerFooter alignWithMargins="0">
    <oddFooter>&amp;C&amp;A&amp;RPágina &amp;P</oddFooter>
  </headerFooter>
  <rowBreaks count="1" manualBreakCount="1">
    <brk id="69" max="5" man="1"/>
  </rowBreaks>
  <ignoredErrors>
    <ignoredError sqref="F14"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3"/>
  <sheetViews>
    <sheetView view="pageBreakPreview" topLeftCell="A33" zoomScale="115" zoomScaleSheetLayoutView="115" workbookViewId="0">
      <selection activeCell="F15" sqref="F15"/>
    </sheetView>
  </sheetViews>
  <sheetFormatPr baseColWidth="10" defaultRowHeight="14.25"/>
  <cols>
    <col min="1" max="1" width="8.5703125" style="122" customWidth="1"/>
    <col min="2" max="2" width="56" style="122" customWidth="1"/>
    <col min="3" max="3" width="7.7109375" style="122" customWidth="1"/>
    <col min="4" max="4" width="7.7109375" style="122" bestFit="1" customWidth="1"/>
    <col min="5" max="5" width="15.7109375" style="122" customWidth="1"/>
    <col min="6" max="6" width="18.7109375" style="122" customWidth="1"/>
    <col min="7" max="256" width="11.42578125" style="122"/>
    <col min="257" max="257" width="8.5703125" style="122" customWidth="1"/>
    <col min="258" max="258" width="72.7109375" style="122" customWidth="1"/>
    <col min="259" max="259" width="7.7109375" style="122" customWidth="1"/>
    <col min="260" max="260" width="7.7109375" style="122" bestFit="1" customWidth="1"/>
    <col min="261" max="261" width="12.28515625" style="122" customWidth="1"/>
    <col min="262" max="262" width="18.7109375" style="122" customWidth="1"/>
    <col min="263" max="512" width="11.42578125" style="122"/>
    <col min="513" max="513" width="8.5703125" style="122" customWidth="1"/>
    <col min="514" max="514" width="72.7109375" style="122" customWidth="1"/>
    <col min="515" max="515" width="7.7109375" style="122" customWidth="1"/>
    <col min="516" max="516" width="7.7109375" style="122" bestFit="1" customWidth="1"/>
    <col min="517" max="517" width="12.28515625" style="122" customWidth="1"/>
    <col min="518" max="518" width="18.7109375" style="122" customWidth="1"/>
    <col min="519" max="768" width="11.42578125" style="122"/>
    <col min="769" max="769" width="8.5703125" style="122" customWidth="1"/>
    <col min="770" max="770" width="72.7109375" style="122" customWidth="1"/>
    <col min="771" max="771" width="7.7109375" style="122" customWidth="1"/>
    <col min="772" max="772" width="7.7109375" style="122" bestFit="1" customWidth="1"/>
    <col min="773" max="773" width="12.28515625" style="122" customWidth="1"/>
    <col min="774" max="774" width="18.7109375" style="122" customWidth="1"/>
    <col min="775" max="1024" width="11.42578125" style="122"/>
    <col min="1025" max="1025" width="8.5703125" style="122" customWidth="1"/>
    <col min="1026" max="1026" width="72.7109375" style="122" customWidth="1"/>
    <col min="1027" max="1027" width="7.7109375" style="122" customWidth="1"/>
    <col min="1028" max="1028" width="7.7109375" style="122" bestFit="1" customWidth="1"/>
    <col min="1029" max="1029" width="12.28515625" style="122" customWidth="1"/>
    <col min="1030" max="1030" width="18.7109375" style="122" customWidth="1"/>
    <col min="1031" max="1280" width="11.42578125" style="122"/>
    <col min="1281" max="1281" width="8.5703125" style="122" customWidth="1"/>
    <col min="1282" max="1282" width="72.7109375" style="122" customWidth="1"/>
    <col min="1283" max="1283" width="7.7109375" style="122" customWidth="1"/>
    <col min="1284" max="1284" width="7.7109375" style="122" bestFit="1" customWidth="1"/>
    <col min="1285" max="1285" width="12.28515625" style="122" customWidth="1"/>
    <col min="1286" max="1286" width="18.7109375" style="122" customWidth="1"/>
    <col min="1287" max="1536" width="11.42578125" style="122"/>
    <col min="1537" max="1537" width="8.5703125" style="122" customWidth="1"/>
    <col min="1538" max="1538" width="72.7109375" style="122" customWidth="1"/>
    <col min="1539" max="1539" width="7.7109375" style="122" customWidth="1"/>
    <col min="1540" max="1540" width="7.7109375" style="122" bestFit="1" customWidth="1"/>
    <col min="1541" max="1541" width="12.28515625" style="122" customWidth="1"/>
    <col min="1542" max="1542" width="18.7109375" style="122" customWidth="1"/>
    <col min="1543" max="1792" width="11.42578125" style="122"/>
    <col min="1793" max="1793" width="8.5703125" style="122" customWidth="1"/>
    <col min="1794" max="1794" width="72.7109375" style="122" customWidth="1"/>
    <col min="1795" max="1795" width="7.7109375" style="122" customWidth="1"/>
    <col min="1796" max="1796" width="7.7109375" style="122" bestFit="1" customWidth="1"/>
    <col min="1797" max="1797" width="12.28515625" style="122" customWidth="1"/>
    <col min="1798" max="1798" width="18.7109375" style="122" customWidth="1"/>
    <col min="1799" max="2048" width="11.42578125" style="122"/>
    <col min="2049" max="2049" width="8.5703125" style="122" customWidth="1"/>
    <col min="2050" max="2050" width="72.7109375" style="122" customWidth="1"/>
    <col min="2051" max="2051" width="7.7109375" style="122" customWidth="1"/>
    <col min="2052" max="2052" width="7.7109375" style="122" bestFit="1" customWidth="1"/>
    <col min="2053" max="2053" width="12.28515625" style="122" customWidth="1"/>
    <col min="2054" max="2054" width="18.7109375" style="122" customWidth="1"/>
    <col min="2055" max="2304" width="11.42578125" style="122"/>
    <col min="2305" max="2305" width="8.5703125" style="122" customWidth="1"/>
    <col min="2306" max="2306" width="72.7109375" style="122" customWidth="1"/>
    <col min="2307" max="2307" width="7.7109375" style="122" customWidth="1"/>
    <col min="2308" max="2308" width="7.7109375" style="122" bestFit="1" customWidth="1"/>
    <col min="2309" max="2309" width="12.28515625" style="122" customWidth="1"/>
    <col min="2310" max="2310" width="18.7109375" style="122" customWidth="1"/>
    <col min="2311" max="2560" width="11.42578125" style="122"/>
    <col min="2561" max="2561" width="8.5703125" style="122" customWidth="1"/>
    <col min="2562" max="2562" width="72.7109375" style="122" customWidth="1"/>
    <col min="2563" max="2563" width="7.7109375" style="122" customWidth="1"/>
    <col min="2564" max="2564" width="7.7109375" style="122" bestFit="1" customWidth="1"/>
    <col min="2565" max="2565" width="12.28515625" style="122" customWidth="1"/>
    <col min="2566" max="2566" width="18.7109375" style="122" customWidth="1"/>
    <col min="2567" max="2816" width="11.42578125" style="122"/>
    <col min="2817" max="2817" width="8.5703125" style="122" customWidth="1"/>
    <col min="2818" max="2818" width="72.7109375" style="122" customWidth="1"/>
    <col min="2819" max="2819" width="7.7109375" style="122" customWidth="1"/>
    <col min="2820" max="2820" width="7.7109375" style="122" bestFit="1" customWidth="1"/>
    <col min="2821" max="2821" width="12.28515625" style="122" customWidth="1"/>
    <col min="2822" max="2822" width="18.7109375" style="122" customWidth="1"/>
    <col min="2823" max="3072" width="11.42578125" style="122"/>
    <col min="3073" max="3073" width="8.5703125" style="122" customWidth="1"/>
    <col min="3074" max="3074" width="72.7109375" style="122" customWidth="1"/>
    <col min="3075" max="3075" width="7.7109375" style="122" customWidth="1"/>
    <col min="3076" max="3076" width="7.7109375" style="122" bestFit="1" customWidth="1"/>
    <col min="3077" max="3077" width="12.28515625" style="122" customWidth="1"/>
    <col min="3078" max="3078" width="18.7109375" style="122" customWidth="1"/>
    <col min="3079" max="3328" width="11.42578125" style="122"/>
    <col min="3329" max="3329" width="8.5703125" style="122" customWidth="1"/>
    <col min="3330" max="3330" width="72.7109375" style="122" customWidth="1"/>
    <col min="3331" max="3331" width="7.7109375" style="122" customWidth="1"/>
    <col min="3332" max="3332" width="7.7109375" style="122" bestFit="1" customWidth="1"/>
    <col min="3333" max="3333" width="12.28515625" style="122" customWidth="1"/>
    <col min="3334" max="3334" width="18.7109375" style="122" customWidth="1"/>
    <col min="3335" max="3584" width="11.42578125" style="122"/>
    <col min="3585" max="3585" width="8.5703125" style="122" customWidth="1"/>
    <col min="3586" max="3586" width="72.7109375" style="122" customWidth="1"/>
    <col min="3587" max="3587" width="7.7109375" style="122" customWidth="1"/>
    <col min="3588" max="3588" width="7.7109375" style="122" bestFit="1" customWidth="1"/>
    <col min="3589" max="3589" width="12.28515625" style="122" customWidth="1"/>
    <col min="3590" max="3590" width="18.7109375" style="122" customWidth="1"/>
    <col min="3591" max="3840" width="11.42578125" style="122"/>
    <col min="3841" max="3841" width="8.5703125" style="122" customWidth="1"/>
    <col min="3842" max="3842" width="72.7109375" style="122" customWidth="1"/>
    <col min="3843" max="3843" width="7.7109375" style="122" customWidth="1"/>
    <col min="3844" max="3844" width="7.7109375" style="122" bestFit="1" customWidth="1"/>
    <col min="3845" max="3845" width="12.28515625" style="122" customWidth="1"/>
    <col min="3846" max="3846" width="18.7109375" style="122" customWidth="1"/>
    <col min="3847" max="4096" width="11.42578125" style="122"/>
    <col min="4097" max="4097" width="8.5703125" style="122" customWidth="1"/>
    <col min="4098" max="4098" width="72.7109375" style="122" customWidth="1"/>
    <col min="4099" max="4099" width="7.7109375" style="122" customWidth="1"/>
    <col min="4100" max="4100" width="7.7109375" style="122" bestFit="1" customWidth="1"/>
    <col min="4101" max="4101" width="12.28515625" style="122" customWidth="1"/>
    <col min="4102" max="4102" width="18.7109375" style="122" customWidth="1"/>
    <col min="4103" max="4352" width="11.42578125" style="122"/>
    <col min="4353" max="4353" width="8.5703125" style="122" customWidth="1"/>
    <col min="4354" max="4354" width="72.7109375" style="122" customWidth="1"/>
    <col min="4355" max="4355" width="7.7109375" style="122" customWidth="1"/>
    <col min="4356" max="4356" width="7.7109375" style="122" bestFit="1" customWidth="1"/>
    <col min="4357" max="4357" width="12.28515625" style="122" customWidth="1"/>
    <col min="4358" max="4358" width="18.7109375" style="122" customWidth="1"/>
    <col min="4359" max="4608" width="11.42578125" style="122"/>
    <col min="4609" max="4609" width="8.5703125" style="122" customWidth="1"/>
    <col min="4610" max="4610" width="72.7109375" style="122" customWidth="1"/>
    <col min="4611" max="4611" width="7.7109375" style="122" customWidth="1"/>
    <col min="4612" max="4612" width="7.7109375" style="122" bestFit="1" customWidth="1"/>
    <col min="4613" max="4613" width="12.28515625" style="122" customWidth="1"/>
    <col min="4614" max="4614" width="18.7109375" style="122" customWidth="1"/>
    <col min="4615" max="4864" width="11.42578125" style="122"/>
    <col min="4865" max="4865" width="8.5703125" style="122" customWidth="1"/>
    <col min="4866" max="4866" width="72.7109375" style="122" customWidth="1"/>
    <col min="4867" max="4867" width="7.7109375" style="122" customWidth="1"/>
    <col min="4868" max="4868" width="7.7109375" style="122" bestFit="1" customWidth="1"/>
    <col min="4869" max="4869" width="12.28515625" style="122" customWidth="1"/>
    <col min="4870" max="4870" width="18.7109375" style="122" customWidth="1"/>
    <col min="4871" max="5120" width="11.42578125" style="122"/>
    <col min="5121" max="5121" width="8.5703125" style="122" customWidth="1"/>
    <col min="5122" max="5122" width="72.7109375" style="122" customWidth="1"/>
    <col min="5123" max="5123" width="7.7109375" style="122" customWidth="1"/>
    <col min="5124" max="5124" width="7.7109375" style="122" bestFit="1" customWidth="1"/>
    <col min="5125" max="5125" width="12.28515625" style="122" customWidth="1"/>
    <col min="5126" max="5126" width="18.7109375" style="122" customWidth="1"/>
    <col min="5127" max="5376" width="11.42578125" style="122"/>
    <col min="5377" max="5377" width="8.5703125" style="122" customWidth="1"/>
    <col min="5378" max="5378" width="72.7109375" style="122" customWidth="1"/>
    <col min="5379" max="5379" width="7.7109375" style="122" customWidth="1"/>
    <col min="5380" max="5380" width="7.7109375" style="122" bestFit="1" customWidth="1"/>
    <col min="5381" max="5381" width="12.28515625" style="122" customWidth="1"/>
    <col min="5382" max="5382" width="18.7109375" style="122" customWidth="1"/>
    <col min="5383" max="5632" width="11.42578125" style="122"/>
    <col min="5633" max="5633" width="8.5703125" style="122" customWidth="1"/>
    <col min="5634" max="5634" width="72.7109375" style="122" customWidth="1"/>
    <col min="5635" max="5635" width="7.7109375" style="122" customWidth="1"/>
    <col min="5636" max="5636" width="7.7109375" style="122" bestFit="1" customWidth="1"/>
    <col min="5637" max="5637" width="12.28515625" style="122" customWidth="1"/>
    <col min="5638" max="5638" width="18.7109375" style="122" customWidth="1"/>
    <col min="5639" max="5888" width="11.42578125" style="122"/>
    <col min="5889" max="5889" width="8.5703125" style="122" customWidth="1"/>
    <col min="5890" max="5890" width="72.7109375" style="122" customWidth="1"/>
    <col min="5891" max="5891" width="7.7109375" style="122" customWidth="1"/>
    <col min="5892" max="5892" width="7.7109375" style="122" bestFit="1" customWidth="1"/>
    <col min="5893" max="5893" width="12.28515625" style="122" customWidth="1"/>
    <col min="5894" max="5894" width="18.7109375" style="122" customWidth="1"/>
    <col min="5895" max="6144" width="11.42578125" style="122"/>
    <col min="6145" max="6145" width="8.5703125" style="122" customWidth="1"/>
    <col min="6146" max="6146" width="72.7109375" style="122" customWidth="1"/>
    <col min="6147" max="6147" width="7.7109375" style="122" customWidth="1"/>
    <col min="6148" max="6148" width="7.7109375" style="122" bestFit="1" customWidth="1"/>
    <col min="6149" max="6149" width="12.28515625" style="122" customWidth="1"/>
    <col min="6150" max="6150" width="18.7109375" style="122" customWidth="1"/>
    <col min="6151" max="6400" width="11.42578125" style="122"/>
    <col min="6401" max="6401" width="8.5703125" style="122" customWidth="1"/>
    <col min="6402" max="6402" width="72.7109375" style="122" customWidth="1"/>
    <col min="6403" max="6403" width="7.7109375" style="122" customWidth="1"/>
    <col min="6404" max="6404" width="7.7109375" style="122" bestFit="1" customWidth="1"/>
    <col min="6405" max="6405" width="12.28515625" style="122" customWidth="1"/>
    <col min="6406" max="6406" width="18.7109375" style="122" customWidth="1"/>
    <col min="6407" max="6656" width="11.42578125" style="122"/>
    <col min="6657" max="6657" width="8.5703125" style="122" customWidth="1"/>
    <col min="6658" max="6658" width="72.7109375" style="122" customWidth="1"/>
    <col min="6659" max="6659" width="7.7109375" style="122" customWidth="1"/>
    <col min="6660" max="6660" width="7.7109375" style="122" bestFit="1" customWidth="1"/>
    <col min="6661" max="6661" width="12.28515625" style="122" customWidth="1"/>
    <col min="6662" max="6662" width="18.7109375" style="122" customWidth="1"/>
    <col min="6663" max="6912" width="11.42578125" style="122"/>
    <col min="6913" max="6913" width="8.5703125" style="122" customWidth="1"/>
    <col min="6914" max="6914" width="72.7109375" style="122" customWidth="1"/>
    <col min="6915" max="6915" width="7.7109375" style="122" customWidth="1"/>
    <col min="6916" max="6916" width="7.7109375" style="122" bestFit="1" customWidth="1"/>
    <col min="6917" max="6917" width="12.28515625" style="122" customWidth="1"/>
    <col min="6918" max="6918" width="18.7109375" style="122" customWidth="1"/>
    <col min="6919" max="7168" width="11.42578125" style="122"/>
    <col min="7169" max="7169" width="8.5703125" style="122" customWidth="1"/>
    <col min="7170" max="7170" width="72.7109375" style="122" customWidth="1"/>
    <col min="7171" max="7171" width="7.7109375" style="122" customWidth="1"/>
    <col min="7172" max="7172" width="7.7109375" style="122" bestFit="1" customWidth="1"/>
    <col min="7173" max="7173" width="12.28515625" style="122" customWidth="1"/>
    <col min="7174" max="7174" width="18.7109375" style="122" customWidth="1"/>
    <col min="7175" max="7424" width="11.42578125" style="122"/>
    <col min="7425" max="7425" width="8.5703125" style="122" customWidth="1"/>
    <col min="7426" max="7426" width="72.7109375" style="122" customWidth="1"/>
    <col min="7427" max="7427" width="7.7109375" style="122" customWidth="1"/>
    <col min="7428" max="7428" width="7.7109375" style="122" bestFit="1" customWidth="1"/>
    <col min="7429" max="7429" width="12.28515625" style="122" customWidth="1"/>
    <col min="7430" max="7430" width="18.7109375" style="122" customWidth="1"/>
    <col min="7431" max="7680" width="11.42578125" style="122"/>
    <col min="7681" max="7681" width="8.5703125" style="122" customWidth="1"/>
    <col min="7682" max="7682" width="72.7109375" style="122" customWidth="1"/>
    <col min="7683" max="7683" width="7.7109375" style="122" customWidth="1"/>
    <col min="7684" max="7684" width="7.7109375" style="122" bestFit="1" customWidth="1"/>
    <col min="7685" max="7685" width="12.28515625" style="122" customWidth="1"/>
    <col min="7686" max="7686" width="18.7109375" style="122" customWidth="1"/>
    <col min="7687" max="7936" width="11.42578125" style="122"/>
    <col min="7937" max="7937" width="8.5703125" style="122" customWidth="1"/>
    <col min="7938" max="7938" width="72.7109375" style="122" customWidth="1"/>
    <col min="7939" max="7939" width="7.7109375" style="122" customWidth="1"/>
    <col min="7940" max="7940" width="7.7109375" style="122" bestFit="1" customWidth="1"/>
    <col min="7941" max="7941" width="12.28515625" style="122" customWidth="1"/>
    <col min="7942" max="7942" width="18.7109375" style="122" customWidth="1"/>
    <col min="7943" max="8192" width="11.42578125" style="122"/>
    <col min="8193" max="8193" width="8.5703125" style="122" customWidth="1"/>
    <col min="8194" max="8194" width="72.7109375" style="122" customWidth="1"/>
    <col min="8195" max="8195" width="7.7109375" style="122" customWidth="1"/>
    <col min="8196" max="8196" width="7.7109375" style="122" bestFit="1" customWidth="1"/>
    <col min="8197" max="8197" width="12.28515625" style="122" customWidth="1"/>
    <col min="8198" max="8198" width="18.7109375" style="122" customWidth="1"/>
    <col min="8199" max="8448" width="11.42578125" style="122"/>
    <col min="8449" max="8449" width="8.5703125" style="122" customWidth="1"/>
    <col min="8450" max="8450" width="72.7109375" style="122" customWidth="1"/>
    <col min="8451" max="8451" width="7.7109375" style="122" customWidth="1"/>
    <col min="8452" max="8452" width="7.7109375" style="122" bestFit="1" customWidth="1"/>
    <col min="8453" max="8453" width="12.28515625" style="122" customWidth="1"/>
    <col min="8454" max="8454" width="18.7109375" style="122" customWidth="1"/>
    <col min="8455" max="8704" width="11.42578125" style="122"/>
    <col min="8705" max="8705" width="8.5703125" style="122" customWidth="1"/>
    <col min="8706" max="8706" width="72.7109375" style="122" customWidth="1"/>
    <col min="8707" max="8707" width="7.7109375" style="122" customWidth="1"/>
    <col min="8708" max="8708" width="7.7109375" style="122" bestFit="1" customWidth="1"/>
    <col min="8709" max="8709" width="12.28515625" style="122" customWidth="1"/>
    <col min="8710" max="8710" width="18.7109375" style="122" customWidth="1"/>
    <col min="8711" max="8960" width="11.42578125" style="122"/>
    <col min="8961" max="8961" width="8.5703125" style="122" customWidth="1"/>
    <col min="8962" max="8962" width="72.7109375" style="122" customWidth="1"/>
    <col min="8963" max="8963" width="7.7109375" style="122" customWidth="1"/>
    <col min="8964" max="8964" width="7.7109375" style="122" bestFit="1" customWidth="1"/>
    <col min="8965" max="8965" width="12.28515625" style="122" customWidth="1"/>
    <col min="8966" max="8966" width="18.7109375" style="122" customWidth="1"/>
    <col min="8967" max="9216" width="11.42578125" style="122"/>
    <col min="9217" max="9217" width="8.5703125" style="122" customWidth="1"/>
    <col min="9218" max="9218" width="72.7109375" style="122" customWidth="1"/>
    <col min="9219" max="9219" width="7.7109375" style="122" customWidth="1"/>
    <col min="9220" max="9220" width="7.7109375" style="122" bestFit="1" customWidth="1"/>
    <col min="9221" max="9221" width="12.28515625" style="122" customWidth="1"/>
    <col min="9222" max="9222" width="18.7109375" style="122" customWidth="1"/>
    <col min="9223" max="9472" width="11.42578125" style="122"/>
    <col min="9473" max="9473" width="8.5703125" style="122" customWidth="1"/>
    <col min="9474" max="9474" width="72.7109375" style="122" customWidth="1"/>
    <col min="9475" max="9475" width="7.7109375" style="122" customWidth="1"/>
    <col min="9476" max="9476" width="7.7109375" style="122" bestFit="1" customWidth="1"/>
    <col min="9477" max="9477" width="12.28515625" style="122" customWidth="1"/>
    <col min="9478" max="9478" width="18.7109375" style="122" customWidth="1"/>
    <col min="9479" max="9728" width="11.42578125" style="122"/>
    <col min="9729" max="9729" width="8.5703125" style="122" customWidth="1"/>
    <col min="9730" max="9730" width="72.7109375" style="122" customWidth="1"/>
    <col min="9731" max="9731" width="7.7109375" style="122" customWidth="1"/>
    <col min="9732" max="9732" width="7.7109375" style="122" bestFit="1" customWidth="1"/>
    <col min="9733" max="9733" width="12.28515625" style="122" customWidth="1"/>
    <col min="9734" max="9734" width="18.7109375" style="122" customWidth="1"/>
    <col min="9735" max="9984" width="11.42578125" style="122"/>
    <col min="9985" max="9985" width="8.5703125" style="122" customWidth="1"/>
    <col min="9986" max="9986" width="72.7109375" style="122" customWidth="1"/>
    <col min="9987" max="9987" width="7.7109375" style="122" customWidth="1"/>
    <col min="9988" max="9988" width="7.7109375" style="122" bestFit="1" customWidth="1"/>
    <col min="9989" max="9989" width="12.28515625" style="122" customWidth="1"/>
    <col min="9990" max="9990" width="18.7109375" style="122" customWidth="1"/>
    <col min="9991" max="10240" width="11.42578125" style="122"/>
    <col min="10241" max="10241" width="8.5703125" style="122" customWidth="1"/>
    <col min="10242" max="10242" width="72.7109375" style="122" customWidth="1"/>
    <col min="10243" max="10243" width="7.7109375" style="122" customWidth="1"/>
    <col min="10244" max="10244" width="7.7109375" style="122" bestFit="1" customWidth="1"/>
    <col min="10245" max="10245" width="12.28515625" style="122" customWidth="1"/>
    <col min="10246" max="10246" width="18.7109375" style="122" customWidth="1"/>
    <col min="10247" max="10496" width="11.42578125" style="122"/>
    <col min="10497" max="10497" width="8.5703125" style="122" customWidth="1"/>
    <col min="10498" max="10498" width="72.7109375" style="122" customWidth="1"/>
    <col min="10499" max="10499" width="7.7109375" style="122" customWidth="1"/>
    <col min="10500" max="10500" width="7.7109375" style="122" bestFit="1" customWidth="1"/>
    <col min="10501" max="10501" width="12.28515625" style="122" customWidth="1"/>
    <col min="10502" max="10502" width="18.7109375" style="122" customWidth="1"/>
    <col min="10503" max="10752" width="11.42578125" style="122"/>
    <col min="10753" max="10753" width="8.5703125" style="122" customWidth="1"/>
    <col min="10754" max="10754" width="72.7109375" style="122" customWidth="1"/>
    <col min="10755" max="10755" width="7.7109375" style="122" customWidth="1"/>
    <col min="10756" max="10756" width="7.7109375" style="122" bestFit="1" customWidth="1"/>
    <col min="10757" max="10757" width="12.28515625" style="122" customWidth="1"/>
    <col min="10758" max="10758" width="18.7109375" style="122" customWidth="1"/>
    <col min="10759" max="11008" width="11.42578125" style="122"/>
    <col min="11009" max="11009" width="8.5703125" style="122" customWidth="1"/>
    <col min="11010" max="11010" width="72.7109375" style="122" customWidth="1"/>
    <col min="11011" max="11011" width="7.7109375" style="122" customWidth="1"/>
    <col min="11012" max="11012" width="7.7109375" style="122" bestFit="1" customWidth="1"/>
    <col min="11013" max="11013" width="12.28515625" style="122" customWidth="1"/>
    <col min="11014" max="11014" width="18.7109375" style="122" customWidth="1"/>
    <col min="11015" max="11264" width="11.42578125" style="122"/>
    <col min="11265" max="11265" width="8.5703125" style="122" customWidth="1"/>
    <col min="11266" max="11266" width="72.7109375" style="122" customWidth="1"/>
    <col min="11267" max="11267" width="7.7109375" style="122" customWidth="1"/>
    <col min="11268" max="11268" width="7.7109375" style="122" bestFit="1" customWidth="1"/>
    <col min="11269" max="11269" width="12.28515625" style="122" customWidth="1"/>
    <col min="11270" max="11270" width="18.7109375" style="122" customWidth="1"/>
    <col min="11271" max="11520" width="11.42578125" style="122"/>
    <col min="11521" max="11521" width="8.5703125" style="122" customWidth="1"/>
    <col min="11522" max="11522" width="72.7109375" style="122" customWidth="1"/>
    <col min="11523" max="11523" width="7.7109375" style="122" customWidth="1"/>
    <col min="11524" max="11524" width="7.7109375" style="122" bestFit="1" customWidth="1"/>
    <col min="11525" max="11525" width="12.28515625" style="122" customWidth="1"/>
    <col min="11526" max="11526" width="18.7109375" style="122" customWidth="1"/>
    <col min="11527" max="11776" width="11.42578125" style="122"/>
    <col min="11777" max="11777" width="8.5703125" style="122" customWidth="1"/>
    <col min="11778" max="11778" width="72.7109375" style="122" customWidth="1"/>
    <col min="11779" max="11779" width="7.7109375" style="122" customWidth="1"/>
    <col min="11780" max="11780" width="7.7109375" style="122" bestFit="1" customWidth="1"/>
    <col min="11781" max="11781" width="12.28515625" style="122" customWidth="1"/>
    <col min="11782" max="11782" width="18.7109375" style="122" customWidth="1"/>
    <col min="11783" max="12032" width="11.42578125" style="122"/>
    <col min="12033" max="12033" width="8.5703125" style="122" customWidth="1"/>
    <col min="12034" max="12034" width="72.7109375" style="122" customWidth="1"/>
    <col min="12035" max="12035" width="7.7109375" style="122" customWidth="1"/>
    <col min="12036" max="12036" width="7.7109375" style="122" bestFit="1" customWidth="1"/>
    <col min="12037" max="12037" width="12.28515625" style="122" customWidth="1"/>
    <col min="12038" max="12038" width="18.7109375" style="122" customWidth="1"/>
    <col min="12039" max="12288" width="11.42578125" style="122"/>
    <col min="12289" max="12289" width="8.5703125" style="122" customWidth="1"/>
    <col min="12290" max="12290" width="72.7109375" style="122" customWidth="1"/>
    <col min="12291" max="12291" width="7.7109375" style="122" customWidth="1"/>
    <col min="12292" max="12292" width="7.7109375" style="122" bestFit="1" customWidth="1"/>
    <col min="12293" max="12293" width="12.28515625" style="122" customWidth="1"/>
    <col min="12294" max="12294" width="18.7109375" style="122" customWidth="1"/>
    <col min="12295" max="12544" width="11.42578125" style="122"/>
    <col min="12545" max="12545" width="8.5703125" style="122" customWidth="1"/>
    <col min="12546" max="12546" width="72.7109375" style="122" customWidth="1"/>
    <col min="12547" max="12547" width="7.7109375" style="122" customWidth="1"/>
    <col min="12548" max="12548" width="7.7109375" style="122" bestFit="1" customWidth="1"/>
    <col min="12549" max="12549" width="12.28515625" style="122" customWidth="1"/>
    <col min="12550" max="12550" width="18.7109375" style="122" customWidth="1"/>
    <col min="12551" max="12800" width="11.42578125" style="122"/>
    <col min="12801" max="12801" width="8.5703125" style="122" customWidth="1"/>
    <col min="12802" max="12802" width="72.7109375" style="122" customWidth="1"/>
    <col min="12803" max="12803" width="7.7109375" style="122" customWidth="1"/>
    <col min="12804" max="12804" width="7.7109375" style="122" bestFit="1" customWidth="1"/>
    <col min="12805" max="12805" width="12.28515625" style="122" customWidth="1"/>
    <col min="12806" max="12806" width="18.7109375" style="122" customWidth="1"/>
    <col min="12807" max="13056" width="11.42578125" style="122"/>
    <col min="13057" max="13057" width="8.5703125" style="122" customWidth="1"/>
    <col min="13058" max="13058" width="72.7109375" style="122" customWidth="1"/>
    <col min="13059" max="13059" width="7.7109375" style="122" customWidth="1"/>
    <col min="13060" max="13060" width="7.7109375" style="122" bestFit="1" customWidth="1"/>
    <col min="13061" max="13061" width="12.28515625" style="122" customWidth="1"/>
    <col min="13062" max="13062" width="18.7109375" style="122" customWidth="1"/>
    <col min="13063" max="13312" width="11.42578125" style="122"/>
    <col min="13313" max="13313" width="8.5703125" style="122" customWidth="1"/>
    <col min="13314" max="13314" width="72.7109375" style="122" customWidth="1"/>
    <col min="13315" max="13315" width="7.7109375" style="122" customWidth="1"/>
    <col min="13316" max="13316" width="7.7109375" style="122" bestFit="1" customWidth="1"/>
    <col min="13317" max="13317" width="12.28515625" style="122" customWidth="1"/>
    <col min="13318" max="13318" width="18.7109375" style="122" customWidth="1"/>
    <col min="13319" max="13568" width="11.42578125" style="122"/>
    <col min="13569" max="13569" width="8.5703125" style="122" customWidth="1"/>
    <col min="13570" max="13570" width="72.7109375" style="122" customWidth="1"/>
    <col min="13571" max="13571" width="7.7109375" style="122" customWidth="1"/>
    <col min="13572" max="13572" width="7.7109375" style="122" bestFit="1" customWidth="1"/>
    <col min="13573" max="13573" width="12.28515625" style="122" customWidth="1"/>
    <col min="13574" max="13574" width="18.7109375" style="122" customWidth="1"/>
    <col min="13575" max="13824" width="11.42578125" style="122"/>
    <col min="13825" max="13825" width="8.5703125" style="122" customWidth="1"/>
    <col min="13826" max="13826" width="72.7109375" style="122" customWidth="1"/>
    <col min="13827" max="13827" width="7.7109375" style="122" customWidth="1"/>
    <col min="13828" max="13828" width="7.7109375" style="122" bestFit="1" customWidth="1"/>
    <col min="13829" max="13829" width="12.28515625" style="122" customWidth="1"/>
    <col min="13830" max="13830" width="18.7109375" style="122" customWidth="1"/>
    <col min="13831" max="14080" width="11.42578125" style="122"/>
    <col min="14081" max="14081" width="8.5703125" style="122" customWidth="1"/>
    <col min="14082" max="14082" width="72.7109375" style="122" customWidth="1"/>
    <col min="14083" max="14083" width="7.7109375" style="122" customWidth="1"/>
    <col min="14084" max="14084" width="7.7109375" style="122" bestFit="1" customWidth="1"/>
    <col min="14085" max="14085" width="12.28515625" style="122" customWidth="1"/>
    <col min="14086" max="14086" width="18.7109375" style="122" customWidth="1"/>
    <col min="14087" max="14336" width="11.42578125" style="122"/>
    <col min="14337" max="14337" width="8.5703125" style="122" customWidth="1"/>
    <col min="14338" max="14338" width="72.7109375" style="122" customWidth="1"/>
    <col min="14339" max="14339" width="7.7109375" style="122" customWidth="1"/>
    <col min="14340" max="14340" width="7.7109375" style="122" bestFit="1" customWidth="1"/>
    <col min="14341" max="14341" width="12.28515625" style="122" customWidth="1"/>
    <col min="14342" max="14342" width="18.7109375" style="122" customWidth="1"/>
    <col min="14343" max="14592" width="11.42578125" style="122"/>
    <col min="14593" max="14593" width="8.5703125" style="122" customWidth="1"/>
    <col min="14594" max="14594" width="72.7109375" style="122" customWidth="1"/>
    <col min="14595" max="14595" width="7.7109375" style="122" customWidth="1"/>
    <col min="14596" max="14596" width="7.7109375" style="122" bestFit="1" customWidth="1"/>
    <col min="14597" max="14597" width="12.28515625" style="122" customWidth="1"/>
    <col min="14598" max="14598" width="18.7109375" style="122" customWidth="1"/>
    <col min="14599" max="14848" width="11.42578125" style="122"/>
    <col min="14849" max="14849" width="8.5703125" style="122" customWidth="1"/>
    <col min="14850" max="14850" width="72.7109375" style="122" customWidth="1"/>
    <col min="14851" max="14851" width="7.7109375" style="122" customWidth="1"/>
    <col min="14852" max="14852" width="7.7109375" style="122" bestFit="1" customWidth="1"/>
    <col min="14853" max="14853" width="12.28515625" style="122" customWidth="1"/>
    <col min="14854" max="14854" width="18.7109375" style="122" customWidth="1"/>
    <col min="14855" max="15104" width="11.42578125" style="122"/>
    <col min="15105" max="15105" width="8.5703125" style="122" customWidth="1"/>
    <col min="15106" max="15106" width="72.7109375" style="122" customWidth="1"/>
    <col min="15107" max="15107" width="7.7109375" style="122" customWidth="1"/>
    <col min="15108" max="15108" width="7.7109375" style="122" bestFit="1" customWidth="1"/>
    <col min="15109" max="15109" width="12.28515625" style="122" customWidth="1"/>
    <col min="15110" max="15110" width="18.7109375" style="122" customWidth="1"/>
    <col min="15111" max="15360" width="11.42578125" style="122"/>
    <col min="15361" max="15361" width="8.5703125" style="122" customWidth="1"/>
    <col min="15362" max="15362" width="72.7109375" style="122" customWidth="1"/>
    <col min="15363" max="15363" width="7.7109375" style="122" customWidth="1"/>
    <col min="15364" max="15364" width="7.7109375" style="122" bestFit="1" customWidth="1"/>
    <col min="15365" max="15365" width="12.28515625" style="122" customWidth="1"/>
    <col min="15366" max="15366" width="18.7109375" style="122" customWidth="1"/>
    <col min="15367" max="15616" width="11.42578125" style="122"/>
    <col min="15617" max="15617" width="8.5703125" style="122" customWidth="1"/>
    <col min="15618" max="15618" width="72.7109375" style="122" customWidth="1"/>
    <col min="15619" max="15619" width="7.7109375" style="122" customWidth="1"/>
    <col min="15620" max="15620" width="7.7109375" style="122" bestFit="1" customWidth="1"/>
    <col min="15621" max="15621" width="12.28515625" style="122" customWidth="1"/>
    <col min="15622" max="15622" width="18.7109375" style="122" customWidth="1"/>
    <col min="15623" max="15872" width="11.42578125" style="122"/>
    <col min="15873" max="15873" width="8.5703125" style="122" customWidth="1"/>
    <col min="15874" max="15874" width="72.7109375" style="122" customWidth="1"/>
    <col min="15875" max="15875" width="7.7109375" style="122" customWidth="1"/>
    <col min="15876" max="15876" width="7.7109375" style="122" bestFit="1" customWidth="1"/>
    <col min="15877" max="15877" width="12.28515625" style="122" customWidth="1"/>
    <col min="15878" max="15878" width="18.7109375" style="122" customWidth="1"/>
    <col min="15879" max="16128" width="11.42578125" style="122"/>
    <col min="16129" max="16129" width="8.5703125" style="122" customWidth="1"/>
    <col min="16130" max="16130" width="72.7109375" style="122" customWidth="1"/>
    <col min="16131" max="16131" width="7.7109375" style="122" customWidth="1"/>
    <col min="16132" max="16132" width="7.7109375" style="122" bestFit="1" customWidth="1"/>
    <col min="16133" max="16133" width="12.28515625" style="122" customWidth="1"/>
    <col min="16134" max="16134" width="18.7109375" style="122" customWidth="1"/>
    <col min="16135" max="16384" width="11.42578125" style="122"/>
  </cols>
  <sheetData>
    <row r="1" spans="1:6" ht="15.75" thickBot="1">
      <c r="A1" s="904" t="s">
        <v>231</v>
      </c>
      <c r="B1" s="904"/>
      <c r="C1" s="904"/>
      <c r="D1" s="904"/>
      <c r="E1" s="904"/>
      <c r="F1" s="904"/>
    </row>
    <row r="2" spans="1:6" ht="28.5" customHeight="1" thickBot="1">
      <c r="A2" s="893" t="e">
        <f>+#REF!</f>
        <v>#REF!</v>
      </c>
      <c r="B2" s="894"/>
      <c r="C2" s="894"/>
      <c r="D2" s="894"/>
      <c r="E2" s="894"/>
      <c r="F2" s="895"/>
    </row>
    <row r="3" spans="1:6" ht="15" thickBot="1">
      <c r="A3" s="905"/>
      <c r="B3" s="905"/>
      <c r="C3" s="905"/>
      <c r="D3" s="905"/>
      <c r="E3" s="906"/>
      <c r="F3" s="905"/>
    </row>
    <row r="4" spans="1:6" ht="15.75" thickBot="1">
      <c r="A4" s="901" t="s">
        <v>335</v>
      </c>
      <c r="B4" s="902"/>
      <c r="C4" s="902"/>
      <c r="D4" s="902"/>
      <c r="E4" s="902"/>
      <c r="F4" s="903"/>
    </row>
    <row r="5" spans="1:6" ht="15" thickBot="1">
      <c r="A5" s="101" t="s">
        <v>1</v>
      </c>
      <c r="B5" s="102" t="s">
        <v>2</v>
      </c>
      <c r="C5" s="103" t="s">
        <v>232</v>
      </c>
      <c r="D5" s="104" t="s">
        <v>145</v>
      </c>
      <c r="E5" s="105" t="s">
        <v>233</v>
      </c>
      <c r="F5" s="106" t="s">
        <v>234</v>
      </c>
    </row>
    <row r="6" spans="1:6">
      <c r="A6" s="149"/>
      <c r="B6" s="150" t="s">
        <v>235</v>
      </c>
      <c r="C6" s="151"/>
      <c r="D6" s="152"/>
      <c r="E6" s="153"/>
      <c r="F6" s="154"/>
    </row>
    <row r="7" spans="1:6" hidden="1">
      <c r="A7" s="107">
        <v>1</v>
      </c>
      <c r="B7" s="155" t="s">
        <v>236</v>
      </c>
      <c r="C7" s="156"/>
      <c r="D7" s="157"/>
      <c r="E7" s="158"/>
      <c r="F7" s="108"/>
    </row>
    <row r="8" spans="1:6" ht="25.5" hidden="1">
      <c r="A8" s="125" t="s">
        <v>237</v>
      </c>
      <c r="B8" s="126" t="s">
        <v>238</v>
      </c>
      <c r="C8" s="127" t="s">
        <v>7</v>
      </c>
      <c r="D8" s="128">
        <v>0</v>
      </c>
      <c r="E8" s="130">
        <v>973129</v>
      </c>
      <c r="F8" s="129">
        <f t="shared" ref="F8:F14" si="0">E8*D8</f>
        <v>0</v>
      </c>
    </row>
    <row r="9" spans="1:6" ht="51" hidden="1">
      <c r="A9" s="125" t="s">
        <v>239</v>
      </c>
      <c r="B9" s="126" t="s">
        <v>240</v>
      </c>
      <c r="C9" s="127" t="s">
        <v>7</v>
      </c>
      <c r="D9" s="128">
        <v>0</v>
      </c>
      <c r="E9" s="130">
        <v>560750</v>
      </c>
      <c r="F9" s="129">
        <f t="shared" si="0"/>
        <v>0</v>
      </c>
    </row>
    <row r="10" spans="1:6" ht="51" hidden="1">
      <c r="A10" s="125" t="s">
        <v>241</v>
      </c>
      <c r="B10" s="126" t="s">
        <v>242</v>
      </c>
      <c r="C10" s="127" t="s">
        <v>7</v>
      </c>
      <c r="D10" s="128">
        <v>0</v>
      </c>
      <c r="E10" s="130">
        <v>21709450</v>
      </c>
      <c r="F10" s="129">
        <f t="shared" si="0"/>
        <v>0</v>
      </c>
    </row>
    <row r="11" spans="1:6" ht="38.25" hidden="1">
      <c r="A11" s="125" t="s">
        <v>243</v>
      </c>
      <c r="B11" s="126" t="s">
        <v>244</v>
      </c>
      <c r="C11" s="127" t="s">
        <v>7</v>
      </c>
      <c r="D11" s="128">
        <v>0</v>
      </c>
      <c r="E11" s="130">
        <v>1714142</v>
      </c>
      <c r="F11" s="129">
        <f t="shared" si="0"/>
        <v>0</v>
      </c>
    </row>
    <row r="12" spans="1:6">
      <c r="A12" s="107">
        <v>2</v>
      </c>
      <c r="B12" s="155" t="s">
        <v>245</v>
      </c>
      <c r="C12" s="156"/>
      <c r="D12" s="157"/>
      <c r="E12" s="159"/>
      <c r="F12" s="109"/>
    </row>
    <row r="13" spans="1:6" ht="76.5">
      <c r="A13" s="125" t="s">
        <v>246</v>
      </c>
      <c r="B13" s="126" t="s">
        <v>247</v>
      </c>
      <c r="C13" s="127" t="s">
        <v>248</v>
      </c>
      <c r="D13" s="128">
        <v>1</v>
      </c>
      <c r="E13" s="130">
        <v>7332420</v>
      </c>
      <c r="F13" s="129">
        <f t="shared" si="0"/>
        <v>7332420</v>
      </c>
    </row>
    <row r="14" spans="1:6" ht="51">
      <c r="A14" s="125">
        <v>2.2000000000000002</v>
      </c>
      <c r="B14" s="126" t="s">
        <v>249</v>
      </c>
      <c r="C14" s="127" t="s">
        <v>7</v>
      </c>
      <c r="D14" s="128">
        <v>1</v>
      </c>
      <c r="E14" s="130">
        <v>30896050</v>
      </c>
      <c r="F14" s="129">
        <f t="shared" si="0"/>
        <v>30896050</v>
      </c>
    </row>
    <row r="15" spans="1:6" ht="38.25">
      <c r="A15" s="125" t="s">
        <v>250</v>
      </c>
      <c r="B15" s="126" t="s">
        <v>251</v>
      </c>
      <c r="C15" s="127" t="s">
        <v>7</v>
      </c>
      <c r="D15" s="128">
        <v>1</v>
      </c>
      <c r="E15" s="130">
        <v>8470400</v>
      </c>
      <c r="F15" s="129">
        <f>E15*D15</f>
        <v>8470400</v>
      </c>
    </row>
    <row r="16" spans="1:6" ht="25.5">
      <c r="A16" s="125" t="s">
        <v>252</v>
      </c>
      <c r="B16" s="168" t="s">
        <v>319</v>
      </c>
      <c r="C16" s="127" t="s">
        <v>7</v>
      </c>
      <c r="D16" s="128">
        <v>1</v>
      </c>
      <c r="E16" s="130">
        <v>16253800</v>
      </c>
      <c r="F16" s="129">
        <f>E16*D16</f>
        <v>16253800</v>
      </c>
    </row>
    <row r="17" spans="1:6" ht="15" customHeight="1">
      <c r="A17" s="125" t="s">
        <v>253</v>
      </c>
      <c r="B17" s="126" t="s">
        <v>254</v>
      </c>
      <c r="C17" s="127" t="s">
        <v>7</v>
      </c>
      <c r="D17" s="128">
        <v>6</v>
      </c>
      <c r="E17" s="130">
        <v>876932</v>
      </c>
      <c r="F17" s="129">
        <f t="shared" ref="F17:F19" si="1">E17*D17</f>
        <v>5261592</v>
      </c>
    </row>
    <row r="18" spans="1:6" ht="46.5" customHeight="1">
      <c r="A18" s="125" t="s">
        <v>255</v>
      </c>
      <c r="B18" s="126" t="s">
        <v>256</v>
      </c>
      <c r="C18" s="127" t="s">
        <v>7</v>
      </c>
      <c r="D18" s="128">
        <v>1</v>
      </c>
      <c r="E18" s="130">
        <v>13349507</v>
      </c>
      <c r="F18" s="129">
        <f t="shared" si="1"/>
        <v>13349507</v>
      </c>
    </row>
    <row r="19" spans="1:6" ht="25.5">
      <c r="A19" s="125">
        <v>2.7</v>
      </c>
      <c r="B19" s="126" t="s">
        <v>257</v>
      </c>
      <c r="C19" s="127" t="s">
        <v>7</v>
      </c>
      <c r="D19" s="128">
        <v>1</v>
      </c>
      <c r="E19" s="130">
        <v>2210400</v>
      </c>
      <c r="F19" s="129">
        <f t="shared" si="1"/>
        <v>2210400</v>
      </c>
    </row>
    <row r="20" spans="1:6" ht="51.75" thickBot="1">
      <c r="A20" s="160" t="s">
        <v>258</v>
      </c>
      <c r="B20" s="161" t="s">
        <v>259</v>
      </c>
      <c r="C20" s="162" t="s">
        <v>260</v>
      </c>
      <c r="D20" s="163">
        <v>420</v>
      </c>
      <c r="E20" s="164">
        <v>24646</v>
      </c>
      <c r="F20" s="165">
        <f>E20*D20</f>
        <v>10351320</v>
      </c>
    </row>
    <row r="21" spans="1:6">
      <c r="A21" s="123"/>
      <c r="B21" s="110" t="s">
        <v>261</v>
      </c>
      <c r="C21" s="111"/>
      <c r="D21" s="112"/>
      <c r="E21" s="113"/>
      <c r="F21" s="114">
        <f>SUM(F8:F20)</f>
        <v>94125489</v>
      </c>
    </row>
    <row r="22" spans="1:6">
      <c r="A22" s="123"/>
      <c r="B22" s="110" t="s">
        <v>272</v>
      </c>
      <c r="C22" s="111"/>
      <c r="D22" s="115"/>
      <c r="E22" s="121">
        <v>0.3</v>
      </c>
      <c r="F22" s="114">
        <f>ROUND(F21*E22,0)</f>
        <v>28237647</v>
      </c>
    </row>
    <row r="23" spans="1:6" ht="15" thickBot="1">
      <c r="A23" s="124"/>
      <c r="B23" s="116" t="s">
        <v>262</v>
      </c>
      <c r="C23" s="117"/>
      <c r="D23" s="118"/>
      <c r="E23" s="119"/>
      <c r="F23" s="120">
        <f>SUM(F21:F22)</f>
        <v>122363136</v>
      </c>
    </row>
  </sheetData>
  <mergeCells count="4">
    <mergeCell ref="A4:F4"/>
    <mergeCell ref="A1:F1"/>
    <mergeCell ref="A3:F3"/>
    <mergeCell ref="A2:F2"/>
  </mergeCells>
  <pageMargins left="0.70866141732283472" right="0.70866141732283472" top="0.74803149606299213" bottom="0.74803149606299213" header="0.31496062992125984" footer="0.31496062992125984"/>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2:N53"/>
  <sheetViews>
    <sheetView topLeftCell="A16" workbookViewId="0">
      <selection activeCell="K11" sqref="K11"/>
    </sheetView>
  </sheetViews>
  <sheetFormatPr baseColWidth="10" defaultRowHeight="12.75"/>
  <cols>
    <col min="1" max="1" width="7.140625" style="41" bestFit="1" customWidth="1"/>
    <col min="2" max="2" width="11.42578125" style="41"/>
    <col min="3" max="3" width="10.28515625" style="41" bestFit="1" customWidth="1"/>
    <col min="4" max="4" width="11.28515625" style="41" customWidth="1"/>
    <col min="5" max="5" width="15.5703125" style="41" customWidth="1"/>
    <col min="6" max="6" width="19.42578125" style="41" bestFit="1" customWidth="1"/>
    <col min="7" max="7" width="11" style="41" customWidth="1"/>
    <col min="8" max="8" width="12.85546875" style="41" customWidth="1"/>
    <col min="9" max="9" width="8.5703125" style="41" customWidth="1"/>
    <col min="10" max="10" width="10.42578125" style="41" bestFit="1" customWidth="1"/>
    <col min="11" max="11" width="12.85546875" style="41" customWidth="1"/>
    <col min="12" max="12" width="16.7109375" style="41" bestFit="1" customWidth="1"/>
    <col min="13" max="16384" width="11.42578125" style="41"/>
  </cols>
  <sheetData>
    <row r="2" spans="1:14">
      <c r="A2" s="40" t="s">
        <v>149</v>
      </c>
    </row>
    <row r="3" spans="1:14">
      <c r="H3" s="907" t="s">
        <v>150</v>
      </c>
      <c r="I3" s="907"/>
      <c r="J3" s="907"/>
      <c r="K3" s="907"/>
    </row>
    <row r="4" spans="1:14">
      <c r="C4" s="42" t="s">
        <v>151</v>
      </c>
      <c r="D4" s="42" t="s">
        <v>152</v>
      </c>
      <c r="E4" s="43" t="s">
        <v>153</v>
      </c>
      <c r="F4" s="42" t="s">
        <v>154</v>
      </c>
      <c r="G4" s="42" t="s">
        <v>155</v>
      </c>
      <c r="H4" s="42" t="s">
        <v>156</v>
      </c>
      <c r="I4" s="42" t="s">
        <v>157</v>
      </c>
      <c r="J4" s="42" t="s">
        <v>158</v>
      </c>
      <c r="K4" s="42" t="s">
        <v>159</v>
      </c>
    </row>
    <row r="5" spans="1:14">
      <c r="A5" s="44" t="s">
        <v>160</v>
      </c>
      <c r="B5" s="45"/>
      <c r="C5" s="46">
        <v>63</v>
      </c>
      <c r="D5" s="47">
        <f t="shared" ref="D5:D12" si="0">+C5/1000</f>
        <v>6.3E-2</v>
      </c>
      <c r="E5" s="48">
        <v>0.4</v>
      </c>
      <c r="F5" s="42"/>
      <c r="G5" s="49">
        <f>PI()*D5^2/4</f>
        <v>3.1172453105244723E-3</v>
      </c>
      <c r="H5" s="47">
        <f>ROUND((1)*E5*F5,0)</f>
        <v>0</v>
      </c>
      <c r="I5" s="50">
        <f t="shared" ref="I5:I9" si="1">ROUND((0.1*((E5-D5)*F5)),0)</f>
        <v>0</v>
      </c>
      <c r="J5" s="51">
        <f>($H5-$I5-$G5*$F5)*1.1</f>
        <v>0</v>
      </c>
      <c r="K5" s="52">
        <f>($H5-$I5-$G5*$F5)*0</f>
        <v>0</v>
      </c>
      <c r="M5" s="53"/>
      <c r="N5" s="53"/>
    </row>
    <row r="6" spans="1:14">
      <c r="A6" s="44" t="s">
        <v>160</v>
      </c>
      <c r="B6" s="45"/>
      <c r="C6" s="46">
        <v>75</v>
      </c>
      <c r="D6" s="47">
        <f t="shared" si="0"/>
        <v>7.4999999999999997E-2</v>
      </c>
      <c r="E6" s="48">
        <v>0.4</v>
      </c>
      <c r="F6" s="54"/>
      <c r="G6" s="49">
        <f>PI()*D6^2/4</f>
        <v>4.4178646691106467E-3</v>
      </c>
      <c r="H6" s="47">
        <f>ROUND((1)*E6*F6,0)</f>
        <v>0</v>
      </c>
      <c r="I6" s="50">
        <f t="shared" si="1"/>
        <v>0</v>
      </c>
      <c r="J6" s="51">
        <f>($H6-$I6-$G6*$F6)*1.1</f>
        <v>0</v>
      </c>
      <c r="K6" s="52">
        <f>($H6-$I6-$G6*$F6)*0</f>
        <v>0</v>
      </c>
      <c r="M6" s="55"/>
      <c r="N6" s="53"/>
    </row>
    <row r="7" spans="1:14">
      <c r="A7" s="44" t="s">
        <v>160</v>
      </c>
      <c r="B7" s="56"/>
      <c r="C7" s="46">
        <v>90</v>
      </c>
      <c r="D7" s="47">
        <f t="shared" si="0"/>
        <v>0.09</v>
      </c>
      <c r="E7" s="48">
        <v>0.4</v>
      </c>
      <c r="F7" s="57"/>
      <c r="G7" s="49">
        <f>PI()*D7^2/4</f>
        <v>6.3617251235193305E-3</v>
      </c>
      <c r="H7" s="47">
        <f>ROUND((1)*E7*F7,0)</f>
        <v>0</v>
      </c>
      <c r="I7" s="50">
        <f t="shared" si="1"/>
        <v>0</v>
      </c>
      <c r="J7" s="51">
        <f t="shared" ref="J7:J9" si="2">ROUND(($H7-$I7-K7),1)</f>
        <v>0</v>
      </c>
      <c r="K7" s="52">
        <f>($H7-$I7-$G7*$F7)*0</f>
        <v>0</v>
      </c>
      <c r="M7" s="55"/>
      <c r="N7" s="53"/>
    </row>
    <row r="8" spans="1:14">
      <c r="A8" s="44" t="s">
        <v>160</v>
      </c>
      <c r="B8" s="56"/>
      <c r="C8" s="46">
        <v>110</v>
      </c>
      <c r="D8" s="47">
        <f t="shared" si="0"/>
        <v>0.11</v>
      </c>
      <c r="E8" s="48">
        <v>0.4</v>
      </c>
      <c r="F8" s="174">
        <v>248</v>
      </c>
      <c r="G8" s="49">
        <f t="shared" ref="G8:G18" si="3">PI()*D8^2/4</f>
        <v>9.5033177771091243E-3</v>
      </c>
      <c r="H8" s="47">
        <f t="shared" ref="H8:H9" si="4">ROUND((1+0.1)*E8*F8,0)</f>
        <v>109</v>
      </c>
      <c r="I8" s="50">
        <f>ROUND((0.1*((E8)*F8)),0)</f>
        <v>10</v>
      </c>
      <c r="J8" s="51">
        <f>ROUND(($H8-$I8-K8),1)</f>
        <v>79.7</v>
      </c>
      <c r="K8" s="52">
        <f>($H8-$I8-$G8*$F8)*0.2</f>
        <v>19.32863543825539</v>
      </c>
      <c r="M8" s="55"/>
      <c r="N8" s="53"/>
    </row>
    <row r="9" spans="1:14">
      <c r="A9" s="44" t="s">
        <v>160</v>
      </c>
      <c r="B9" s="56"/>
      <c r="C9" s="46">
        <v>160</v>
      </c>
      <c r="D9" s="47">
        <f t="shared" si="0"/>
        <v>0.16</v>
      </c>
      <c r="E9" s="48">
        <v>0.5</v>
      </c>
      <c r="F9" s="59"/>
      <c r="G9" s="49">
        <f t="shared" si="3"/>
        <v>2.0106192982974676E-2</v>
      </c>
      <c r="H9" s="47">
        <f t="shared" si="4"/>
        <v>0</v>
      </c>
      <c r="I9" s="50">
        <f t="shared" si="1"/>
        <v>0</v>
      </c>
      <c r="J9" s="51">
        <f t="shared" si="2"/>
        <v>0</v>
      </c>
      <c r="K9" s="52">
        <f t="shared" ref="K9" si="5">($H9-$I9-$G9*$F9)*0.2</f>
        <v>0</v>
      </c>
      <c r="M9" s="53"/>
      <c r="N9" s="53"/>
    </row>
    <row r="10" spans="1:14" s="181" customFormat="1">
      <c r="A10" s="179" t="s">
        <v>160</v>
      </c>
      <c r="B10" s="180"/>
      <c r="C10" s="183">
        <v>400</v>
      </c>
      <c r="D10" s="184">
        <f t="shared" si="0"/>
        <v>0.4</v>
      </c>
      <c r="E10" s="184">
        <v>0.7</v>
      </c>
      <c r="F10" s="185">
        <v>284</v>
      </c>
      <c r="G10" s="186">
        <f>PI()*D10^2/4</f>
        <v>0.12566370614359174</v>
      </c>
      <c r="H10" s="175">
        <f>ROUND((1+D10+0.1)*E10*F10,0)</f>
        <v>298</v>
      </c>
      <c r="I10" s="176">
        <f>ROUND((0.1*((E10)*F10)),0)</f>
        <v>20</v>
      </c>
      <c r="J10" s="177">
        <f>ROUND(($H10-$I10-K10),1)</f>
        <v>180.1</v>
      </c>
      <c r="K10" s="178">
        <f>ROUND((E10*F10-$G10*$F10)*(D10+0.2),1)</f>
        <v>97.9</v>
      </c>
      <c r="M10" s="182"/>
      <c r="N10" s="182"/>
    </row>
    <row r="11" spans="1:14" s="142" customFormat="1">
      <c r="A11" s="131" t="s">
        <v>161</v>
      </c>
      <c r="B11" s="132"/>
      <c r="C11" s="133">
        <v>450</v>
      </c>
      <c r="D11" s="134">
        <f t="shared" si="0"/>
        <v>0.45</v>
      </c>
      <c r="E11" s="133">
        <v>0.7</v>
      </c>
      <c r="F11" s="135">
        <f>1980+36</f>
        <v>2016</v>
      </c>
      <c r="G11" s="136">
        <f>PI()*D11^2/4</f>
        <v>0.15904312808798329</v>
      </c>
      <c r="H11" s="134">
        <f>ROUND((1+D11+0.1)*E11*F11,0)</f>
        <v>2187</v>
      </c>
      <c r="I11" s="137">
        <f>ROUND((0.1*((E11)*F11)),0)</f>
        <v>141</v>
      </c>
      <c r="J11" s="138">
        <f>ROUND(($H11-$I11-K11),1)</f>
        <v>1337.1</v>
      </c>
      <c r="K11" s="139">
        <f>ROUND((E11*F11-$G11*$F11)*(D11+0.2),1)</f>
        <v>708.9</v>
      </c>
      <c r="L11" s="140"/>
      <c r="M11" s="141"/>
      <c r="N11" s="141"/>
    </row>
    <row r="12" spans="1:14" s="142" customFormat="1">
      <c r="A12" s="143" t="s">
        <v>160</v>
      </c>
      <c r="B12" s="144"/>
      <c r="C12" s="145">
        <v>450</v>
      </c>
      <c r="D12" s="146">
        <f t="shared" si="0"/>
        <v>0.45</v>
      </c>
      <c r="E12" s="133">
        <v>0.7</v>
      </c>
      <c r="F12" s="147">
        <v>674</v>
      </c>
      <c r="G12" s="148">
        <f>PI()*D12^2/4</f>
        <v>0.15904312808798329</v>
      </c>
      <c r="H12" s="134">
        <f>ROUND((1+D12+0.1)*E12*F12,0)</f>
        <v>731</v>
      </c>
      <c r="I12" s="137">
        <f>ROUND((0.1*((E12)*F12)),0)</f>
        <v>47</v>
      </c>
      <c r="J12" s="138">
        <f t="shared" ref="J12" si="6">ROUND(($H12-$I12-K12),1)</f>
        <v>447</v>
      </c>
      <c r="K12" s="139">
        <f>ROUND((E12*F12-$G12*$F12)*(D12+0.2),1)</f>
        <v>237</v>
      </c>
      <c r="L12" s="140"/>
      <c r="M12" s="141"/>
      <c r="N12" s="141"/>
    </row>
    <row r="13" spans="1:14" s="142" customFormat="1">
      <c r="A13" s="131" t="s">
        <v>274</v>
      </c>
      <c r="B13" s="132"/>
      <c r="C13" s="133">
        <v>500</v>
      </c>
      <c r="D13" s="134">
        <v>0.52</v>
      </c>
      <c r="E13" s="133">
        <v>0.9</v>
      </c>
      <c r="F13" s="135">
        <v>68</v>
      </c>
      <c r="G13" s="136">
        <f>PI()*D13^2/4</f>
        <v>0.21237166338267005</v>
      </c>
      <c r="H13" s="134">
        <f>ROUND((1+D13+0.1)*E13*F13,0)</f>
        <v>99</v>
      </c>
      <c r="I13" s="137">
        <f>ROUND((0.1*((E13)*F13)),0)</f>
        <v>6</v>
      </c>
      <c r="J13" s="138">
        <f>ROUND(($H13-$I13-K13),1)</f>
        <v>57</v>
      </c>
      <c r="K13" s="139">
        <f>ROUND((E13*F13-$G13*$F13)*(D13+0.25),1)</f>
        <v>36</v>
      </c>
      <c r="M13" s="141"/>
      <c r="N13" s="141"/>
    </row>
    <row r="14" spans="1:14" s="142" customFormat="1">
      <c r="A14" s="131" t="s">
        <v>160</v>
      </c>
      <c r="B14" s="132"/>
      <c r="C14" s="133">
        <v>500</v>
      </c>
      <c r="D14" s="134">
        <v>0.5</v>
      </c>
      <c r="E14" s="133">
        <f>ROUND(D14*0.75+D14,1)</f>
        <v>0.9</v>
      </c>
      <c r="F14" s="135">
        <v>1536</v>
      </c>
      <c r="G14" s="136">
        <f t="shared" si="3"/>
        <v>0.19634954084936207</v>
      </c>
      <c r="H14" s="134">
        <f t="shared" ref="H14:H18" si="7">ROUND((1.5+D14+0.1)*E14*F14,0)</f>
        <v>2903</v>
      </c>
      <c r="I14" s="137">
        <f>ROUND((0.1*((E14)*F14)),0)</f>
        <v>138</v>
      </c>
      <c r="J14" s="138">
        <f t="shared" ref="J14:J18" si="8">ROUND(($H14-$I14-K14),1)</f>
        <v>1954.4</v>
      </c>
      <c r="K14" s="139">
        <f t="shared" ref="K14:K18" si="9">ROUND((E14*F14-$G14*$F14)*(D14+0.25),1)</f>
        <v>810.6</v>
      </c>
      <c r="M14" s="141"/>
      <c r="N14" s="141"/>
    </row>
    <row r="15" spans="1:14">
      <c r="A15" s="60" t="s">
        <v>161</v>
      </c>
      <c r="B15" s="56"/>
      <c r="C15" s="48">
        <v>1000</v>
      </c>
      <c r="D15" s="47">
        <v>1.02</v>
      </c>
      <c r="E15" s="48">
        <f t="shared" ref="E15:E18" si="10">ROUND(D15*0.75+D15,1)</f>
        <v>1.8</v>
      </c>
      <c r="F15" s="59"/>
      <c r="G15" s="49">
        <f>PI()*D15^2/4</f>
        <v>0.81712824919870519</v>
      </c>
      <c r="H15" s="47">
        <f t="shared" si="7"/>
        <v>0</v>
      </c>
      <c r="I15" s="50">
        <f t="shared" ref="I15:I18" si="11">ROUND((0.1*((E15-D15)*F15)),0)</f>
        <v>0</v>
      </c>
      <c r="J15" s="51">
        <f t="shared" si="8"/>
        <v>0</v>
      </c>
      <c r="K15" s="52">
        <f t="shared" si="9"/>
        <v>0</v>
      </c>
      <c r="M15" s="53"/>
      <c r="N15" s="53"/>
    </row>
    <row r="16" spans="1:14">
      <c r="A16" s="60" t="s">
        <v>161</v>
      </c>
      <c r="B16" s="56"/>
      <c r="C16" s="48">
        <v>900</v>
      </c>
      <c r="D16" s="47">
        <v>0.92</v>
      </c>
      <c r="E16" s="48">
        <f t="shared" si="10"/>
        <v>1.6</v>
      </c>
      <c r="F16" s="59"/>
      <c r="G16" s="49">
        <f t="shared" si="3"/>
        <v>0.66476100549960027</v>
      </c>
      <c r="H16" s="47">
        <f t="shared" si="7"/>
        <v>0</v>
      </c>
      <c r="I16" s="50">
        <f t="shared" si="11"/>
        <v>0</v>
      </c>
      <c r="J16" s="51">
        <f t="shared" si="8"/>
        <v>0</v>
      </c>
      <c r="K16" s="52">
        <f t="shared" si="9"/>
        <v>0</v>
      </c>
      <c r="M16" s="53"/>
      <c r="N16" s="53"/>
    </row>
    <row r="17" spans="1:14">
      <c r="A17" s="60" t="s">
        <v>161</v>
      </c>
      <c r="B17" s="56"/>
      <c r="C17" s="48">
        <v>800</v>
      </c>
      <c r="D17" s="47">
        <v>0.82</v>
      </c>
      <c r="E17" s="48">
        <f t="shared" si="10"/>
        <v>1.4</v>
      </c>
      <c r="F17" s="59"/>
      <c r="G17" s="49">
        <f t="shared" si="3"/>
        <v>0.52810172506844411</v>
      </c>
      <c r="H17" s="47">
        <f>ROUND((1.5+D17+0.1)*E17*F17,0)</f>
        <v>0</v>
      </c>
      <c r="I17" s="50">
        <f t="shared" si="11"/>
        <v>0</v>
      </c>
      <c r="J17" s="51">
        <f t="shared" si="8"/>
        <v>0</v>
      </c>
      <c r="K17" s="52">
        <f t="shared" si="9"/>
        <v>0</v>
      </c>
      <c r="M17" s="53"/>
      <c r="N17" s="53"/>
    </row>
    <row r="18" spans="1:14">
      <c r="A18" s="60" t="s">
        <v>161</v>
      </c>
      <c r="B18" s="56"/>
      <c r="C18" s="48">
        <v>700</v>
      </c>
      <c r="D18" s="47">
        <v>0.72</v>
      </c>
      <c r="E18" s="48">
        <f t="shared" si="10"/>
        <v>1.3</v>
      </c>
      <c r="F18" s="59"/>
      <c r="G18" s="49">
        <f t="shared" si="3"/>
        <v>0.40715040790523715</v>
      </c>
      <c r="H18" s="47">
        <f t="shared" si="7"/>
        <v>0</v>
      </c>
      <c r="I18" s="50">
        <f t="shared" si="11"/>
        <v>0</v>
      </c>
      <c r="J18" s="51">
        <f t="shared" si="8"/>
        <v>0</v>
      </c>
      <c r="K18" s="52">
        <f t="shared" si="9"/>
        <v>0</v>
      </c>
      <c r="M18" s="53"/>
      <c r="N18" s="53"/>
    </row>
    <row r="19" spans="1:14">
      <c r="A19" s="61" t="s">
        <v>162</v>
      </c>
      <c r="B19" s="62"/>
      <c r="C19" s="62"/>
      <c r="D19" s="62"/>
      <c r="E19" s="62"/>
      <c r="F19" s="90">
        <f>SUM(F10:F18)</f>
        <v>4578</v>
      </c>
      <c r="G19" s="50">
        <f>SUM(G6:G18)</f>
        <v>3.3100016547762907</v>
      </c>
      <c r="H19" s="50">
        <f>SUM(H6:H18)</f>
        <v>6327</v>
      </c>
      <c r="I19" s="50">
        <f>SUM(I6:I18)</f>
        <v>362</v>
      </c>
      <c r="J19" s="50">
        <f>SUM(J6:J18)</f>
        <v>4055.2999999999997</v>
      </c>
      <c r="K19" s="50">
        <f>SUM(K6:K18)</f>
        <v>1909.7286354382554</v>
      </c>
      <c r="M19" s="53"/>
      <c r="N19" s="53"/>
    </row>
    <row r="20" spans="1:14">
      <c r="M20" s="53"/>
      <c r="N20" s="53"/>
    </row>
    <row r="21" spans="1:14">
      <c r="M21" s="53"/>
      <c r="N21" s="53"/>
    </row>
    <row r="22" spans="1:14">
      <c r="M22" s="53"/>
      <c r="N22" s="53"/>
    </row>
    <row r="23" spans="1:14">
      <c r="M23" s="63"/>
      <c r="N23" s="53"/>
    </row>
    <row r="24" spans="1:14">
      <c r="M24" s="53"/>
      <c r="N24" s="53"/>
    </row>
    <row r="25" spans="1:14" ht="15">
      <c r="C25" s="64"/>
      <c r="D25" s="64"/>
      <c r="E25" s="64"/>
      <c r="F25" s="64"/>
      <c r="G25" s="65"/>
      <c r="H25"/>
      <c r="I25"/>
      <c r="M25" s="53"/>
      <c r="N25" s="53"/>
    </row>
    <row r="26" spans="1:14" ht="15">
      <c r="C26" s="65"/>
      <c r="D26" s="65"/>
      <c r="E26" s="908" t="s">
        <v>163</v>
      </c>
      <c r="F26" s="908"/>
      <c r="G26" s="65"/>
      <c r="H26"/>
      <c r="I26"/>
      <c r="M26" s="53"/>
      <c r="N26" s="53"/>
    </row>
    <row r="27" spans="1:14">
      <c r="C27"/>
      <c r="D27"/>
      <c r="E27"/>
      <c r="F27"/>
      <c r="G27"/>
      <c r="H27"/>
      <c r="I27" s="66"/>
      <c r="M27" s="53"/>
      <c r="N27" s="53"/>
    </row>
    <row r="28" spans="1:14">
      <c r="C28"/>
      <c r="D28"/>
      <c r="E28"/>
      <c r="F28"/>
      <c r="G28"/>
      <c r="H28"/>
      <c r="I28"/>
    </row>
    <row r="29" spans="1:14">
      <c r="C29"/>
      <c r="D29"/>
      <c r="E29"/>
      <c r="F29"/>
      <c r="G29" s="67" t="s">
        <v>164</v>
      </c>
      <c r="H29" s="68">
        <v>1.2</v>
      </c>
      <c r="I29"/>
    </row>
    <row r="30" spans="1:14">
      <c r="C30"/>
      <c r="D30"/>
      <c r="E30"/>
      <c r="F30"/>
      <c r="G30"/>
      <c r="H30"/>
      <c r="I30"/>
    </row>
    <row r="31" spans="1:14">
      <c r="C31"/>
      <c r="D31"/>
      <c r="E31"/>
      <c r="F31"/>
      <c r="I31"/>
    </row>
    <row r="32" spans="1:14">
      <c r="C32"/>
      <c r="D32"/>
      <c r="E32"/>
      <c r="F32"/>
      <c r="G32">
        <v>0.25</v>
      </c>
      <c r="H32" s="68" t="s">
        <v>8</v>
      </c>
      <c r="I32" s="68">
        <f>+H29+G32+H35+H38</f>
        <v>2.65</v>
      </c>
    </row>
    <row r="33" spans="1:9">
      <c r="C33"/>
      <c r="D33"/>
      <c r="E33"/>
      <c r="F33"/>
      <c r="I33"/>
    </row>
    <row r="34" spans="1:9">
      <c r="C34"/>
      <c r="D34"/>
      <c r="E34"/>
      <c r="F34"/>
      <c r="G34"/>
      <c r="H34"/>
      <c r="I34"/>
    </row>
    <row r="35" spans="1:9">
      <c r="C35"/>
      <c r="D35"/>
      <c r="E35"/>
      <c r="F35"/>
      <c r="G35" s="67" t="s">
        <v>165</v>
      </c>
      <c r="H35" s="68">
        <v>1.1000000000000001</v>
      </c>
      <c r="I35"/>
    </row>
    <row r="36" spans="1:9">
      <c r="C36"/>
      <c r="D36"/>
      <c r="E36"/>
      <c r="F36"/>
      <c r="I36"/>
    </row>
    <row r="37" spans="1:9">
      <c r="C37"/>
      <c r="D37"/>
      <c r="E37"/>
      <c r="F37"/>
      <c r="G37"/>
      <c r="H37"/>
      <c r="I37"/>
    </row>
    <row r="38" spans="1:9">
      <c r="C38"/>
      <c r="D38"/>
      <c r="E38"/>
      <c r="F38"/>
      <c r="G38" s="67" t="s">
        <v>166</v>
      </c>
      <c r="H38" s="68">
        <v>0.1</v>
      </c>
      <c r="I38"/>
    </row>
    <row r="40" spans="1:9">
      <c r="F40" s="69" t="s">
        <v>167</v>
      </c>
    </row>
    <row r="42" spans="1:9">
      <c r="A42" s="40" t="s">
        <v>168</v>
      </c>
    </row>
    <row r="44" spans="1:9">
      <c r="B44" s="86" t="s">
        <v>151</v>
      </c>
      <c r="C44" s="86" t="s">
        <v>169</v>
      </c>
      <c r="D44" s="86" t="s">
        <v>170</v>
      </c>
      <c r="E44" s="86" t="s">
        <v>171</v>
      </c>
      <c r="F44" s="87" t="s">
        <v>172</v>
      </c>
      <c r="G44" s="88" t="s">
        <v>173</v>
      </c>
      <c r="H44" s="88" t="s">
        <v>174</v>
      </c>
    </row>
    <row r="45" spans="1:9">
      <c r="B45" s="80">
        <v>400</v>
      </c>
      <c r="C45" s="80">
        <v>0.4</v>
      </c>
      <c r="D45" s="82">
        <v>0.8</v>
      </c>
      <c r="E45" s="49">
        <f>PI()*C45^2/4</f>
        <v>0.12566370614359174</v>
      </c>
      <c r="F45" s="70">
        <f>+(D45^2-E45)*1</f>
        <v>0.51433629385640844</v>
      </c>
      <c r="G45" s="81">
        <v>7</v>
      </c>
      <c r="H45" s="83">
        <f>+F45*G45</f>
        <v>3.6003540569948589</v>
      </c>
    </row>
    <row r="46" spans="1:9">
      <c r="B46" s="80">
        <v>500</v>
      </c>
      <c r="C46" s="80">
        <v>0.5</v>
      </c>
      <c r="D46" s="82">
        <v>0.9</v>
      </c>
      <c r="E46" s="49">
        <f>PI()*C46^2/4</f>
        <v>0.19634954084936207</v>
      </c>
      <c r="F46" s="70">
        <f>+(D46^2-E46)*1</f>
        <v>0.61365045915063798</v>
      </c>
      <c r="G46" s="81">
        <v>5</v>
      </c>
      <c r="H46" s="83">
        <f>+F46*G46</f>
        <v>3.0682522957531901</v>
      </c>
    </row>
    <row r="47" spans="1:9">
      <c r="B47" s="58">
        <v>450</v>
      </c>
      <c r="C47" s="58">
        <f>+B47/1000</f>
        <v>0.45</v>
      </c>
      <c r="D47" s="51">
        <f>+C47/4*2.5+C47</f>
        <v>0.73124999999999996</v>
      </c>
      <c r="E47" s="49">
        <f>PI()*C47^2/4</f>
        <v>0.15904312808798329</v>
      </c>
      <c r="F47" s="70">
        <f>+(D47^2-E47)*1</f>
        <v>0.37568343441201668</v>
      </c>
      <c r="G47" s="81">
        <v>18</v>
      </c>
      <c r="H47" s="83">
        <f>+F47*G47</f>
        <v>6.7623018194163</v>
      </c>
    </row>
    <row r="48" spans="1:9">
      <c r="B48" s="58">
        <v>700</v>
      </c>
      <c r="C48" s="58">
        <f>+B48/1000</f>
        <v>0.7</v>
      </c>
      <c r="D48" s="51">
        <f>+C48/4*2+C48</f>
        <v>1.0499999999999998</v>
      </c>
      <c r="E48" s="49">
        <f>PI()*C48^2/4</f>
        <v>0.38484510006474959</v>
      </c>
      <c r="F48" s="70">
        <f>+(D48^2-E48)*1</f>
        <v>0.71765489993525</v>
      </c>
      <c r="G48" s="85"/>
      <c r="H48" s="84"/>
    </row>
    <row r="49" spans="2:8">
      <c r="B49" s="58">
        <v>800</v>
      </c>
      <c r="C49" s="58">
        <f t="shared" ref="C49:C52" si="12">+B49/1000</f>
        <v>0.8</v>
      </c>
      <c r="D49" s="51">
        <f>+C49/4*2+C49</f>
        <v>1.2000000000000002</v>
      </c>
      <c r="E49" s="49">
        <f t="shared" ref="E49:E51" si="13">PI()*C49^2/4</f>
        <v>0.50265482457436694</v>
      </c>
      <c r="F49" s="70">
        <f t="shared" ref="F49:F50" si="14">+(D49^2-E49)*1</f>
        <v>0.93734517542563345</v>
      </c>
      <c r="G49" s="85"/>
      <c r="H49" s="84"/>
    </row>
    <row r="50" spans="2:8">
      <c r="B50" s="58">
        <v>900</v>
      </c>
      <c r="C50" s="58">
        <f t="shared" si="12"/>
        <v>0.9</v>
      </c>
      <c r="D50" s="51">
        <f>+C50/4*2+C50</f>
        <v>1.35</v>
      </c>
      <c r="E50" s="49">
        <f t="shared" si="13"/>
        <v>0.63617251235193317</v>
      </c>
      <c r="F50" s="70">
        <f t="shared" si="14"/>
        <v>1.1863274876480672</v>
      </c>
      <c r="G50" s="85"/>
      <c r="H50" s="84"/>
    </row>
    <row r="51" spans="2:8">
      <c r="B51" s="58">
        <v>1000</v>
      </c>
      <c r="C51" s="52">
        <f t="shared" si="12"/>
        <v>1</v>
      </c>
      <c r="D51" s="51">
        <f t="shared" ref="D51" si="15">+C51/4*2+C51</f>
        <v>1.5</v>
      </c>
      <c r="E51" s="49">
        <f t="shared" si="13"/>
        <v>0.78539816339744828</v>
      </c>
      <c r="F51" s="70">
        <f>+(D51^2-E51)*1.2</f>
        <v>1.757522203923062</v>
      </c>
      <c r="G51" s="85"/>
      <c r="H51" s="84"/>
    </row>
    <row r="52" spans="2:8">
      <c r="B52" s="58">
        <v>1100</v>
      </c>
      <c r="C52" s="58">
        <f t="shared" si="12"/>
        <v>1.1000000000000001</v>
      </c>
      <c r="D52" s="51">
        <f>+C52/4*2+C52</f>
        <v>1.6500000000000001</v>
      </c>
      <c r="E52" s="49">
        <f>PI()*C52^2/4</f>
        <v>0.9503317777109126</v>
      </c>
      <c r="F52" s="70">
        <f>+(D52^2-E52)*1.2</f>
        <v>2.1266018667469053</v>
      </c>
      <c r="G52" s="84"/>
      <c r="H52" s="84"/>
    </row>
    <row r="53" spans="2:8">
      <c r="D53" s="71"/>
      <c r="E53" s="72"/>
    </row>
  </sheetData>
  <mergeCells count="2">
    <mergeCell ref="H3:K3"/>
    <mergeCell ref="E26:F26"/>
  </mergeCells>
  <pageMargins left="0.74803149606299213" right="0.74803149606299213" top="0.98425196850393704" bottom="0.98425196850393704" header="0" footer="0"/>
  <pageSetup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FORMATO OFERTA ECONOMICA</vt:lpstr>
      <vt:lpstr>2. SUM EST BOMBEO</vt:lpstr>
      <vt:lpstr>5. SUM TANQUE CUPINO</vt:lpstr>
      <vt:lpstr>7. SUM IMPULSION TANQUE</vt:lpstr>
      <vt:lpstr>9. SUM CONDUCCION TANQUE</vt:lpstr>
      <vt:lpstr>Electronica_Tk</vt:lpstr>
      <vt:lpstr>cantidades</vt:lpstr>
      <vt:lpstr>'2. SUM EST BOMBEO'!Área_de_impresión</vt:lpstr>
      <vt:lpstr>'5. SUM TANQUE CUPINO'!Área_de_impresión</vt:lpstr>
      <vt:lpstr>'7. SUM IMPULSION TANQUE'!Área_de_impresión</vt:lpstr>
      <vt:lpstr>'9. SUM CONDUCCION TANQUE'!Área_de_impresión</vt:lpstr>
      <vt:lpstr>'2. SUM EST BOMBEO'!Títulos_a_imprimir</vt:lpstr>
      <vt:lpstr>'5. SUM TANQUE CUPINO'!Títulos_a_imprimir</vt:lpstr>
      <vt:lpstr>'7. SUM IMPULSION TANQUE'!Títulos_a_imprimir</vt:lpstr>
      <vt:lpstr>'9. SUM CONDUCCION TANQUE'!Títulos_a_imprimir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lmeza</dc:creator>
  <cp:lastModifiedBy>LILIANA MESA BARRERA</cp:lastModifiedBy>
  <cp:lastPrinted>2017-12-21T18:48:16Z</cp:lastPrinted>
  <dcterms:created xsi:type="dcterms:W3CDTF">2014-09-01T18:43:08Z</dcterms:created>
  <dcterms:modified xsi:type="dcterms:W3CDTF">2018-04-05T14:05:11Z</dcterms:modified>
</cp:coreProperties>
</file>