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GUA\2. PROYECTOS\3. CONVOCATORIAS\ESTUDIOS PREVIOS CTOS 159-541-547-766\ENVIGADO  ETAPA II - OBRA\4. Estudios Previos\CD\Estudio Previo Definitivo\"/>
    </mc:Choice>
  </mc:AlternateContent>
  <bookViews>
    <workbookView xWindow="0" yWindow="0" windowWidth="28800" windowHeight="11835"/>
  </bookViews>
  <sheets>
    <sheet name="PRESUPUESTO OBRA ENVIGADO" sheetId="1" r:id="rId1"/>
  </sheets>
  <definedNames>
    <definedName name="_xlnm._FilterDatabase" localSheetId="0" hidden="1">'PRESUPUESTO OBRA ENVIGADO'!$A$3:$G$216</definedName>
    <definedName name="_xlnm.Print_Area" localSheetId="0">'PRESUPUESTO OBRA ENVIGADO'!$A$1:$U$280</definedName>
    <definedName name="_xlnm.Print_Titles" localSheetId="0">'PRESUPUESTO OBRA ENVIGADO'!$1:$2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0" i="1" l="1"/>
  <c r="G279" i="1"/>
  <c r="T264" i="1"/>
  <c r="U264" i="1"/>
  <c r="U38" i="1"/>
  <c r="T10" i="1"/>
  <c r="U10" i="1"/>
  <c r="T11" i="1"/>
  <c r="U11" i="1"/>
  <c r="T13" i="1"/>
  <c r="U13" i="1"/>
  <c r="T16" i="1"/>
  <c r="U16" i="1"/>
  <c r="T17" i="1"/>
  <c r="U17" i="1"/>
  <c r="T19" i="1"/>
  <c r="U19" i="1"/>
  <c r="T21" i="1"/>
  <c r="U21" i="1"/>
  <c r="T22" i="1"/>
  <c r="U22" i="1"/>
  <c r="T23" i="1"/>
  <c r="U23" i="1"/>
  <c r="T25" i="1"/>
  <c r="U25" i="1"/>
  <c r="T28" i="1"/>
  <c r="U28" i="1"/>
  <c r="T30" i="1"/>
  <c r="U30" i="1"/>
  <c r="T32" i="1"/>
  <c r="U32" i="1"/>
  <c r="T34" i="1"/>
  <c r="U34" i="1"/>
  <c r="T38" i="1"/>
  <c r="T41" i="1"/>
  <c r="U41" i="1"/>
  <c r="T45" i="1"/>
  <c r="U45" i="1"/>
  <c r="T46" i="1"/>
  <c r="U46" i="1"/>
  <c r="T47" i="1"/>
  <c r="U47" i="1"/>
  <c r="T49" i="1"/>
  <c r="U49" i="1"/>
  <c r="T51" i="1"/>
  <c r="U51" i="1"/>
  <c r="T53" i="1"/>
  <c r="U53" i="1"/>
  <c r="T55" i="1"/>
  <c r="U55" i="1"/>
  <c r="T57" i="1"/>
  <c r="U57" i="1"/>
  <c r="T61" i="1"/>
  <c r="U61" i="1"/>
  <c r="T62" i="1"/>
  <c r="U62" i="1"/>
  <c r="T64" i="1"/>
  <c r="U64" i="1"/>
  <c r="T66" i="1"/>
  <c r="U66" i="1"/>
  <c r="T67" i="1"/>
  <c r="U67" i="1"/>
  <c r="T68" i="1"/>
  <c r="U68" i="1"/>
  <c r="T70" i="1"/>
  <c r="U70" i="1"/>
  <c r="T74" i="1"/>
  <c r="U74" i="1"/>
  <c r="T78" i="1"/>
  <c r="U78" i="1"/>
  <c r="T80" i="1"/>
  <c r="U80" i="1"/>
  <c r="T82" i="1"/>
  <c r="U82" i="1"/>
  <c r="T86" i="1"/>
  <c r="U86" i="1"/>
  <c r="T87" i="1"/>
  <c r="U87" i="1"/>
  <c r="T89" i="1"/>
  <c r="U89" i="1"/>
  <c r="T91" i="1"/>
  <c r="U91" i="1"/>
  <c r="T92" i="1"/>
  <c r="U92" i="1"/>
  <c r="T93" i="1"/>
  <c r="U93" i="1"/>
  <c r="T95" i="1"/>
  <c r="U95" i="1"/>
  <c r="T99" i="1"/>
  <c r="U99" i="1"/>
  <c r="T103" i="1"/>
  <c r="U103" i="1"/>
  <c r="T109" i="1"/>
  <c r="U109" i="1"/>
  <c r="T110" i="1"/>
  <c r="U110" i="1"/>
  <c r="T111" i="1"/>
  <c r="U111" i="1"/>
  <c r="T114" i="1"/>
  <c r="U114" i="1"/>
  <c r="T115" i="1"/>
  <c r="U115" i="1"/>
  <c r="T117" i="1"/>
  <c r="U117" i="1"/>
  <c r="T120" i="1"/>
  <c r="U120" i="1"/>
  <c r="T121" i="1"/>
  <c r="U121" i="1"/>
  <c r="T123" i="1"/>
  <c r="U123" i="1"/>
  <c r="T125" i="1"/>
  <c r="U125" i="1"/>
  <c r="T126" i="1"/>
  <c r="U126" i="1"/>
  <c r="T127" i="1"/>
  <c r="U127" i="1"/>
  <c r="T129" i="1"/>
  <c r="U129" i="1"/>
  <c r="T132" i="1"/>
  <c r="U132" i="1"/>
  <c r="T134" i="1"/>
  <c r="U134" i="1"/>
  <c r="T136" i="1"/>
  <c r="U136" i="1"/>
  <c r="T138" i="1"/>
  <c r="U138" i="1"/>
  <c r="T142" i="1"/>
  <c r="U142" i="1"/>
  <c r="T145" i="1"/>
  <c r="U145" i="1"/>
  <c r="T149" i="1"/>
  <c r="U149" i="1"/>
  <c r="T150" i="1"/>
  <c r="U150" i="1"/>
  <c r="T151" i="1"/>
  <c r="U151" i="1"/>
  <c r="T153" i="1"/>
  <c r="U153" i="1"/>
  <c r="T155" i="1"/>
  <c r="U155" i="1"/>
  <c r="T157" i="1"/>
  <c r="U157" i="1"/>
  <c r="T159" i="1"/>
  <c r="U159" i="1"/>
  <c r="T161" i="1"/>
  <c r="U161" i="1"/>
  <c r="T164" i="1"/>
  <c r="U164" i="1"/>
  <c r="T170" i="1"/>
  <c r="U170" i="1"/>
  <c r="T171" i="1"/>
  <c r="U171" i="1"/>
  <c r="T172" i="1"/>
  <c r="U172" i="1"/>
  <c r="T174" i="1"/>
  <c r="U174" i="1"/>
  <c r="T177" i="1"/>
  <c r="U177" i="1"/>
  <c r="T178" i="1"/>
  <c r="U178" i="1"/>
  <c r="T179" i="1"/>
  <c r="U179" i="1"/>
  <c r="T180" i="1"/>
  <c r="U180" i="1"/>
  <c r="T182" i="1"/>
  <c r="U182" i="1"/>
  <c r="T184" i="1"/>
  <c r="U184" i="1"/>
  <c r="T185" i="1"/>
  <c r="U185" i="1"/>
  <c r="T186" i="1"/>
  <c r="U186" i="1"/>
  <c r="T188" i="1"/>
  <c r="U188" i="1"/>
  <c r="T189" i="1"/>
  <c r="U189" i="1"/>
  <c r="T192" i="1"/>
  <c r="U192" i="1"/>
  <c r="T194" i="1"/>
  <c r="U194" i="1"/>
  <c r="T196" i="1"/>
  <c r="U196" i="1"/>
  <c r="T198" i="1"/>
  <c r="U198" i="1"/>
  <c r="T202" i="1"/>
  <c r="U202" i="1"/>
  <c r="T203" i="1"/>
  <c r="U203" i="1"/>
  <c r="T207" i="1"/>
  <c r="U207" i="1"/>
  <c r="T208" i="1"/>
  <c r="U208" i="1"/>
  <c r="T210" i="1"/>
  <c r="U210" i="1"/>
  <c r="T212" i="1"/>
  <c r="U212" i="1"/>
  <c r="T214" i="1"/>
  <c r="U214" i="1"/>
  <c r="T216" i="1"/>
  <c r="U216" i="1"/>
  <c r="T222" i="1"/>
  <c r="U222" i="1"/>
  <c r="T224" i="1"/>
  <c r="U224" i="1"/>
  <c r="T225" i="1"/>
  <c r="U225" i="1"/>
  <c r="T228" i="1"/>
  <c r="U228" i="1"/>
  <c r="T230" i="1"/>
  <c r="U230" i="1"/>
  <c r="T233" i="1"/>
  <c r="U233" i="1"/>
  <c r="T234" i="1"/>
  <c r="U234" i="1"/>
  <c r="T235" i="1"/>
  <c r="U235" i="1"/>
  <c r="T237" i="1"/>
  <c r="U237" i="1"/>
  <c r="T239" i="1"/>
  <c r="U239" i="1"/>
  <c r="T240" i="1"/>
  <c r="U240" i="1"/>
  <c r="T241" i="1"/>
  <c r="U241" i="1"/>
  <c r="T243" i="1"/>
  <c r="U243" i="1"/>
  <c r="T246" i="1"/>
  <c r="U246" i="1"/>
  <c r="T247" i="1"/>
  <c r="U247" i="1"/>
  <c r="T249" i="1"/>
  <c r="U249" i="1"/>
  <c r="T253" i="1"/>
  <c r="U253" i="1"/>
  <c r="T254" i="1"/>
  <c r="U254" i="1"/>
  <c r="T255" i="1"/>
  <c r="U255" i="1"/>
  <c r="T256" i="1"/>
  <c r="U256" i="1"/>
  <c r="T257" i="1"/>
  <c r="U257" i="1"/>
  <c r="T258" i="1"/>
  <c r="U258" i="1"/>
  <c r="T261" i="1"/>
  <c r="U261" i="1"/>
  <c r="T266" i="1"/>
  <c r="U266" i="1"/>
  <c r="T269" i="1"/>
  <c r="U269" i="1"/>
  <c r="T270" i="1"/>
  <c r="U270" i="1"/>
  <c r="T271" i="1"/>
  <c r="U271" i="1"/>
  <c r="T272" i="1"/>
  <c r="U272" i="1"/>
  <c r="T273" i="1"/>
  <c r="U273" i="1"/>
  <c r="T274" i="1"/>
  <c r="U274" i="1"/>
  <c r="U9" i="1"/>
  <c r="T9" i="1"/>
  <c r="G276" i="1"/>
  <c r="E46" i="1" l="1"/>
  <c r="E274" i="1" l="1"/>
  <c r="E273" i="1"/>
  <c r="E271" i="1"/>
  <c r="E151" i="1"/>
  <c r="E272" i="1" s="1"/>
  <c r="J45" i="1"/>
  <c r="J46" i="1"/>
  <c r="J47" i="1" l="1"/>
  <c r="R151" i="1" l="1"/>
  <c r="J78" i="1" l="1"/>
  <c r="J151" i="1"/>
  <c r="G47" i="1" l="1"/>
  <c r="G78" i="1" l="1"/>
  <c r="G207" i="1" l="1"/>
  <c r="G46" i="1"/>
  <c r="G45" i="1"/>
  <c r="G150" i="1" l="1"/>
  <c r="G266" i="1" l="1"/>
  <c r="G269" i="1"/>
  <c r="G270" i="1"/>
  <c r="G271" i="1"/>
  <c r="G272" i="1"/>
  <c r="G273" i="1"/>
  <c r="G274" i="1"/>
  <c r="G264" i="1"/>
  <c r="G261" i="1"/>
  <c r="G254" i="1"/>
  <c r="G255" i="1"/>
  <c r="G256" i="1"/>
  <c r="G257" i="1"/>
  <c r="G258" i="1"/>
  <c r="G253" i="1"/>
  <c r="G249" i="1"/>
  <c r="G246" i="1"/>
  <c r="G247" i="1"/>
  <c r="G243" i="1"/>
  <c r="G237" i="1"/>
  <c r="G239" i="1"/>
  <c r="G240" i="1"/>
  <c r="G241" i="1"/>
  <c r="G233" i="1"/>
  <c r="G234" i="1"/>
  <c r="G235" i="1"/>
  <c r="G228" i="1"/>
  <c r="G230" i="1"/>
  <c r="G224" i="1"/>
  <c r="G225" i="1"/>
  <c r="G222" i="1"/>
  <c r="G214" i="1"/>
  <c r="G216" i="1"/>
  <c r="G210" i="1"/>
  <c r="G212" i="1"/>
  <c r="G208" i="1"/>
  <c r="G202" i="1"/>
  <c r="G203" i="1"/>
  <c r="G196" i="1"/>
  <c r="G198" i="1"/>
  <c r="G194" i="1"/>
  <c r="G192" i="1"/>
  <c r="G188" i="1"/>
  <c r="G189" i="1"/>
  <c r="G184" i="1"/>
  <c r="G185" i="1"/>
  <c r="G186" i="1"/>
  <c r="G182" i="1"/>
  <c r="G177" i="1"/>
  <c r="G178" i="1"/>
  <c r="G179" i="1"/>
  <c r="G180" i="1"/>
  <c r="G174" i="1"/>
  <c r="G171" i="1"/>
  <c r="G172" i="1"/>
  <c r="G170" i="1"/>
  <c r="G164" i="1"/>
  <c r="G159" i="1"/>
  <c r="G161" i="1"/>
  <c r="G155" i="1"/>
  <c r="G157" i="1"/>
  <c r="G153" i="1"/>
  <c r="G149" i="1"/>
  <c r="G151" i="1"/>
  <c r="G145" i="1"/>
  <c r="G142" i="1"/>
  <c r="G136" i="1"/>
  <c r="G138" i="1"/>
  <c r="G134" i="1"/>
  <c r="G132" i="1"/>
  <c r="G129" i="1"/>
  <c r="G125" i="1"/>
  <c r="G126" i="1"/>
  <c r="G127" i="1"/>
  <c r="G123" i="1"/>
  <c r="G120" i="1"/>
  <c r="G121" i="1"/>
  <c r="G117" i="1"/>
  <c r="G114" i="1"/>
  <c r="G115" i="1"/>
  <c r="G109" i="1"/>
  <c r="G110" i="1"/>
  <c r="G111" i="1"/>
  <c r="G103" i="1"/>
  <c r="G99" i="1"/>
  <c r="G91" i="1"/>
  <c r="G92" i="1"/>
  <c r="G93" i="1"/>
  <c r="G95" i="1"/>
  <c r="G89" i="1"/>
  <c r="G87" i="1"/>
  <c r="G86" i="1"/>
  <c r="G82" i="1"/>
  <c r="G80" i="1"/>
  <c r="G74" i="1"/>
  <c r="G70" i="1"/>
  <c r="G67" i="1"/>
  <c r="G68" i="1"/>
  <c r="G10" i="1"/>
  <c r="G11" i="1"/>
  <c r="G66" i="1" l="1"/>
  <c r="G64" i="1"/>
  <c r="G62" i="1"/>
  <c r="G57" i="1"/>
  <c r="G55" i="1" l="1"/>
  <c r="G53" i="1"/>
  <c r="G51" i="1"/>
  <c r="G49" i="1"/>
  <c r="G41" i="1"/>
  <c r="G38" i="1"/>
  <c r="G34" i="1"/>
  <c r="G30" i="1"/>
  <c r="G32" i="1"/>
  <c r="G28" i="1"/>
  <c r="G25" i="1"/>
  <c r="G21" i="1" l="1"/>
  <c r="G22" i="1"/>
  <c r="G23" i="1"/>
  <c r="G19" i="1" l="1"/>
  <c r="G17" i="1"/>
  <c r="G16" i="1" l="1"/>
  <c r="G13" i="1"/>
  <c r="G9" i="1"/>
  <c r="G61" i="1" l="1"/>
  <c r="G275" i="1" s="1"/>
  <c r="G277" i="1" s="1"/>
  <c r="G278" i="1" l="1"/>
</calcChain>
</file>

<file path=xl/sharedStrings.xml><?xml version="1.0" encoding="utf-8"?>
<sst xmlns="http://schemas.openxmlformats.org/spreadsheetml/2006/main" count="721" uniqueCount="327">
  <si>
    <t>ITEM</t>
  </si>
  <si>
    <t>ESPECIFICACION</t>
  </si>
  <si>
    <t>DESCRIPCIÓN</t>
  </si>
  <si>
    <t>UNIDAD</t>
  </si>
  <si>
    <t>CANTIDAD</t>
  </si>
  <si>
    <t>RESPUESTA DEL MPIO A OBSERVACIONES AL PPTO Y ESPECIFICACIONES 1 REVISION</t>
  </si>
  <si>
    <t>REVISION Y OBSERVACION AL PRESUPUESTO DEL 05 NOVIEMBRE (REVISIÓN3)</t>
  </si>
  <si>
    <t>ALCANTARILLADO LAS FLORES</t>
  </si>
  <si>
    <t>A</t>
  </si>
  <si>
    <t>ACTIVIDADES PRELIMINARES</t>
  </si>
  <si>
    <t>1.1</t>
  </si>
  <si>
    <t>1.1.2</t>
  </si>
  <si>
    <t>1.1.3</t>
  </si>
  <si>
    <t>un</t>
  </si>
  <si>
    <t>Manual para la Referenciación de Redes de Acueducto y Alcantarillado https://www.epm.com.co/site/Portals/0/centro_de_documentos/proveedores_y_contratistas/normas_y_especificaciones/manuales/52220-1Manual_Referenciacion07_09_2010.pdf</t>
  </si>
  <si>
    <t>1.1.4</t>
  </si>
  <si>
    <t>Diagnóstico de redes de alcantarillado con equipo operado mediante cámara (circuito cerrado de televisión), Incluye lavado, inspección, diagnóstico y calificación de la red con los informes avalador por EPM</t>
  </si>
  <si>
    <t>Se remite a el Anexo Técnico CCTV de EPM.  (Para el tema de la unidad de medición se especifica para cada uno de los casos)</t>
  </si>
  <si>
    <t>ESPECIFICACIÓN TÉCNICA  1050, ENTREGADA POR EL MUNICIPIO</t>
  </si>
  <si>
    <t>1.2</t>
  </si>
  <si>
    <t>EXPLANACION CORTE Y NIVELACION DEL TERRENO</t>
  </si>
  <si>
    <t>1.2.1</t>
  </si>
  <si>
    <t>m3</t>
  </si>
  <si>
    <t>Empresas Públicas de Medellín, Normas y Especificaciones Generales de Construcción, Cortes en Roca, Especificación 107.2</t>
  </si>
  <si>
    <t>ESPECIFICACIÓN TÉCNICA EPM 1073 - SE ENEXA APU ACORDE A LAS CONDICIONES</t>
  </si>
  <si>
    <t>EXCAVACIONES Y LLENOS ESTRUCTURALES</t>
  </si>
  <si>
    <t>2.1</t>
  </si>
  <si>
    <t>EXCAVACIONES</t>
  </si>
  <si>
    <t>2.1.1</t>
  </si>
  <si>
    <t>2.1.2</t>
  </si>
  <si>
    <t>2.2</t>
  </si>
  <si>
    <t>ENTIBADOS DE MADERA EN EXCAVACIONES</t>
  </si>
  <si>
    <t>2.2.1</t>
  </si>
  <si>
    <t>Entibados en Madera para protección de Excavaciones (Area Efectiva de contacto)</t>
  </si>
  <si>
    <t>m2</t>
  </si>
  <si>
    <t>2.3</t>
  </si>
  <si>
    <t>LLENOS COMPACTADOS</t>
  </si>
  <si>
    <t>2.3.1</t>
  </si>
  <si>
    <t>Llenos compactados en zanjas  en material de prestamo (arenilla) incluye transporte interno de materiales</t>
  </si>
  <si>
    <t>2.3.2</t>
  </si>
  <si>
    <t>Lleno en Triturado de 11/2"-3/4"  para cimentación de tuberia</t>
  </si>
  <si>
    <t>2.3.3</t>
  </si>
  <si>
    <t>Lleno compactado con material proveniente de la excavación</t>
  </si>
  <si>
    <t>EL PRECIO UNITARIO ES $ 20,683 ACORDE AL APU ENTREGADO</t>
  </si>
  <si>
    <t>2.3.4</t>
  </si>
  <si>
    <t>CARGUE Y RETIRO DE MATERIAL SOBRANTE</t>
  </si>
  <si>
    <t>2.3.5</t>
  </si>
  <si>
    <t>PAVIMENTO</t>
  </si>
  <si>
    <t>3.1</t>
  </si>
  <si>
    <t>CORTE Y RETIRO DE PAVIMENTO</t>
  </si>
  <si>
    <t>3.1.1</t>
  </si>
  <si>
    <t>3.2</t>
  </si>
  <si>
    <t>SUBBASE GRANULAR</t>
  </si>
  <si>
    <t>3.2.1</t>
  </si>
  <si>
    <t>Lleno compactado con material de prestamos (subbase) incluye transporte interno de materiales</t>
  </si>
  <si>
    <t>3.3</t>
  </si>
  <si>
    <t>BASE GRANULAR</t>
  </si>
  <si>
    <t>3.3.1</t>
  </si>
  <si>
    <t>Llenos compactados en Zanjas en material de Prestamo (Base Granular) espesor e=0,30m</t>
  </si>
  <si>
    <t>3.4</t>
  </si>
  <si>
    <t>BASE ASFALTICA</t>
  </si>
  <si>
    <t>3.4.1</t>
  </si>
  <si>
    <t>VALOR UNITARIO $ 574,598, SE PRESENTA APU ACTUALIZADO</t>
  </si>
  <si>
    <t>FABRICACION Y UTILIZACION DE CONCRETO</t>
  </si>
  <si>
    <t>4.1</t>
  </si>
  <si>
    <t>CONCRETOS</t>
  </si>
  <si>
    <t>4.1.1</t>
  </si>
  <si>
    <t>Concretos 21Mpa (210Kg/cm2)</t>
  </si>
  <si>
    <t>4.1.2</t>
  </si>
  <si>
    <t>Empresas públicas de Medellín, Normas y Especificaciones Generales de Construcción, Concretos, Especificación 501</t>
  </si>
  <si>
    <t>ACERO DE REFUERZO</t>
  </si>
  <si>
    <t>5.1</t>
  </si>
  <si>
    <t>BARRAS DE ACERO DE REFUERZO</t>
  </si>
  <si>
    <t>5.1.1</t>
  </si>
  <si>
    <t xml:space="preserve">Acero de refuerzo de resistencia 60000 psi </t>
  </si>
  <si>
    <t>kg</t>
  </si>
  <si>
    <t>REDES Y ACOMETIDAS DE ALCANTARILLADO</t>
  </si>
  <si>
    <t>6.1</t>
  </si>
  <si>
    <t>TUBERIA PVC PARA ALCANTARILLADO</t>
  </si>
  <si>
    <t>6.1.1</t>
  </si>
  <si>
    <t>Tuberia novafort para alcantarillado</t>
  </si>
  <si>
    <t>6.1.2</t>
  </si>
  <si>
    <t>Transporte e instalación de tubería Novafort de 6"</t>
  </si>
  <si>
    <t>6.1.3</t>
  </si>
  <si>
    <t>Transporte e instalación de tubería Novafort de 10"</t>
  </si>
  <si>
    <t>6.1.4</t>
  </si>
  <si>
    <t>6.2</t>
  </si>
  <si>
    <t>6.2.1</t>
  </si>
  <si>
    <t>Transporte e instalación de silla yee kit Novafort de 6"x10"(160mmx250mm) para domiciliaria</t>
  </si>
  <si>
    <t>6.3</t>
  </si>
  <si>
    <t>CAMARAS DE INSPECCION PREFABRICADAS</t>
  </si>
  <si>
    <t>6.3.1</t>
  </si>
  <si>
    <t>Empresas públicas de Medellín, Normas y Especificaciones Generales de Construcción, Cámaras de Inspección Prefabricadas, Especificación 808</t>
  </si>
  <si>
    <t>6.4</t>
  </si>
  <si>
    <t>TAPAS Y ANILLOS DE CONCRETO PARA CAMARAS Y CAJAS DE INSPECCION</t>
  </si>
  <si>
    <t>6.4.1</t>
  </si>
  <si>
    <t>Suministro e instalación de Cuello y tapa para Caja de Inspección Prefabricada</t>
  </si>
  <si>
    <t>6.5</t>
  </si>
  <si>
    <t>CAJAS DE EMPALME PARA DOMICILIARIA EN ANDEN O EN ZONA VERDE</t>
  </si>
  <si>
    <t>6.5.1</t>
  </si>
  <si>
    <t>6.6</t>
  </si>
  <si>
    <t>SUMIDEROS</t>
  </si>
  <si>
    <t>6.6.1</t>
  </si>
  <si>
    <t>Construcción de sumidero tipo B segun norma EPM</t>
  </si>
  <si>
    <t>RED LLUVIAS</t>
  </si>
  <si>
    <t>7.1</t>
  </si>
  <si>
    <t>7.1.1</t>
  </si>
  <si>
    <t>7.1.2</t>
  </si>
  <si>
    <t>7.2</t>
  </si>
  <si>
    <t>7.2.1</t>
  </si>
  <si>
    <t>7.3</t>
  </si>
  <si>
    <t>7.3.1</t>
  </si>
  <si>
    <t>7.3.2</t>
  </si>
  <si>
    <t>7.3.3</t>
  </si>
  <si>
    <t>7.4</t>
  </si>
  <si>
    <t>7.4.1</t>
  </si>
  <si>
    <t>8.1</t>
  </si>
  <si>
    <t>8.1.1</t>
  </si>
  <si>
    <t>8.1.2</t>
  </si>
  <si>
    <t xml:space="preserve">Suministro transporte y colocación de concreto de 21 MPA para anclaje por pendiente (dado en concreto) incluye polietileno para protección de tuberia </t>
  </si>
  <si>
    <t>9.1</t>
  </si>
  <si>
    <t>9.1.2</t>
  </si>
  <si>
    <t>9.1.3</t>
  </si>
  <si>
    <t>9.2</t>
  </si>
  <si>
    <t>9.2.1</t>
  </si>
  <si>
    <t>Suministro, transporte y colocación de cámara de inspección de 1,20 m de diámetro prefabricada y cono concentrico.  (Ver Esquema 1 y 2 NEGC 808).  Incluye base, cilindro y ajustes vaciados, cono, cañuela y ganchos.</t>
  </si>
  <si>
    <t>9.3</t>
  </si>
  <si>
    <t>9.3.1</t>
  </si>
  <si>
    <t>RED RESIDUALES</t>
  </si>
  <si>
    <t>11.1</t>
  </si>
  <si>
    <t>11.1.1</t>
  </si>
  <si>
    <t>11.1.2</t>
  </si>
  <si>
    <t>12.1</t>
  </si>
  <si>
    <t>12.1.1</t>
  </si>
  <si>
    <t>12.1.2</t>
  </si>
  <si>
    <t>SECTOR CRYSTAL</t>
  </si>
  <si>
    <t>DEMOLICIONES</t>
  </si>
  <si>
    <t>Demolición de Andenes</t>
  </si>
  <si>
    <t>1.2.2</t>
  </si>
  <si>
    <t>Empresas públicas de Medellín, Normas y Especificaciones Generales de Construcción, Demolicion de cordones y cunetas, Especificación 105.5</t>
  </si>
  <si>
    <t>Empresas públicas de Medellín, Normas y Especificaciones Generales de Construcción, Demolicion de Andenes, Especificación 105.2</t>
  </si>
  <si>
    <t>ESPECIFICACIÓN 105,2 EPM</t>
  </si>
  <si>
    <t>1.3</t>
  </si>
  <si>
    <t>1.3.1</t>
  </si>
  <si>
    <t>ESPECIFICACIÓN TÉCNICA EPM 1072 - SE ENEXA APU ACORDE A LAS CONDICIONES</t>
  </si>
  <si>
    <t>EL PRECIO UNITARIO ES $ 20,683 ACORDE AL PAU ENTREGADO</t>
  </si>
  <si>
    <t>4.2</t>
  </si>
  <si>
    <t>4.2.1</t>
  </si>
  <si>
    <t>4.2.2</t>
  </si>
  <si>
    <t>4.2.3</t>
  </si>
  <si>
    <t>4.3</t>
  </si>
  <si>
    <t>4.3.1</t>
  </si>
  <si>
    <t>Revisar precio, esta muy alto</t>
  </si>
  <si>
    <t>7.1.1.2</t>
  </si>
  <si>
    <t>7.1.1.3</t>
  </si>
  <si>
    <t>Transporte e Instalación de tubería Novafort de 8"</t>
  </si>
  <si>
    <t>INSTALACION DE ACOMETIDAS</t>
  </si>
  <si>
    <t>8.2</t>
  </si>
  <si>
    <t>8.2.1</t>
  </si>
  <si>
    <t>8.3</t>
  </si>
  <si>
    <t>8.3.1</t>
  </si>
  <si>
    <t>8.4</t>
  </si>
  <si>
    <t>PISOS</t>
  </si>
  <si>
    <t>8.4.1</t>
  </si>
  <si>
    <t>PISO EN CONCRETO</t>
  </si>
  <si>
    <t>C</t>
  </si>
  <si>
    <t>SECTOR ALTO LAS FLORES - LOS TANQUES</t>
  </si>
  <si>
    <t>Se remite a el Anexo Técnico CCTV de EPM</t>
  </si>
  <si>
    <t>Excavaciones para apiques</t>
  </si>
  <si>
    <t>Empresas públicas de Medellín, Normas y Especificaciones Generales de Construcción, Excavaciones, Especificación 201</t>
  </si>
  <si>
    <t>2.1.3</t>
  </si>
  <si>
    <t>2.4</t>
  </si>
  <si>
    <t>2.4.1</t>
  </si>
  <si>
    <t>2.4.2</t>
  </si>
  <si>
    <t>3.1.2</t>
  </si>
  <si>
    <t>4.1.3</t>
  </si>
  <si>
    <t>Concreto de 21 MPA para construcción de rieles, incluye acabado final</t>
  </si>
  <si>
    <t>5.1.2</t>
  </si>
  <si>
    <t>5.2</t>
  </si>
  <si>
    <t>5.2.1</t>
  </si>
  <si>
    <t>Transporte e Instalación de Silla yee kit Novafort de 6"x8"(160mmx200mm) para domiciliaria</t>
  </si>
  <si>
    <t>5.3</t>
  </si>
  <si>
    <t>5.4</t>
  </si>
  <si>
    <t>5.4.1</t>
  </si>
  <si>
    <t>5.5</t>
  </si>
  <si>
    <t>5.5.1</t>
  </si>
  <si>
    <t>ESPECIFICACIÓN EPM 815</t>
  </si>
  <si>
    <t>ALCANTARILLADO EL CHINGUI - URBANIZACION ABIERTA</t>
  </si>
  <si>
    <t>COBERTURA</t>
  </si>
  <si>
    <t>DESMONTE Y LIMPIEZA</t>
  </si>
  <si>
    <t>Control y manejo de aguas, incluye retiro y entrega de tubería una vez termine la construcción de la estructura</t>
  </si>
  <si>
    <t>m</t>
  </si>
  <si>
    <t xml:space="preserve">ESPECIFICACIÓN TÉCNICA
CONTROL Y MANEJO DE AGUAS, INCLUYE RETIRO Y ENTREGA DE TUBERÍA UNA VEZ SE TERMINE LA CONSTRUCCIÓN DE LA ESTRUCTURA COD. 1037 entregado por la Secretaria de Obras Públicas 
</t>
  </si>
  <si>
    <t>Empresas públicas de Medellín, Normas y Especificaciones Generales de Construcción, Localización Trazado y Replanteo, Especificación 104</t>
  </si>
  <si>
    <t xml:space="preserve">EL CODIGO DE LA ESPECIFICACION ES  1041 DE ACUERDO CON ESPECIFICACION DE LA EPM </t>
  </si>
  <si>
    <t>1.3.2</t>
  </si>
  <si>
    <t>1.4</t>
  </si>
  <si>
    <t>1.4.1</t>
  </si>
  <si>
    <t>Construcción de Entibado en postes en madera y taco metalico</t>
  </si>
  <si>
    <t>Llenos para cimentacion en piedra</t>
  </si>
  <si>
    <t>OBRAS VARIAS</t>
  </si>
  <si>
    <t>FILTROS</t>
  </si>
  <si>
    <t>Filtro de A=0,60m Hpromedio= 1,0 m con Geotextil NT 1600 triturado entre 3/4 y 1"y tubería perforada pvc 4"</t>
  </si>
  <si>
    <t>Empresas públicas de Medellín, Normas y Especificaciones Generales de Construcción, Filtro con tuberia de diametro menor o igual a 200mm, Especificación 405</t>
  </si>
  <si>
    <t>APU ajustado a la especificación de diseño, valor unitario actualizado a las condiciones.". Se utilizará NT 1600, no implica cambiar proceso constructivo a seguir por el calibre del material.</t>
  </si>
  <si>
    <t>Suministro transporte y colocación de cinta PVC O-22</t>
  </si>
  <si>
    <t>ENGRAMADOS Y ARBORIZACION</t>
  </si>
  <si>
    <t>Suministro transporte y colocacion de grama tipo macana</t>
  </si>
  <si>
    <t>Concreto de 21 Mpa</t>
  </si>
  <si>
    <t>Concreto de 21 Mpa para losa inferior de box coulvert</t>
  </si>
  <si>
    <t>4.1.4</t>
  </si>
  <si>
    <t>Concreto de 21 Mpa para muro de contención de box coulvert</t>
  </si>
  <si>
    <t>4.1.5</t>
  </si>
  <si>
    <t>Concreto de 21 Mpa para losa superior de box coulvert</t>
  </si>
  <si>
    <t>4.1.6</t>
  </si>
  <si>
    <t>Concreto de 21 Mpa e=0,08m con piedra incrustada  para lecho de box coulvert</t>
  </si>
  <si>
    <t>4.1.7</t>
  </si>
  <si>
    <t>SUMINISTRO DE TUBERÍA Y ACCESORIOS</t>
  </si>
  <si>
    <t>Suministro de Silla Yee Kit pvc de 6x10"tipo novafort o similar</t>
  </si>
  <si>
    <t>1.5</t>
  </si>
  <si>
    <t>1.6</t>
  </si>
  <si>
    <t>PRESUPUESTO ESTIMADO OBRA CIVIL</t>
  </si>
  <si>
    <t>REDES COMBINADAS</t>
  </si>
  <si>
    <t>LOCALIZACION, TRAZADO Y REPLANTEO</t>
  </si>
  <si>
    <t>CAP 1</t>
  </si>
  <si>
    <t>VALOR 
UNITARIO</t>
  </si>
  <si>
    <t>VALOR 
TOTAL</t>
  </si>
  <si>
    <t>Diagnóstico de redes de alcantarillado con equipo operado mediante cámara (circuito cerrado de televisión), Incluye lavado, inspección, diagnóstico y calificación de la red con los informes avalados por EPM</t>
  </si>
  <si>
    <t>EXPLANACION, CORTE Y NIVELACION DEL TERRENO</t>
  </si>
  <si>
    <t>107-3</t>
  </si>
  <si>
    <t>CAP 2</t>
  </si>
  <si>
    <t>201-4</t>
  </si>
  <si>
    <t>Entibados en Madera para protección de Excavaciones (Área Efectiva de Contacto)</t>
  </si>
  <si>
    <t>Disposición de Material sobrante de la excavación incluye cargue, botada y transporte</t>
  </si>
  <si>
    <t>CARGUE, RETIRO Y BOTADA DEL MATERIAL SOBRANTE</t>
  </si>
  <si>
    <t>CAP 3</t>
  </si>
  <si>
    <t>PAVIMENTOS</t>
  </si>
  <si>
    <t>CAP 5</t>
  </si>
  <si>
    <t>BASE ASFÁLTICA</t>
  </si>
  <si>
    <t xml:space="preserve">Suministro, transporte y colocación de concreto de 21 MPA para anclaje por pendiente (dado en concreto), incluye polietileno para protección de tuberia. </t>
  </si>
  <si>
    <t>CAP 6</t>
  </si>
  <si>
    <t xml:space="preserve">Acero de refuerzo de resistencia 60.000 psi </t>
  </si>
  <si>
    <t>CAP 8</t>
  </si>
  <si>
    <t>TUBERIA DE PVC PARA ALCANTARILLADO</t>
  </si>
  <si>
    <t>Tuberia Novafort para Alcantarillado</t>
  </si>
  <si>
    <t>INSTALACIÓN DE ACOMETIDAS</t>
  </si>
  <si>
    <t>CÁMARAS DE INSPECCIÓN PREFABRICADAS</t>
  </si>
  <si>
    <t>Suministro, transporte y colocación de cámara de inspección de 1,20 m de diámetro prefabricada y cono concéntrico.  (Ver Esquema 1 y 2 NEGc 808), según el caso).  Incluye base, cilindro y ajustes vaciados, cono, cañuela y ganchos.</t>
  </si>
  <si>
    <t>TAPAS Y ANILLOS DE CONCRETO PARA CÁMARAS Y CAJAS DE INSPECCIÓN</t>
  </si>
  <si>
    <t>CAJAS DE EMPALME PARA DOMICILIARIA EN ANDÉN O EN ZONA VERDE</t>
  </si>
  <si>
    <t>Construcción de caja para domiciliaria para empalme a red de Alcantarillado según norma EPM</t>
  </si>
  <si>
    <t>FABRICACION Y UTILIZACIÓN DE CONCRETOS</t>
  </si>
  <si>
    <t>Concreto de 21 Mpa Para ciclópeo 40% piedra llave de socavación</t>
  </si>
  <si>
    <t>B</t>
  </si>
  <si>
    <t>REDES COMBINADAS LLUVIAS Y RESIDUALES</t>
  </si>
  <si>
    <t>DEMOLICIÓN DE ANDENES</t>
  </si>
  <si>
    <t xml:space="preserve"> m</t>
  </si>
  <si>
    <t>Concreto de 21 MPa para cabezotes o botaderos o disipadores</t>
  </si>
  <si>
    <t>Suministro de Silla Yee Kit pvc 6x8" tipo novafort o similar</t>
  </si>
  <si>
    <t xml:space="preserve">TOTAL COSTO DIRECTO OBRA CIVIL : </t>
  </si>
  <si>
    <t>AIU :</t>
  </si>
  <si>
    <t xml:space="preserve">IVA SOBRE LA UTILIDAD (16%): </t>
  </si>
  <si>
    <t xml:space="preserve"> PRESUPUESTO ESTIMADO - OBRA CIVIL : </t>
  </si>
  <si>
    <t>Suministro de tubería pvc corrugado tipo novafort o similar de 10" (250mm)</t>
  </si>
  <si>
    <t>Suministro de tubería pvc corrugado tipo novafort o similar de 8" (200mm)</t>
  </si>
  <si>
    <t>Suministro de tubería pvc corrugado tipo novafort o similar de 6" (160mm)</t>
  </si>
  <si>
    <t>1.2.1.1</t>
  </si>
  <si>
    <t>1.2.2.2</t>
  </si>
  <si>
    <t>5.1.</t>
  </si>
  <si>
    <t>5.1.1.</t>
  </si>
  <si>
    <t>7.1.1.1</t>
  </si>
  <si>
    <t>8.4.1.1</t>
  </si>
  <si>
    <t>Andenes en concreto no incluye cordón</t>
  </si>
  <si>
    <t>2.1.4</t>
  </si>
  <si>
    <t>Transporte e instalación de tubería Novafort de 8"</t>
  </si>
  <si>
    <t>Transporte e instalación de tubería Novafort de 12"</t>
  </si>
  <si>
    <t>Transporte e Instalación de tubería Novafort de 6"</t>
  </si>
  <si>
    <t>Suministro de tubería pvc corrugado tipo novafort o similar de 12" (315mm)</t>
  </si>
  <si>
    <t>5.1.3</t>
  </si>
  <si>
    <t>Ya esta construida la camara C-10 y C-11</t>
  </si>
  <si>
    <t>Esta es la sumatoria de los suministros de la tuberia total de los 3 alcantarillados</t>
  </si>
  <si>
    <t>Alcantarillado aguas lluvias</t>
  </si>
  <si>
    <t>1.1.1</t>
  </si>
  <si>
    <t>5.3.1</t>
  </si>
  <si>
    <t>Excavación Manual de 0-2 m en brechas de material comun incluye transporte interno de materiales</t>
  </si>
  <si>
    <t>Excavación Manual de 0-2 m en brechas de material común, incluye transporte interno de materiales</t>
  </si>
  <si>
    <t>Excavación Manual de 2-4 m en brechas de material común, incluye transporte interno de materiales</t>
  </si>
  <si>
    <t>Excavación Manual de 0-2 en brechas de material común incluye transporte interno de materiales</t>
  </si>
  <si>
    <t>Excavación Manual de 2-4 m en brechas de material común incluye transporte interno de materiales</t>
  </si>
  <si>
    <t>Excavación Manual de 0-2 m en brechas de material común incluye transporte interno de materiales</t>
  </si>
  <si>
    <t>Excavación a máquina de 2-4 m en Brechas en Material común</t>
  </si>
  <si>
    <t>alcantarillado aguas residuales</t>
  </si>
  <si>
    <t>C1- C8</t>
  </si>
  <si>
    <t>C6- C5</t>
  </si>
  <si>
    <t>C8-A1</t>
  </si>
  <si>
    <t>Alcantarillado combinado, incluye 10 metros de tuberia para conexión de los 4 sumideros</t>
  </si>
  <si>
    <t>ya esta construido el tramo C10- C11, longitud de 38.15m diametro 10", se incluye 15m de tuberia para la conexión de los 6 sumideros</t>
  </si>
  <si>
    <t>SECTOR LA HOJARASCA</t>
  </si>
  <si>
    <t xml:space="preserve">Localización, trazado y replanteo de redes </t>
  </si>
  <si>
    <t>Localización trazado y replanteo de redes</t>
  </si>
  <si>
    <t>Localización, trazado y replanteo de redes</t>
  </si>
  <si>
    <t>Referenciación de redes ee.pp.m incluye planos</t>
  </si>
  <si>
    <t>Excavación de roca  a cualquier profundidad por método no explosivo  o con material no explosivo tipo Cras o similar.</t>
  </si>
  <si>
    <t xml:space="preserve">Parcheo con mezcla asfáltica MDC-2, incluye riego de liga e imprimación </t>
  </si>
  <si>
    <t>Corte, demolición y retiro de pavimento Incluye botada y transporte interno de materiales</t>
  </si>
  <si>
    <t xml:space="preserve">Suministro, transporte y colocación de concreto de 21 MPA para anclaje por pendiente (dado en concreto, incluye polietileno para protección de tuberia ) y  para la construcción de camara de caida </t>
  </si>
  <si>
    <t>Localización, Trazado y replanteo de redes</t>
  </si>
  <si>
    <t>Corte, demolición, cargue, retiro y botada de andén (placa de concreto, el  forro o enchape y cordón perimetral), incluye estructura de soporte (entresuelo y recebo)</t>
  </si>
  <si>
    <t xml:space="preserve">Excavación de roca.  a cualquier profundidad por método no explosivo o con material no explosivo tipo Cras o similar. </t>
  </si>
  <si>
    <t>Corte y demolición de rieles en concreto de cualquier espesor y dureza, incluye cargue, transporte y botada</t>
  </si>
  <si>
    <t xml:space="preserve">revisatr </t>
  </si>
  <si>
    <t>CONSTRUCCIÓN DE REDES DE ALCANTARILLADO EN DIFERENTES SITIOS DE LA ZONA URBANA DEL 
MUNICIPIO DE ENVIGADO - ANTIOQUIA ETAPA II</t>
  </si>
  <si>
    <t>10.1</t>
  </si>
  <si>
    <t>10.1.1</t>
  </si>
  <si>
    <t>10.1.2</t>
  </si>
  <si>
    <t>10.2</t>
  </si>
  <si>
    <t>10.2.1</t>
  </si>
  <si>
    <t>10.3</t>
  </si>
  <si>
    <t>10.3.1</t>
  </si>
  <si>
    <t>10.3.2</t>
  </si>
  <si>
    <t>10.3.3</t>
  </si>
  <si>
    <t>10.4</t>
  </si>
  <si>
    <t>10.4.1</t>
  </si>
  <si>
    <t xml:space="preserve">VALOR UNITARIO MÍNIMO </t>
  </si>
  <si>
    <t>VALOR UNITARIO MÁXIMO</t>
  </si>
  <si>
    <t xml:space="preserve"> PRESUPUESTO MÍNIMO ESTIMADO - OBRA CIVIL : </t>
  </si>
  <si>
    <t xml:space="preserve"> PRESUPUESTO MÁXIMO ESTIMADO - OBRA CIVIL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</si>
</sst>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&quot;$&quot;\ #,##0.00"/>
    <numFmt numFmtId="166" formatCode="0.00_)"/>
    <numFmt numFmtId="167" formatCode="0.000%"/>
    <numFmt numFmtId="168" formatCode="_-&quot;$&quot;* #,##0.0000000_-;\-&quot;$&quot;* #,##0.00000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rgb="FF00206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rgb="FF002060"/>
      <name val="Arial Narrow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sz val="8"/>
      <name val="Arial Narrow"/>
      <family val="2"/>
    </font>
    <font>
      <sz val="10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/>
    <xf numFmtId="44" fontId="10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horizontal="left" vertical="center"/>
    </xf>
    <xf numFmtId="0" fontId="2" fillId="7" borderId="2" xfId="0" applyFont="1" applyFill="1" applyBorder="1" applyAlignment="1">
      <alignment horizontal="justify" vertical="center"/>
    </xf>
    <xf numFmtId="0" fontId="2" fillId="7" borderId="2" xfId="0" applyFont="1" applyFill="1" applyBorder="1" applyAlignment="1">
      <alignment horizontal="center" vertical="center"/>
    </xf>
    <xf numFmtId="43" fontId="2" fillId="7" borderId="2" xfId="1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justify" vertical="center"/>
    </xf>
    <xf numFmtId="43" fontId="5" fillId="7" borderId="2" xfId="1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3" fontId="5" fillId="2" borderId="0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165" fontId="9" fillId="3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justify" vertical="center"/>
    </xf>
    <xf numFmtId="0" fontId="9" fillId="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justify" vertical="center" wrapText="1"/>
    </xf>
    <xf numFmtId="165" fontId="9" fillId="5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9" fillId="7" borderId="2" xfId="0" applyFont="1" applyFill="1" applyBorder="1" applyAlignment="1">
      <alignment horizontal="justify" vertical="center" wrapText="1"/>
    </xf>
    <xf numFmtId="165" fontId="8" fillId="0" borderId="2" xfId="0" applyNumberFormat="1" applyFont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justify" vertical="center" wrapText="1"/>
    </xf>
    <xf numFmtId="165" fontId="4" fillId="6" borderId="2" xfId="0" applyNumberFormat="1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5" borderId="0" xfId="0" applyFont="1" applyFill="1" applyAlignment="1">
      <alignment horizontal="left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43" fontId="2" fillId="7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43" fontId="5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2" fontId="5" fillId="7" borderId="2" xfId="1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justify" vertical="center"/>
    </xf>
    <xf numFmtId="2" fontId="9" fillId="7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44" fontId="9" fillId="7" borderId="2" xfId="0" applyNumberFormat="1" applyFont="1" applyFill="1" applyBorder="1" applyAlignment="1">
      <alignment horizontal="center" vertical="center"/>
    </xf>
    <xf numFmtId="44" fontId="5" fillId="0" borderId="0" xfId="0" applyNumberFormat="1" applyFont="1"/>
    <xf numFmtId="165" fontId="6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165" fontId="6" fillId="0" borderId="4" xfId="0" applyNumberFormat="1" applyFont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justify" vertical="center" wrapText="1"/>
    </xf>
    <xf numFmtId="165" fontId="3" fillId="6" borderId="4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44" fontId="7" fillId="8" borderId="2" xfId="5" applyNumberFormat="1" applyFont="1" applyFill="1" applyBorder="1" applyAlignment="1" applyProtection="1">
      <alignment horizontal="right" vertical="center" wrapText="1"/>
    </xf>
    <xf numFmtId="44" fontId="7" fillId="0" borderId="2" xfId="5" applyNumberFormat="1" applyFont="1" applyFill="1" applyBorder="1" applyAlignment="1" applyProtection="1">
      <alignment horizontal="center" vertical="center" wrapText="1"/>
    </xf>
    <xf numFmtId="44" fontId="7" fillId="8" borderId="2" xfId="5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44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2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43" fontId="2" fillId="9" borderId="7" xfId="1" applyNumberFormat="1" applyFont="1" applyFill="1" applyBorder="1" applyAlignment="1">
      <alignment horizontal="center" vertical="center"/>
    </xf>
    <xf numFmtId="3" fontId="2" fillId="9" borderId="7" xfId="0" applyNumberFormat="1" applyFont="1" applyFill="1" applyBorder="1" applyAlignment="1">
      <alignment horizontal="center" vertical="center" wrapText="1"/>
    </xf>
    <xf numFmtId="164" fontId="2" fillId="9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7" borderId="0" xfId="0" applyFont="1" applyFill="1"/>
    <xf numFmtId="0" fontId="2" fillId="9" borderId="16" xfId="0" applyFont="1" applyFill="1" applyBorder="1" applyAlignment="1">
      <alignment horizontal="center" vertical="center" wrapText="1"/>
    </xf>
    <xf numFmtId="164" fontId="2" fillId="9" borderId="17" xfId="0" applyNumberFormat="1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/>
    </xf>
    <xf numFmtId="44" fontId="5" fillId="7" borderId="15" xfId="0" applyNumberFormat="1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left" vertical="center"/>
    </xf>
    <xf numFmtId="167" fontId="5" fillId="0" borderId="0" xfId="3" applyNumberFormat="1" applyFont="1" applyBorder="1" applyAlignment="1">
      <alignment horizontal="left" vertical="center"/>
    </xf>
    <xf numFmtId="168" fontId="5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/>
    <xf numFmtId="0" fontId="5" fillId="0" borderId="0" xfId="0" applyFont="1" applyBorder="1"/>
    <xf numFmtId="0" fontId="5" fillId="7" borderId="0" xfId="0" applyFont="1" applyFill="1" applyBorder="1"/>
    <xf numFmtId="0" fontId="5" fillId="7" borderId="21" xfId="0" applyFont="1" applyFill="1" applyBorder="1"/>
    <xf numFmtId="44" fontId="7" fillId="8" borderId="25" xfId="5" applyNumberFormat="1" applyFont="1" applyFill="1" applyBorder="1" applyAlignment="1" applyProtection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0" fontId="5" fillId="0" borderId="26" xfId="0" applyFont="1" applyBorder="1"/>
    <xf numFmtId="0" fontId="5" fillId="7" borderId="26" xfId="0" applyFont="1" applyFill="1" applyBorder="1"/>
    <xf numFmtId="0" fontId="5" fillId="7" borderId="27" xfId="0" applyFont="1" applyFill="1" applyBorder="1"/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8" borderId="18" xfId="4" applyNumberFormat="1" applyFont="1" applyFill="1" applyBorder="1" applyAlignment="1" applyProtection="1">
      <alignment horizontal="right" vertical="center"/>
    </xf>
    <xf numFmtId="0" fontId="7" fillId="8" borderId="8" xfId="4" applyNumberFormat="1" applyFont="1" applyFill="1" applyBorder="1" applyAlignment="1" applyProtection="1">
      <alignment horizontal="right" vertical="center"/>
    </xf>
    <xf numFmtId="0" fontId="7" fillId="8" borderId="4" xfId="4" applyNumberFormat="1" applyFont="1" applyFill="1" applyBorder="1" applyAlignment="1" applyProtection="1">
      <alignment horizontal="right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0" borderId="18" xfId="4" applyNumberFormat="1" applyFont="1" applyFill="1" applyBorder="1" applyAlignment="1" applyProtection="1">
      <alignment horizontal="right" vertical="center" wrapText="1"/>
    </xf>
    <xf numFmtId="0" fontId="7" fillId="0" borderId="8" xfId="4" applyNumberFormat="1" applyFont="1" applyFill="1" applyBorder="1" applyAlignment="1" applyProtection="1">
      <alignment horizontal="right" vertical="center" wrapText="1"/>
    </xf>
    <xf numFmtId="0" fontId="7" fillId="0" borderId="4" xfId="4" applyNumberFormat="1" applyFont="1" applyFill="1" applyBorder="1" applyAlignment="1" applyProtection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8" borderId="22" xfId="4" applyNumberFormat="1" applyFont="1" applyFill="1" applyBorder="1" applyAlignment="1" applyProtection="1">
      <alignment horizontal="right" vertical="center"/>
    </xf>
    <xf numFmtId="0" fontId="7" fillId="8" borderId="23" xfId="4" applyNumberFormat="1" applyFont="1" applyFill="1" applyBorder="1" applyAlignment="1" applyProtection="1">
      <alignment horizontal="right" vertical="center"/>
    </xf>
    <xf numFmtId="0" fontId="7" fillId="8" borderId="24" xfId="4" applyNumberFormat="1" applyFont="1" applyFill="1" applyBorder="1" applyAlignment="1" applyProtection="1">
      <alignment horizontal="right" vertical="center"/>
    </xf>
    <xf numFmtId="165" fontId="9" fillId="4" borderId="6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Moneda 4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colors>
    <mruColors>
      <color rgb="FFFF0066"/>
      <color rgb="FF00FFFF"/>
      <color rgb="FF2D4EF3"/>
      <color rgb="FFFF33CC"/>
      <color rgb="FFE7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85"/>
  <sheetViews>
    <sheetView tabSelected="1" view="pageBreakPreview" topLeftCell="A166" zoomScale="148" zoomScaleSheetLayoutView="148" workbookViewId="0">
      <selection activeCell="C170" sqref="C170"/>
    </sheetView>
  </sheetViews>
  <sheetFormatPr baseColWidth="10" defaultColWidth="11.42578125" defaultRowHeight="12.75" x14ac:dyDescent="0.25"/>
  <cols>
    <col min="1" max="1" width="6.28515625" style="51" customWidth="1"/>
    <col min="2" max="2" width="11.85546875" style="52" hidden="1" customWidth="1"/>
    <col min="3" max="3" width="48.85546875" style="53" customWidth="1"/>
    <col min="4" max="4" width="6.42578125" style="52" bestFit="1" customWidth="1"/>
    <col min="5" max="5" width="8.28515625" style="54" customWidth="1"/>
    <col min="6" max="6" width="10" style="55" customWidth="1"/>
    <col min="7" max="7" width="13.28515625" style="56" bestFit="1" customWidth="1"/>
    <col min="8" max="8" width="19.5703125" style="57" hidden="1" customWidth="1"/>
    <col min="9" max="9" width="24" style="58" hidden="1" customWidth="1"/>
    <col min="10" max="10" width="29.140625" style="51" hidden="1" customWidth="1"/>
    <col min="11" max="11" width="18.5703125" style="51" hidden="1" customWidth="1"/>
    <col min="12" max="12" width="0.85546875" style="51" hidden="1" customWidth="1"/>
    <col min="13" max="16" width="11.42578125" style="51" hidden="1" customWidth="1"/>
    <col min="17" max="17" width="82" style="51" hidden="1" customWidth="1"/>
    <col min="18" max="19" width="0" style="51" hidden="1" customWidth="1"/>
    <col min="20" max="20" width="12.140625" style="115" hidden="1" customWidth="1"/>
    <col min="21" max="21" width="0" style="115" hidden="1" customWidth="1"/>
    <col min="22" max="16384" width="11.42578125" style="51"/>
  </cols>
  <sheetData>
    <row r="1" spans="1:21" s="1" customFormat="1" ht="30.75" customHeight="1" x14ac:dyDescent="0.25">
      <c r="A1" s="156" t="s">
        <v>311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8"/>
    </row>
    <row r="2" spans="1:21" s="1" customFormat="1" ht="17.25" customHeight="1" x14ac:dyDescent="0.25">
      <c r="A2" s="159" t="s">
        <v>221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1"/>
    </row>
    <row r="3" spans="1:21" s="1" customFormat="1" ht="31.5" customHeight="1" x14ac:dyDescent="0.25">
      <c r="A3" s="116" t="s">
        <v>0</v>
      </c>
      <c r="B3" s="108" t="s">
        <v>1</v>
      </c>
      <c r="C3" s="109" t="s">
        <v>2</v>
      </c>
      <c r="D3" s="109" t="s">
        <v>3</v>
      </c>
      <c r="E3" s="110" t="s">
        <v>4</v>
      </c>
      <c r="F3" s="111" t="s">
        <v>225</v>
      </c>
      <c r="G3" s="112" t="s">
        <v>226</v>
      </c>
      <c r="H3" s="113" t="s">
        <v>5</v>
      </c>
      <c r="I3" s="114" t="s">
        <v>6</v>
      </c>
      <c r="J3" s="8"/>
      <c r="K3" s="8"/>
      <c r="L3" s="8"/>
      <c r="M3" s="8"/>
      <c r="N3" s="8"/>
      <c r="O3" s="8"/>
      <c r="P3" s="8"/>
      <c r="Q3" s="8"/>
      <c r="R3" s="8"/>
      <c r="S3" s="8"/>
      <c r="T3" s="111" t="s">
        <v>323</v>
      </c>
      <c r="U3" s="117" t="s">
        <v>324</v>
      </c>
    </row>
    <row r="4" spans="1:21" s="1" customFormat="1" ht="21" customHeight="1" x14ac:dyDescent="0.25">
      <c r="A4" s="162">
        <v>1</v>
      </c>
      <c r="B4" s="163"/>
      <c r="C4" s="2" t="s">
        <v>7</v>
      </c>
      <c r="D4" s="3"/>
      <c r="E4" s="4"/>
      <c r="F4" s="5"/>
      <c r="G4" s="6"/>
      <c r="H4" s="75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69"/>
      <c r="U4" s="118"/>
    </row>
    <row r="5" spans="1:21" s="1" customFormat="1" ht="20.25" customHeight="1" x14ac:dyDescent="0.25">
      <c r="A5" s="172" t="s">
        <v>8</v>
      </c>
      <c r="B5" s="173"/>
      <c r="C5" s="96" t="s">
        <v>297</v>
      </c>
      <c r="D5" s="97"/>
      <c r="E5" s="98"/>
      <c r="F5" s="99"/>
      <c r="G5" s="100"/>
      <c r="H5" s="75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69"/>
      <c r="U5" s="118"/>
    </row>
    <row r="6" spans="1:21" s="1" customFormat="1" ht="21.75" customHeight="1" x14ac:dyDescent="0.25">
      <c r="A6" s="172"/>
      <c r="B6" s="173"/>
      <c r="C6" s="96" t="s">
        <v>222</v>
      </c>
      <c r="D6" s="97"/>
      <c r="E6" s="98"/>
      <c r="F6" s="99"/>
      <c r="G6" s="100"/>
      <c r="H6" s="75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69"/>
      <c r="U6" s="118"/>
    </row>
    <row r="7" spans="1:21" s="1" customFormat="1" ht="21" customHeight="1" x14ac:dyDescent="0.25">
      <c r="A7" s="119">
        <v>1</v>
      </c>
      <c r="B7" s="60" t="s">
        <v>224</v>
      </c>
      <c r="C7" s="63" t="s">
        <v>9</v>
      </c>
      <c r="D7" s="3"/>
      <c r="E7" s="4"/>
      <c r="F7" s="5"/>
      <c r="G7" s="6"/>
      <c r="H7" s="75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69"/>
      <c r="U7" s="118"/>
    </row>
    <row r="8" spans="1:21" s="1" customFormat="1" ht="21.75" customHeight="1" x14ac:dyDescent="0.25">
      <c r="A8" s="120" t="s">
        <v>10</v>
      </c>
      <c r="B8" s="9">
        <v>104</v>
      </c>
      <c r="C8" s="2" t="s">
        <v>223</v>
      </c>
      <c r="D8" s="3"/>
      <c r="E8" s="4"/>
      <c r="F8" s="5"/>
      <c r="G8" s="6"/>
      <c r="H8" s="75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69"/>
      <c r="U8" s="118"/>
    </row>
    <row r="9" spans="1:21" s="1" customFormat="1" ht="20.25" customHeight="1" x14ac:dyDescent="0.25">
      <c r="A9" s="120" t="s">
        <v>11</v>
      </c>
      <c r="B9" s="9">
        <v>104</v>
      </c>
      <c r="C9" s="31" t="s">
        <v>298</v>
      </c>
      <c r="D9" s="9" t="s">
        <v>191</v>
      </c>
      <c r="E9" s="64">
        <v>134.16</v>
      </c>
      <c r="F9" s="62">
        <v>4128</v>
      </c>
      <c r="G9" s="62">
        <f>+ROUND(E9*F9,0)</f>
        <v>553812</v>
      </c>
      <c r="H9" s="76"/>
      <c r="I9" s="14"/>
      <c r="J9" s="121"/>
      <c r="K9" s="15"/>
      <c r="L9" s="16"/>
      <c r="M9" s="8"/>
      <c r="N9" s="8"/>
      <c r="O9" s="8"/>
      <c r="P9" s="8"/>
      <c r="Q9" s="8"/>
      <c r="R9" s="8"/>
      <c r="S9" s="8"/>
      <c r="T9" s="62">
        <f>+ROUND(F9*90%,0)</f>
        <v>3715</v>
      </c>
      <c r="U9" s="122">
        <f>+ROUND(F9*110%,0)</f>
        <v>4541</v>
      </c>
    </row>
    <row r="10" spans="1:21" s="1" customFormat="1" ht="18" customHeight="1" x14ac:dyDescent="0.25">
      <c r="A10" s="120" t="s">
        <v>12</v>
      </c>
      <c r="B10" s="9"/>
      <c r="C10" s="31" t="s">
        <v>301</v>
      </c>
      <c r="D10" s="9" t="s">
        <v>13</v>
      </c>
      <c r="E10" s="61">
        <v>10</v>
      </c>
      <c r="F10" s="62">
        <v>86192</v>
      </c>
      <c r="G10" s="62">
        <f t="shared" ref="G10:G11" si="0">+ROUND(E10*F10,0)</f>
        <v>861920</v>
      </c>
      <c r="H10" s="77" t="s">
        <v>14</v>
      </c>
      <c r="I10" s="17"/>
      <c r="J10" s="8"/>
      <c r="K10" s="18"/>
      <c r="L10" s="19"/>
      <c r="M10" s="8"/>
      <c r="N10" s="8"/>
      <c r="O10" s="8"/>
      <c r="P10" s="8"/>
      <c r="Q10" s="8"/>
      <c r="R10" s="8"/>
      <c r="S10" s="8"/>
      <c r="T10" s="62">
        <f t="shared" ref="T10:T70" si="1">+ROUND(F10*90%,0)</f>
        <v>77573</v>
      </c>
      <c r="U10" s="122">
        <f t="shared" ref="U10:U70" si="2">+ROUND(F10*110%,0)</f>
        <v>94811</v>
      </c>
    </row>
    <row r="11" spans="1:21" s="23" customFormat="1" ht="45.75" customHeight="1" x14ac:dyDescent="0.25">
      <c r="A11" s="123" t="s">
        <v>15</v>
      </c>
      <c r="B11" s="20">
        <v>1050</v>
      </c>
      <c r="C11" s="21" t="s">
        <v>227</v>
      </c>
      <c r="D11" s="66" t="s">
        <v>191</v>
      </c>
      <c r="E11" s="64">
        <v>134.16</v>
      </c>
      <c r="F11" s="62">
        <v>54075</v>
      </c>
      <c r="G11" s="62">
        <f t="shared" si="0"/>
        <v>7254702</v>
      </c>
      <c r="H11" s="78" t="s">
        <v>17</v>
      </c>
      <c r="I11" s="22" t="s">
        <v>18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2">
        <f t="shared" si="1"/>
        <v>48668</v>
      </c>
      <c r="U11" s="122">
        <f t="shared" si="2"/>
        <v>59483</v>
      </c>
    </row>
    <row r="12" spans="1:21" s="1" customFormat="1" ht="19.5" customHeight="1" x14ac:dyDescent="0.25">
      <c r="A12" s="120" t="s">
        <v>19</v>
      </c>
      <c r="B12" s="9">
        <v>107</v>
      </c>
      <c r="C12" s="2" t="s">
        <v>228</v>
      </c>
      <c r="D12" s="3"/>
      <c r="E12" s="4"/>
      <c r="F12" s="5"/>
      <c r="G12" s="62"/>
      <c r="H12" s="75"/>
      <c r="I12" s="25"/>
      <c r="J12" s="8"/>
      <c r="K12" s="8"/>
      <c r="L12" s="8"/>
      <c r="M12" s="8"/>
      <c r="N12" s="8"/>
      <c r="O12" s="8"/>
      <c r="P12" s="8"/>
      <c r="Q12" s="8"/>
      <c r="R12" s="8"/>
      <c r="S12" s="8"/>
      <c r="T12" s="62"/>
      <c r="U12" s="122"/>
    </row>
    <row r="13" spans="1:21" s="29" customFormat="1" ht="26.25" customHeight="1" x14ac:dyDescent="0.25">
      <c r="A13" s="120" t="s">
        <v>21</v>
      </c>
      <c r="B13" s="9" t="s">
        <v>229</v>
      </c>
      <c r="C13" s="10" t="s">
        <v>302</v>
      </c>
      <c r="D13" s="26" t="s">
        <v>22</v>
      </c>
      <c r="E13" s="64">
        <v>45</v>
      </c>
      <c r="F13" s="62">
        <v>300329</v>
      </c>
      <c r="G13" s="62">
        <f t="shared" ref="G13:G57" si="3">+ROUND(E13*F13,0)</f>
        <v>13514805</v>
      </c>
      <c r="H13" s="79" t="s">
        <v>23</v>
      </c>
      <c r="I13" s="27" t="s">
        <v>24</v>
      </c>
      <c r="J13" s="175"/>
      <c r="K13" s="175"/>
      <c r="L13" s="175"/>
      <c r="M13" s="175"/>
      <c r="N13" s="175"/>
      <c r="O13" s="175"/>
      <c r="P13" s="175"/>
      <c r="Q13" s="28"/>
      <c r="R13" s="124"/>
      <c r="S13" s="124"/>
      <c r="T13" s="62">
        <f t="shared" si="1"/>
        <v>270296</v>
      </c>
      <c r="U13" s="122">
        <f t="shared" si="2"/>
        <v>330362</v>
      </c>
    </row>
    <row r="14" spans="1:21" s="1" customFormat="1" ht="20.25" customHeight="1" x14ac:dyDescent="0.25">
      <c r="A14" s="119">
        <v>2</v>
      </c>
      <c r="B14" s="60" t="s">
        <v>230</v>
      </c>
      <c r="C14" s="63" t="s">
        <v>25</v>
      </c>
      <c r="D14" s="3"/>
      <c r="E14" s="4"/>
      <c r="F14" s="5"/>
      <c r="G14" s="62"/>
      <c r="H14" s="75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62"/>
      <c r="U14" s="122"/>
    </row>
    <row r="15" spans="1:21" s="1" customFormat="1" ht="21.75" customHeight="1" x14ac:dyDescent="0.25">
      <c r="A15" s="120" t="s">
        <v>26</v>
      </c>
      <c r="B15" s="9">
        <v>201</v>
      </c>
      <c r="C15" s="2" t="s">
        <v>27</v>
      </c>
      <c r="D15" s="3"/>
      <c r="E15" s="4"/>
      <c r="F15" s="5"/>
      <c r="G15" s="62"/>
      <c r="H15" s="75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62"/>
      <c r="U15" s="122"/>
    </row>
    <row r="16" spans="1:21" s="1" customFormat="1" ht="30" customHeight="1" x14ac:dyDescent="0.25">
      <c r="A16" s="120" t="s">
        <v>28</v>
      </c>
      <c r="B16" s="9" t="s">
        <v>231</v>
      </c>
      <c r="C16" s="21" t="s">
        <v>285</v>
      </c>
      <c r="D16" s="9" t="s">
        <v>22</v>
      </c>
      <c r="E16" s="64">
        <v>157</v>
      </c>
      <c r="F16" s="62">
        <v>24792</v>
      </c>
      <c r="G16" s="62">
        <f t="shared" si="3"/>
        <v>3892344</v>
      </c>
      <c r="H16" s="76"/>
      <c r="I16" s="14"/>
      <c r="J16" s="8"/>
      <c r="K16" s="8"/>
      <c r="L16" s="8"/>
      <c r="M16" s="8"/>
      <c r="N16" s="8"/>
      <c r="O16" s="8"/>
      <c r="P16" s="8"/>
      <c r="Q16" s="8"/>
      <c r="R16" s="8"/>
      <c r="S16" s="8"/>
      <c r="T16" s="62">
        <f t="shared" si="1"/>
        <v>22313</v>
      </c>
      <c r="U16" s="122">
        <f t="shared" si="2"/>
        <v>27271</v>
      </c>
    </row>
    <row r="17" spans="1:21" s="1" customFormat="1" ht="34.5" customHeight="1" x14ac:dyDescent="0.25">
      <c r="A17" s="120" t="s">
        <v>29</v>
      </c>
      <c r="B17" s="9" t="s">
        <v>231</v>
      </c>
      <c r="C17" s="21" t="s">
        <v>286</v>
      </c>
      <c r="D17" s="9" t="s">
        <v>22</v>
      </c>
      <c r="E17" s="64">
        <v>10</v>
      </c>
      <c r="F17" s="62">
        <v>30179</v>
      </c>
      <c r="G17" s="62">
        <f t="shared" si="3"/>
        <v>301790</v>
      </c>
      <c r="H17" s="76"/>
      <c r="I17" s="14"/>
      <c r="J17" s="8"/>
      <c r="K17" s="8"/>
      <c r="L17" s="8"/>
      <c r="M17" s="8"/>
      <c r="N17" s="8"/>
      <c r="O17" s="8"/>
      <c r="P17" s="8"/>
      <c r="Q17" s="8"/>
      <c r="R17" s="8"/>
      <c r="S17" s="8"/>
      <c r="T17" s="62">
        <f t="shared" si="1"/>
        <v>27161</v>
      </c>
      <c r="U17" s="122">
        <f t="shared" si="2"/>
        <v>33197</v>
      </c>
    </row>
    <row r="18" spans="1:21" s="1" customFormat="1" ht="24.95" customHeight="1" x14ac:dyDescent="0.25">
      <c r="A18" s="120" t="s">
        <v>30</v>
      </c>
      <c r="B18" s="9">
        <v>202</v>
      </c>
      <c r="C18" s="2" t="s">
        <v>31</v>
      </c>
      <c r="D18" s="3"/>
      <c r="E18" s="4"/>
      <c r="F18" s="12"/>
      <c r="G18" s="62"/>
      <c r="H18" s="75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62"/>
      <c r="U18" s="122"/>
    </row>
    <row r="19" spans="1:21" s="1" customFormat="1" ht="24.75" customHeight="1" x14ac:dyDescent="0.25">
      <c r="A19" s="120" t="s">
        <v>32</v>
      </c>
      <c r="B19" s="9">
        <v>202</v>
      </c>
      <c r="C19" s="21" t="s">
        <v>232</v>
      </c>
      <c r="D19" s="9" t="s">
        <v>34</v>
      </c>
      <c r="E19" s="64">
        <v>150</v>
      </c>
      <c r="F19" s="62">
        <v>18100</v>
      </c>
      <c r="G19" s="62">
        <f t="shared" si="3"/>
        <v>2715000</v>
      </c>
      <c r="H19" s="76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62">
        <f t="shared" si="1"/>
        <v>16290</v>
      </c>
      <c r="U19" s="122">
        <f t="shared" si="2"/>
        <v>19910</v>
      </c>
    </row>
    <row r="20" spans="1:21" s="1" customFormat="1" ht="24.95" customHeight="1" x14ac:dyDescent="0.25">
      <c r="A20" s="120" t="s">
        <v>35</v>
      </c>
      <c r="B20" s="9">
        <v>204</v>
      </c>
      <c r="C20" s="2" t="s">
        <v>36</v>
      </c>
      <c r="D20" s="3"/>
      <c r="E20" s="4"/>
      <c r="F20" s="5"/>
      <c r="G20" s="62"/>
      <c r="H20" s="75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62"/>
      <c r="U20" s="122"/>
    </row>
    <row r="21" spans="1:21" s="1" customFormat="1" ht="30" customHeight="1" x14ac:dyDescent="0.25">
      <c r="A21" s="120" t="s">
        <v>37</v>
      </c>
      <c r="B21" s="9">
        <v>204</v>
      </c>
      <c r="C21" s="21" t="s">
        <v>38</v>
      </c>
      <c r="D21" s="9" t="s">
        <v>22</v>
      </c>
      <c r="E21" s="64">
        <v>42</v>
      </c>
      <c r="F21" s="62">
        <v>65805</v>
      </c>
      <c r="G21" s="62">
        <f t="shared" si="3"/>
        <v>2763810</v>
      </c>
      <c r="H21" s="76"/>
      <c r="I21" s="14"/>
      <c r="J21" s="8"/>
      <c r="K21" s="8"/>
      <c r="L21" s="8"/>
      <c r="M21" s="8"/>
      <c r="N21" s="8"/>
      <c r="O21" s="8"/>
      <c r="P21" s="8"/>
      <c r="Q21" s="8"/>
      <c r="R21" s="8"/>
      <c r="S21" s="8"/>
      <c r="T21" s="62">
        <f t="shared" si="1"/>
        <v>59225</v>
      </c>
      <c r="U21" s="122">
        <f t="shared" si="2"/>
        <v>72386</v>
      </c>
    </row>
    <row r="22" spans="1:21" s="1" customFormat="1" ht="22.5" customHeight="1" x14ac:dyDescent="0.25">
      <c r="A22" s="120" t="s">
        <v>39</v>
      </c>
      <c r="B22" s="9">
        <v>204</v>
      </c>
      <c r="C22" s="21" t="s">
        <v>40</v>
      </c>
      <c r="D22" s="9" t="s">
        <v>22</v>
      </c>
      <c r="E22" s="64">
        <v>22</v>
      </c>
      <c r="F22" s="62">
        <v>97664</v>
      </c>
      <c r="G22" s="62">
        <f t="shared" si="3"/>
        <v>2148608</v>
      </c>
      <c r="H22" s="76"/>
      <c r="I22" s="14"/>
      <c r="J22" s="8"/>
      <c r="K22" s="8"/>
      <c r="L22" s="8"/>
      <c r="M22" s="8"/>
      <c r="N22" s="8"/>
      <c r="O22" s="8"/>
      <c r="P22" s="8"/>
      <c r="Q22" s="8"/>
      <c r="R22" s="8"/>
      <c r="S22" s="8"/>
      <c r="T22" s="62">
        <f t="shared" si="1"/>
        <v>87898</v>
      </c>
      <c r="U22" s="122">
        <f t="shared" si="2"/>
        <v>107430</v>
      </c>
    </row>
    <row r="23" spans="1:21" s="23" customFormat="1" ht="26.25" customHeight="1" x14ac:dyDescent="0.25">
      <c r="A23" s="120" t="s">
        <v>41</v>
      </c>
      <c r="B23" s="26">
        <v>204</v>
      </c>
      <c r="C23" s="21" t="s">
        <v>42</v>
      </c>
      <c r="D23" s="9" t="s">
        <v>22</v>
      </c>
      <c r="E23" s="64">
        <v>28</v>
      </c>
      <c r="F23" s="62">
        <v>21136</v>
      </c>
      <c r="G23" s="62">
        <f t="shared" si="3"/>
        <v>591808</v>
      </c>
      <c r="H23" s="76"/>
      <c r="I23" s="30" t="s">
        <v>43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62">
        <f t="shared" si="1"/>
        <v>19022</v>
      </c>
      <c r="U23" s="122">
        <f t="shared" si="2"/>
        <v>23250</v>
      </c>
    </row>
    <row r="24" spans="1:21" s="1" customFormat="1" ht="22.5" customHeight="1" x14ac:dyDescent="0.25">
      <c r="A24" s="120" t="s">
        <v>44</v>
      </c>
      <c r="B24" s="9">
        <v>205</v>
      </c>
      <c r="C24" s="2" t="s">
        <v>234</v>
      </c>
      <c r="D24" s="3"/>
      <c r="E24" s="4"/>
      <c r="F24" s="12"/>
      <c r="G24" s="62"/>
      <c r="H24" s="75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62"/>
      <c r="U24" s="122"/>
    </row>
    <row r="25" spans="1:21" s="1" customFormat="1" ht="29.25" customHeight="1" x14ac:dyDescent="0.25">
      <c r="A25" s="120" t="s">
        <v>46</v>
      </c>
      <c r="B25" s="9">
        <v>205</v>
      </c>
      <c r="C25" s="21" t="s">
        <v>233</v>
      </c>
      <c r="D25" s="9" t="s">
        <v>22</v>
      </c>
      <c r="E25" s="64">
        <v>157</v>
      </c>
      <c r="F25" s="62">
        <v>35384</v>
      </c>
      <c r="G25" s="62">
        <f t="shared" si="3"/>
        <v>5555288</v>
      </c>
      <c r="H25" s="76"/>
      <c r="I25" s="14"/>
      <c r="J25" s="8"/>
      <c r="K25" s="8"/>
      <c r="L25" s="8"/>
      <c r="M25" s="8"/>
      <c r="N25" s="8"/>
      <c r="O25" s="8"/>
      <c r="P25" s="8"/>
      <c r="Q25" s="8"/>
      <c r="R25" s="8"/>
      <c r="S25" s="8"/>
      <c r="T25" s="62">
        <f t="shared" si="1"/>
        <v>31846</v>
      </c>
      <c r="U25" s="122">
        <f t="shared" si="2"/>
        <v>38922</v>
      </c>
    </row>
    <row r="26" spans="1:21" s="1" customFormat="1" ht="24.95" customHeight="1" x14ac:dyDescent="0.25">
      <c r="A26" s="119">
        <v>3</v>
      </c>
      <c r="B26" s="60" t="s">
        <v>235</v>
      </c>
      <c r="C26" s="63" t="s">
        <v>236</v>
      </c>
      <c r="D26" s="3"/>
      <c r="E26" s="4"/>
      <c r="F26" s="5"/>
      <c r="G26" s="62"/>
      <c r="H26" s="75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62"/>
      <c r="U26" s="122"/>
    </row>
    <row r="27" spans="1:21" s="1" customFormat="1" ht="24.95" customHeight="1" x14ac:dyDescent="0.25">
      <c r="A27" s="120" t="s">
        <v>48</v>
      </c>
      <c r="B27" s="9">
        <v>301</v>
      </c>
      <c r="C27" s="2" t="s">
        <v>49</v>
      </c>
      <c r="D27" s="3"/>
      <c r="E27" s="4"/>
      <c r="F27" s="5"/>
      <c r="G27" s="62"/>
      <c r="H27" s="75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62"/>
      <c r="U27" s="122"/>
    </row>
    <row r="28" spans="1:21" s="1" customFormat="1" ht="24" customHeight="1" x14ac:dyDescent="0.25">
      <c r="A28" s="120" t="s">
        <v>50</v>
      </c>
      <c r="B28" s="9">
        <v>301</v>
      </c>
      <c r="C28" s="37" t="s">
        <v>304</v>
      </c>
      <c r="D28" s="9" t="s">
        <v>22</v>
      </c>
      <c r="E28" s="64">
        <v>15</v>
      </c>
      <c r="F28" s="62">
        <v>136147</v>
      </c>
      <c r="G28" s="62">
        <f t="shared" si="3"/>
        <v>2042205</v>
      </c>
      <c r="H28" s="76"/>
      <c r="I28" s="14"/>
      <c r="J28" s="8"/>
      <c r="K28" s="8"/>
      <c r="L28" s="8"/>
      <c r="M28" s="8"/>
      <c r="N28" s="8"/>
      <c r="O28" s="8"/>
      <c r="P28" s="8"/>
      <c r="Q28" s="8"/>
      <c r="R28" s="8"/>
      <c r="S28" s="8"/>
      <c r="T28" s="62">
        <f t="shared" si="1"/>
        <v>122532</v>
      </c>
      <c r="U28" s="122">
        <f t="shared" si="2"/>
        <v>149762</v>
      </c>
    </row>
    <row r="29" spans="1:21" s="1" customFormat="1" ht="19.5" customHeight="1" x14ac:dyDescent="0.25">
      <c r="A29" s="120" t="s">
        <v>51</v>
      </c>
      <c r="B29" s="9">
        <v>302</v>
      </c>
      <c r="C29" s="2" t="s">
        <v>52</v>
      </c>
      <c r="D29" s="3"/>
      <c r="E29" s="4"/>
      <c r="F29" s="5"/>
      <c r="G29" s="62"/>
      <c r="H29" s="75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62"/>
      <c r="U29" s="122"/>
    </row>
    <row r="30" spans="1:21" s="1" customFormat="1" ht="27" customHeight="1" x14ac:dyDescent="0.25">
      <c r="A30" s="120" t="s">
        <v>53</v>
      </c>
      <c r="B30" s="9">
        <v>302</v>
      </c>
      <c r="C30" s="21" t="s">
        <v>54</v>
      </c>
      <c r="D30" s="9" t="s">
        <v>22</v>
      </c>
      <c r="E30" s="64">
        <v>23</v>
      </c>
      <c r="F30" s="62">
        <v>93533</v>
      </c>
      <c r="G30" s="62">
        <f t="shared" si="3"/>
        <v>2151259</v>
      </c>
      <c r="H30" s="76"/>
      <c r="I30" s="14"/>
      <c r="J30" s="8"/>
      <c r="K30" s="8"/>
      <c r="L30" s="8"/>
      <c r="M30" s="8"/>
      <c r="N30" s="8"/>
      <c r="O30" s="8"/>
      <c r="P30" s="8"/>
      <c r="Q30" s="8"/>
      <c r="R30" s="8"/>
      <c r="S30" s="8"/>
      <c r="T30" s="62">
        <f t="shared" si="1"/>
        <v>84180</v>
      </c>
      <c r="U30" s="122">
        <f t="shared" si="2"/>
        <v>102886</v>
      </c>
    </row>
    <row r="31" spans="1:21" s="1" customFormat="1" ht="20.25" customHeight="1" x14ac:dyDescent="0.25">
      <c r="A31" s="120" t="s">
        <v>55</v>
      </c>
      <c r="B31" s="9">
        <v>303</v>
      </c>
      <c r="C31" s="2" t="s">
        <v>56</v>
      </c>
      <c r="D31" s="3"/>
      <c r="E31" s="4"/>
      <c r="F31" s="5"/>
      <c r="G31" s="62"/>
      <c r="H31" s="75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62"/>
      <c r="U31" s="122"/>
    </row>
    <row r="32" spans="1:21" s="1" customFormat="1" ht="31.5" customHeight="1" x14ac:dyDescent="0.25">
      <c r="A32" s="120" t="s">
        <v>57</v>
      </c>
      <c r="B32" s="9">
        <v>303</v>
      </c>
      <c r="C32" s="21" t="s">
        <v>58</v>
      </c>
      <c r="D32" s="9" t="s">
        <v>22</v>
      </c>
      <c r="E32" s="64">
        <v>16</v>
      </c>
      <c r="F32" s="62">
        <v>113478</v>
      </c>
      <c r="G32" s="62">
        <f t="shared" si="3"/>
        <v>1815648</v>
      </c>
      <c r="H32" s="76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  <c r="T32" s="62">
        <f t="shared" si="1"/>
        <v>102130</v>
      </c>
      <c r="U32" s="122">
        <f t="shared" si="2"/>
        <v>124826</v>
      </c>
    </row>
    <row r="33" spans="1:21" s="1" customFormat="1" ht="18.75" customHeight="1" x14ac:dyDescent="0.25">
      <c r="A33" s="120" t="s">
        <v>59</v>
      </c>
      <c r="B33" s="9">
        <v>304</v>
      </c>
      <c r="C33" s="2" t="s">
        <v>238</v>
      </c>
      <c r="D33" s="3"/>
      <c r="E33" s="4"/>
      <c r="F33" s="12"/>
      <c r="G33" s="62"/>
      <c r="H33" s="75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62"/>
      <c r="U33" s="122"/>
    </row>
    <row r="34" spans="1:21" s="32" customFormat="1" ht="21.75" customHeight="1" x14ac:dyDescent="0.25">
      <c r="A34" s="125" t="s">
        <v>61</v>
      </c>
      <c r="B34" s="26">
        <v>304</v>
      </c>
      <c r="C34" s="31" t="s">
        <v>303</v>
      </c>
      <c r="D34" s="9" t="s">
        <v>22</v>
      </c>
      <c r="E34" s="64">
        <v>10</v>
      </c>
      <c r="F34" s="62">
        <v>589127</v>
      </c>
      <c r="G34" s="62">
        <f t="shared" si="3"/>
        <v>5891270</v>
      </c>
      <c r="H34" s="126"/>
      <c r="I34" s="30" t="s">
        <v>62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62">
        <f t="shared" si="1"/>
        <v>530214</v>
      </c>
      <c r="U34" s="122">
        <f t="shared" si="2"/>
        <v>648040</v>
      </c>
    </row>
    <row r="35" spans="1:21" s="1" customFormat="1" ht="21.75" customHeight="1" x14ac:dyDescent="0.25">
      <c r="A35" s="119">
        <v>4</v>
      </c>
      <c r="B35" s="60" t="s">
        <v>237</v>
      </c>
      <c r="C35" s="63" t="s">
        <v>251</v>
      </c>
      <c r="D35" s="3"/>
      <c r="E35" s="4"/>
      <c r="F35" s="5"/>
      <c r="G35" s="62"/>
      <c r="H35" s="75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62"/>
      <c r="U35" s="122"/>
    </row>
    <row r="36" spans="1:21" s="1" customFormat="1" ht="21.75" customHeight="1" x14ac:dyDescent="0.25">
      <c r="A36" s="120" t="s">
        <v>64</v>
      </c>
      <c r="B36" s="9">
        <v>501</v>
      </c>
      <c r="C36" s="2" t="s">
        <v>65</v>
      </c>
      <c r="D36" s="3"/>
      <c r="E36" s="4"/>
      <c r="F36" s="12"/>
      <c r="G36" s="62"/>
      <c r="H36" s="75"/>
      <c r="I36" s="7"/>
      <c r="J36" s="8"/>
      <c r="K36" s="8"/>
      <c r="L36" s="8"/>
      <c r="M36" s="8"/>
      <c r="N36" s="8"/>
      <c r="O36" s="8"/>
      <c r="P36" s="8"/>
      <c r="Q36" s="8"/>
      <c r="R36" s="8"/>
      <c r="S36" s="8"/>
      <c r="T36" s="62"/>
      <c r="U36" s="122"/>
    </row>
    <row r="37" spans="1:21" s="33" customFormat="1" ht="20.25" customHeight="1" x14ac:dyDescent="0.25">
      <c r="A37" s="120" t="s">
        <v>66</v>
      </c>
      <c r="B37" s="9">
        <v>501</v>
      </c>
      <c r="C37" s="10" t="s">
        <v>67</v>
      </c>
      <c r="D37" s="9"/>
      <c r="E37" s="11"/>
      <c r="F37" s="12"/>
      <c r="G37" s="62"/>
      <c r="H37" s="76"/>
      <c r="I37" s="14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62"/>
      <c r="U37" s="122"/>
    </row>
    <row r="38" spans="1:21" s="1" customFormat="1" ht="30.75" customHeight="1" x14ac:dyDescent="0.25">
      <c r="A38" s="120" t="s">
        <v>68</v>
      </c>
      <c r="B38" s="9">
        <v>501</v>
      </c>
      <c r="C38" s="21" t="s">
        <v>239</v>
      </c>
      <c r="D38" s="26" t="s">
        <v>22</v>
      </c>
      <c r="E38" s="64">
        <v>5.0599999999999996</v>
      </c>
      <c r="F38" s="62">
        <v>445006</v>
      </c>
      <c r="G38" s="62">
        <f t="shared" si="3"/>
        <v>2251730</v>
      </c>
      <c r="H38" s="80" t="s">
        <v>69</v>
      </c>
      <c r="I38" s="34"/>
      <c r="J38" s="8"/>
      <c r="K38" s="8"/>
      <c r="L38" s="8"/>
      <c r="M38" s="8"/>
      <c r="N38" s="8"/>
      <c r="O38" s="8"/>
      <c r="P38" s="8"/>
      <c r="Q38" s="8"/>
      <c r="R38" s="8"/>
      <c r="S38" s="8"/>
      <c r="T38" s="62">
        <f t="shared" si="1"/>
        <v>400505</v>
      </c>
      <c r="U38" s="122">
        <f>+ROUND(F38*110%,0)</f>
        <v>489507</v>
      </c>
    </row>
    <row r="39" spans="1:21" s="1" customFormat="1" ht="20.25" customHeight="1" x14ac:dyDescent="0.25">
      <c r="A39" s="119">
        <v>5</v>
      </c>
      <c r="B39" s="60" t="s">
        <v>240</v>
      </c>
      <c r="C39" s="63" t="s">
        <v>70</v>
      </c>
      <c r="D39" s="3"/>
      <c r="E39" s="4"/>
      <c r="F39" s="5"/>
      <c r="G39" s="62"/>
      <c r="H39" s="75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62"/>
      <c r="U39" s="122"/>
    </row>
    <row r="40" spans="1:21" s="1" customFormat="1" ht="17.25" customHeight="1" x14ac:dyDescent="0.25">
      <c r="A40" s="120" t="s">
        <v>71</v>
      </c>
      <c r="B40" s="9">
        <v>601</v>
      </c>
      <c r="C40" s="2" t="s">
        <v>72</v>
      </c>
      <c r="D40" s="3"/>
      <c r="E40" s="4"/>
      <c r="F40" s="5"/>
      <c r="G40" s="62"/>
      <c r="H40" s="76"/>
      <c r="I40" s="14"/>
      <c r="J40" s="8"/>
      <c r="K40" s="8"/>
      <c r="L40" s="8"/>
      <c r="M40" s="8"/>
      <c r="N40" s="8"/>
      <c r="O40" s="8"/>
      <c r="P40" s="8"/>
      <c r="Q40" s="8"/>
      <c r="R40" s="8"/>
      <c r="S40" s="8"/>
      <c r="T40" s="62"/>
      <c r="U40" s="122"/>
    </row>
    <row r="41" spans="1:21" s="1" customFormat="1" ht="22.5" customHeight="1" x14ac:dyDescent="0.25">
      <c r="A41" s="120" t="s">
        <v>73</v>
      </c>
      <c r="B41" s="9">
        <v>601</v>
      </c>
      <c r="C41" s="21" t="s">
        <v>241</v>
      </c>
      <c r="D41" s="9" t="s">
        <v>75</v>
      </c>
      <c r="E41" s="64">
        <v>200</v>
      </c>
      <c r="F41" s="62">
        <v>3504</v>
      </c>
      <c r="G41" s="62">
        <f t="shared" si="3"/>
        <v>700800</v>
      </c>
      <c r="H41" s="76"/>
      <c r="I41" s="14"/>
      <c r="J41" s="8"/>
      <c r="K41" s="8"/>
      <c r="L41" s="8"/>
      <c r="M41" s="8"/>
      <c r="N41" s="8"/>
      <c r="O41" s="8"/>
      <c r="P41" s="8"/>
      <c r="Q41" s="8"/>
      <c r="R41" s="8"/>
      <c r="S41" s="8"/>
      <c r="T41" s="62">
        <f t="shared" si="1"/>
        <v>3154</v>
      </c>
      <c r="U41" s="122">
        <f t="shared" si="2"/>
        <v>3854</v>
      </c>
    </row>
    <row r="42" spans="1:21" s="1" customFormat="1" ht="21" customHeight="1" x14ac:dyDescent="0.25">
      <c r="A42" s="119">
        <v>6</v>
      </c>
      <c r="B42" s="60" t="s">
        <v>242</v>
      </c>
      <c r="C42" s="63" t="s">
        <v>76</v>
      </c>
      <c r="D42" s="3"/>
      <c r="E42" s="4"/>
      <c r="F42" s="5"/>
      <c r="G42" s="62"/>
      <c r="H42" s="75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62"/>
      <c r="U42" s="122"/>
    </row>
    <row r="43" spans="1:21" s="1" customFormat="1" ht="20.25" customHeight="1" x14ac:dyDescent="0.25">
      <c r="A43" s="120" t="s">
        <v>77</v>
      </c>
      <c r="B43" s="9">
        <v>803</v>
      </c>
      <c r="C43" s="2" t="s">
        <v>243</v>
      </c>
      <c r="D43" s="3"/>
      <c r="E43" s="4"/>
      <c r="F43" s="5"/>
      <c r="G43" s="62"/>
      <c r="H43" s="75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62"/>
      <c r="U43" s="122"/>
    </row>
    <row r="44" spans="1:21" s="33" customFormat="1" ht="24.95" customHeight="1" x14ac:dyDescent="0.25">
      <c r="A44" s="120" t="s">
        <v>79</v>
      </c>
      <c r="B44" s="9">
        <v>803</v>
      </c>
      <c r="C44" s="10" t="s">
        <v>244</v>
      </c>
      <c r="D44" s="9"/>
      <c r="E44" s="11"/>
      <c r="F44" s="12"/>
      <c r="G44" s="62"/>
      <c r="H44" s="76"/>
      <c r="I44" s="14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62"/>
      <c r="U44" s="122"/>
    </row>
    <row r="45" spans="1:21" s="1" customFormat="1" ht="24.95" customHeight="1" x14ac:dyDescent="0.25">
      <c r="A45" s="129" t="s">
        <v>81</v>
      </c>
      <c r="B45" s="92">
        <v>803</v>
      </c>
      <c r="C45" s="93" t="s">
        <v>82</v>
      </c>
      <c r="D45" s="92" t="s">
        <v>191</v>
      </c>
      <c r="E45" s="64">
        <v>60</v>
      </c>
      <c r="F45" s="95">
        <v>10284</v>
      </c>
      <c r="G45" s="95">
        <f>+ROUND(E45*F45,0)</f>
        <v>617040</v>
      </c>
      <c r="H45" s="76"/>
      <c r="I45" s="14"/>
      <c r="J45" s="130">
        <f>10.01+10.78+5.74+11.58+35.46</f>
        <v>73.569999999999993</v>
      </c>
      <c r="K45" s="130" t="s">
        <v>292</v>
      </c>
      <c r="L45" s="130"/>
      <c r="M45" s="130"/>
      <c r="N45" s="130"/>
      <c r="O45" s="130"/>
      <c r="P45" s="130"/>
      <c r="Q45" s="8"/>
      <c r="R45" s="8"/>
      <c r="S45" s="8"/>
      <c r="T45" s="62">
        <f t="shared" si="1"/>
        <v>9256</v>
      </c>
      <c r="U45" s="122">
        <f t="shared" si="2"/>
        <v>11312</v>
      </c>
    </row>
    <row r="46" spans="1:21" s="1" customFormat="1" ht="24.95" customHeight="1" x14ac:dyDescent="0.25">
      <c r="A46" s="120" t="s">
        <v>83</v>
      </c>
      <c r="B46" s="9">
        <v>803</v>
      </c>
      <c r="C46" s="10" t="s">
        <v>84</v>
      </c>
      <c r="D46" s="9" t="s">
        <v>191</v>
      </c>
      <c r="E46" s="64">
        <f>88.92+10</f>
        <v>98.92</v>
      </c>
      <c r="F46" s="62">
        <v>16460</v>
      </c>
      <c r="G46" s="95">
        <f t="shared" ref="G46:G47" si="4">+ROUND(E46*F46,0)</f>
        <v>1628223</v>
      </c>
      <c r="H46" s="76"/>
      <c r="I46" s="14"/>
      <c r="J46" s="130">
        <f>8.31+7.04</f>
        <v>15.350000000000001</v>
      </c>
      <c r="K46" s="130" t="s">
        <v>293</v>
      </c>
      <c r="L46" s="130"/>
      <c r="M46" s="130"/>
      <c r="N46" s="130"/>
      <c r="O46" s="130"/>
      <c r="P46" s="131"/>
      <c r="Q46" s="130" t="s">
        <v>295</v>
      </c>
      <c r="R46" s="130"/>
      <c r="S46" s="8"/>
      <c r="T46" s="62">
        <f t="shared" si="1"/>
        <v>14814</v>
      </c>
      <c r="U46" s="122">
        <f t="shared" si="2"/>
        <v>18106</v>
      </c>
    </row>
    <row r="47" spans="1:21" s="1" customFormat="1" ht="24.95" customHeight="1" x14ac:dyDescent="0.25">
      <c r="A47" s="120" t="s">
        <v>85</v>
      </c>
      <c r="B47" s="9"/>
      <c r="C47" s="10" t="s">
        <v>275</v>
      </c>
      <c r="D47" s="9" t="s">
        <v>191</v>
      </c>
      <c r="E47" s="64">
        <v>24.18</v>
      </c>
      <c r="F47" s="62">
        <v>18134</v>
      </c>
      <c r="G47" s="62">
        <f t="shared" si="4"/>
        <v>438480</v>
      </c>
      <c r="H47" s="76"/>
      <c r="I47" s="14"/>
      <c r="J47" s="130">
        <f>24.18</f>
        <v>24.18</v>
      </c>
      <c r="K47" s="130" t="s">
        <v>294</v>
      </c>
      <c r="L47" s="130"/>
      <c r="M47" s="130"/>
      <c r="N47" s="130"/>
      <c r="O47" s="130"/>
      <c r="P47" s="130"/>
      <c r="Q47" s="130"/>
      <c r="R47" s="130"/>
      <c r="S47" s="8"/>
      <c r="T47" s="62">
        <f t="shared" si="1"/>
        <v>16321</v>
      </c>
      <c r="U47" s="122">
        <f t="shared" si="2"/>
        <v>19947</v>
      </c>
    </row>
    <row r="48" spans="1:21" s="1" customFormat="1" ht="19.5" customHeight="1" x14ac:dyDescent="0.25">
      <c r="A48" s="120" t="s">
        <v>86</v>
      </c>
      <c r="B48" s="9">
        <v>806</v>
      </c>
      <c r="C48" s="2" t="s">
        <v>245</v>
      </c>
      <c r="D48" s="3"/>
      <c r="E48" s="4"/>
      <c r="F48" s="12"/>
      <c r="G48" s="62"/>
      <c r="H48" s="75"/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62"/>
      <c r="U48" s="122"/>
    </row>
    <row r="49" spans="1:21" s="1" customFormat="1" ht="30.75" customHeight="1" x14ac:dyDescent="0.25">
      <c r="A49" s="120" t="s">
        <v>87</v>
      </c>
      <c r="B49" s="9">
        <v>806</v>
      </c>
      <c r="C49" s="21" t="s">
        <v>88</v>
      </c>
      <c r="D49" s="9" t="s">
        <v>13</v>
      </c>
      <c r="E49" s="64">
        <v>10</v>
      </c>
      <c r="F49" s="62">
        <v>28017</v>
      </c>
      <c r="G49" s="62">
        <f t="shared" si="3"/>
        <v>280170</v>
      </c>
      <c r="H49" s="76"/>
      <c r="I49" s="14"/>
      <c r="J49" s="8"/>
      <c r="K49" s="8"/>
      <c r="L49" s="8"/>
      <c r="M49" s="8"/>
      <c r="N49" s="8"/>
      <c r="O49" s="8"/>
      <c r="P49" s="8"/>
      <c r="Q49" s="8"/>
      <c r="R49" s="8"/>
      <c r="S49" s="8"/>
      <c r="T49" s="62">
        <f t="shared" si="1"/>
        <v>25215</v>
      </c>
      <c r="U49" s="122">
        <f t="shared" si="2"/>
        <v>30819</v>
      </c>
    </row>
    <row r="50" spans="1:21" s="1" customFormat="1" ht="21" customHeight="1" x14ac:dyDescent="0.25">
      <c r="A50" s="120" t="s">
        <v>89</v>
      </c>
      <c r="B50" s="9">
        <v>808</v>
      </c>
      <c r="C50" s="2" t="s">
        <v>246</v>
      </c>
      <c r="D50" s="3"/>
      <c r="E50" s="4"/>
      <c r="F50" s="12"/>
      <c r="G50" s="62"/>
      <c r="H50" s="80"/>
      <c r="I50" s="34"/>
      <c r="J50" s="8"/>
      <c r="K50" s="8"/>
      <c r="L50" s="8"/>
      <c r="M50" s="8"/>
      <c r="N50" s="8"/>
      <c r="O50" s="8"/>
      <c r="P50" s="8"/>
      <c r="Q50" s="8"/>
      <c r="R50" s="8"/>
      <c r="S50" s="8"/>
      <c r="T50" s="62"/>
      <c r="U50" s="122"/>
    </row>
    <row r="51" spans="1:21" s="29" customFormat="1" ht="42.75" customHeight="1" x14ac:dyDescent="0.25">
      <c r="A51" s="120" t="s">
        <v>91</v>
      </c>
      <c r="B51" s="9">
        <v>808</v>
      </c>
      <c r="C51" s="21" t="s">
        <v>247</v>
      </c>
      <c r="D51" s="26" t="s">
        <v>13</v>
      </c>
      <c r="E51" s="64">
        <v>9</v>
      </c>
      <c r="F51" s="62">
        <v>911861</v>
      </c>
      <c r="G51" s="62">
        <f t="shared" si="3"/>
        <v>8206749</v>
      </c>
      <c r="H51" s="79" t="s">
        <v>92</v>
      </c>
      <c r="I51" s="35" t="s">
        <v>92</v>
      </c>
      <c r="J51" s="175"/>
      <c r="K51" s="175"/>
      <c r="L51" s="175"/>
      <c r="M51" s="175"/>
      <c r="N51" s="175"/>
      <c r="O51" s="175"/>
      <c r="P51" s="175"/>
      <c r="Q51" s="28"/>
      <c r="R51" s="132"/>
      <c r="S51" s="124"/>
      <c r="T51" s="62">
        <f t="shared" si="1"/>
        <v>820675</v>
      </c>
      <c r="U51" s="122">
        <f t="shared" si="2"/>
        <v>1003047</v>
      </c>
    </row>
    <row r="52" spans="1:21" s="1" customFormat="1" ht="23.25" customHeight="1" x14ac:dyDescent="0.25">
      <c r="A52" s="120" t="s">
        <v>93</v>
      </c>
      <c r="B52" s="9">
        <v>809</v>
      </c>
      <c r="C52" s="36" t="s">
        <v>248</v>
      </c>
      <c r="D52" s="3"/>
      <c r="E52" s="4"/>
      <c r="F52" s="5"/>
      <c r="G52" s="62"/>
      <c r="H52" s="75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62"/>
      <c r="U52" s="122"/>
    </row>
    <row r="53" spans="1:21" s="1" customFormat="1" ht="24" customHeight="1" x14ac:dyDescent="0.25">
      <c r="A53" s="120" t="s">
        <v>95</v>
      </c>
      <c r="B53" s="9">
        <v>809</v>
      </c>
      <c r="C53" s="21" t="s">
        <v>96</v>
      </c>
      <c r="D53" s="9" t="s">
        <v>13</v>
      </c>
      <c r="E53" s="64">
        <v>9</v>
      </c>
      <c r="F53" s="62">
        <v>441892</v>
      </c>
      <c r="G53" s="62">
        <f t="shared" si="3"/>
        <v>3977028</v>
      </c>
      <c r="H53" s="76"/>
      <c r="I53" s="14"/>
      <c r="J53" s="8"/>
      <c r="K53" s="8"/>
      <c r="L53" s="8"/>
      <c r="M53" s="8"/>
      <c r="N53" s="8"/>
      <c r="O53" s="8"/>
      <c r="P53" s="8"/>
      <c r="Q53" s="8"/>
      <c r="R53" s="8"/>
      <c r="S53" s="8"/>
      <c r="T53" s="62">
        <f t="shared" si="1"/>
        <v>397703</v>
      </c>
      <c r="U53" s="122">
        <f t="shared" si="2"/>
        <v>486081</v>
      </c>
    </row>
    <row r="54" spans="1:21" s="1" customFormat="1" ht="21.75" customHeight="1" x14ac:dyDescent="0.25">
      <c r="A54" s="120" t="s">
        <v>97</v>
      </c>
      <c r="B54" s="9">
        <v>815</v>
      </c>
      <c r="C54" s="36" t="s">
        <v>249</v>
      </c>
      <c r="D54" s="3"/>
      <c r="E54" s="4"/>
      <c r="F54" s="12"/>
      <c r="G54" s="62"/>
      <c r="H54" s="75"/>
      <c r="I54" s="7"/>
      <c r="J54" s="8"/>
      <c r="K54" s="8"/>
      <c r="L54" s="8"/>
      <c r="M54" s="8"/>
      <c r="N54" s="8"/>
      <c r="O54" s="8"/>
      <c r="P54" s="8"/>
      <c r="Q54" s="8"/>
      <c r="R54" s="8"/>
      <c r="S54" s="8"/>
      <c r="T54" s="62"/>
      <c r="U54" s="122"/>
    </row>
    <row r="55" spans="1:21" s="1" customFormat="1" ht="27.75" customHeight="1" x14ac:dyDescent="0.25">
      <c r="A55" s="120" t="s">
        <v>99</v>
      </c>
      <c r="B55" s="9">
        <v>815</v>
      </c>
      <c r="C55" s="21" t="s">
        <v>250</v>
      </c>
      <c r="D55" s="9" t="s">
        <v>13</v>
      </c>
      <c r="E55" s="64">
        <v>10</v>
      </c>
      <c r="F55" s="73">
        <v>315368</v>
      </c>
      <c r="G55" s="62">
        <f t="shared" si="3"/>
        <v>3153680</v>
      </c>
      <c r="H55" s="76"/>
      <c r="I55" s="14"/>
      <c r="J55" s="8"/>
      <c r="K55" s="8"/>
      <c r="L55" s="8"/>
      <c r="M55" s="8"/>
      <c r="N55" s="8"/>
      <c r="O55" s="8"/>
      <c r="P55" s="8"/>
      <c r="Q55" s="8"/>
      <c r="R55" s="8"/>
      <c r="S55" s="8"/>
      <c r="T55" s="62">
        <f t="shared" si="1"/>
        <v>283831</v>
      </c>
      <c r="U55" s="122">
        <f t="shared" si="2"/>
        <v>346905</v>
      </c>
    </row>
    <row r="56" spans="1:21" s="1" customFormat="1" ht="24.95" customHeight="1" x14ac:dyDescent="0.25">
      <c r="A56" s="120" t="s">
        <v>100</v>
      </c>
      <c r="B56" s="9">
        <v>818</v>
      </c>
      <c r="C56" s="2" t="s">
        <v>101</v>
      </c>
      <c r="D56" s="3"/>
      <c r="E56" s="4"/>
      <c r="F56" s="5"/>
      <c r="G56" s="62"/>
      <c r="H56" s="75"/>
      <c r="I56" s="7"/>
      <c r="J56" s="8"/>
      <c r="K56" s="8"/>
      <c r="L56" s="8"/>
      <c r="M56" s="8"/>
      <c r="N56" s="8"/>
      <c r="O56" s="8"/>
      <c r="P56" s="8"/>
      <c r="Q56" s="8"/>
      <c r="R56" s="8"/>
      <c r="S56" s="8"/>
      <c r="T56" s="62"/>
      <c r="U56" s="122"/>
    </row>
    <row r="57" spans="1:21" s="1" customFormat="1" ht="24.95" customHeight="1" x14ac:dyDescent="0.25">
      <c r="A57" s="120" t="s">
        <v>102</v>
      </c>
      <c r="B57" s="9">
        <v>818</v>
      </c>
      <c r="C57" s="10" t="s">
        <v>103</v>
      </c>
      <c r="D57" s="9" t="s">
        <v>13</v>
      </c>
      <c r="E57" s="64">
        <v>4</v>
      </c>
      <c r="F57" s="62">
        <v>562680</v>
      </c>
      <c r="G57" s="62">
        <f t="shared" si="3"/>
        <v>2250720</v>
      </c>
      <c r="H57" s="76"/>
      <c r="I57" s="14"/>
      <c r="J57" s="8"/>
      <c r="K57" s="8"/>
      <c r="L57" s="8"/>
      <c r="M57" s="8"/>
      <c r="N57" s="8"/>
      <c r="O57" s="8"/>
      <c r="P57" s="8"/>
      <c r="Q57" s="8"/>
      <c r="R57" s="8"/>
      <c r="S57" s="8"/>
      <c r="T57" s="62">
        <f t="shared" si="1"/>
        <v>506412</v>
      </c>
      <c r="U57" s="122">
        <f t="shared" si="2"/>
        <v>618948</v>
      </c>
    </row>
    <row r="58" spans="1:21" s="1" customFormat="1" ht="24.95" customHeight="1" x14ac:dyDescent="0.25">
      <c r="A58" s="133"/>
      <c r="B58" s="3"/>
      <c r="C58" s="2" t="s">
        <v>104</v>
      </c>
      <c r="D58" s="3"/>
      <c r="E58" s="4"/>
      <c r="F58" s="5"/>
      <c r="G58" s="13"/>
      <c r="H58" s="75"/>
      <c r="I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62"/>
      <c r="U58" s="122"/>
    </row>
    <row r="59" spans="1:21" s="1" customFormat="1" ht="24.95" customHeight="1" x14ac:dyDescent="0.25">
      <c r="A59" s="119">
        <v>7</v>
      </c>
      <c r="B59" s="60" t="s">
        <v>230</v>
      </c>
      <c r="C59" s="63" t="s">
        <v>25</v>
      </c>
      <c r="D59" s="97"/>
      <c r="E59" s="98"/>
      <c r="F59" s="99"/>
      <c r="G59" s="101"/>
      <c r="H59" s="75"/>
      <c r="I59" s="7"/>
      <c r="J59" s="8"/>
      <c r="K59" s="8"/>
      <c r="L59" s="8"/>
      <c r="M59" s="8"/>
      <c r="N59" s="8"/>
      <c r="O59" s="8"/>
      <c r="P59" s="8"/>
      <c r="Q59" s="8"/>
      <c r="R59" s="8"/>
      <c r="S59" s="8"/>
      <c r="T59" s="62"/>
      <c r="U59" s="122"/>
    </row>
    <row r="60" spans="1:21" s="1" customFormat="1" ht="24.95" customHeight="1" x14ac:dyDescent="0.25">
      <c r="A60" s="120" t="s">
        <v>105</v>
      </c>
      <c r="B60" s="9">
        <v>201</v>
      </c>
      <c r="C60" s="2" t="s">
        <v>27</v>
      </c>
      <c r="D60" s="3"/>
      <c r="E60" s="4"/>
      <c r="F60" s="5"/>
      <c r="G60" s="13"/>
      <c r="H60" s="75"/>
      <c r="I60" s="7"/>
      <c r="J60" s="8"/>
      <c r="K60" s="8"/>
      <c r="L60" s="8"/>
      <c r="M60" s="8"/>
      <c r="N60" s="8"/>
      <c r="O60" s="8"/>
      <c r="P60" s="8"/>
      <c r="Q60" s="8"/>
      <c r="R60" s="8"/>
      <c r="S60" s="8"/>
      <c r="T60" s="62"/>
      <c r="U60" s="122"/>
    </row>
    <row r="61" spans="1:21" s="1" customFormat="1" ht="33.75" customHeight="1" x14ac:dyDescent="0.25">
      <c r="A61" s="120" t="s">
        <v>106</v>
      </c>
      <c r="B61" s="9" t="s">
        <v>231</v>
      </c>
      <c r="C61" s="21" t="s">
        <v>285</v>
      </c>
      <c r="D61" s="9" t="s">
        <v>22</v>
      </c>
      <c r="E61" s="64">
        <v>10</v>
      </c>
      <c r="F61" s="62">
        <v>24792</v>
      </c>
      <c r="G61" s="62">
        <f t="shared" ref="G61" si="5">+E61*F61</f>
        <v>247920</v>
      </c>
      <c r="H61" s="76"/>
      <c r="I61" s="14"/>
      <c r="J61" s="8"/>
      <c r="K61" s="8"/>
      <c r="L61" s="8"/>
      <c r="M61" s="8"/>
      <c r="N61" s="8"/>
      <c r="O61" s="8"/>
      <c r="P61" s="8"/>
      <c r="Q61" s="8"/>
      <c r="R61" s="8"/>
      <c r="S61" s="8"/>
      <c r="T61" s="62">
        <f t="shared" si="1"/>
        <v>22313</v>
      </c>
      <c r="U61" s="122">
        <f t="shared" si="2"/>
        <v>27271</v>
      </c>
    </row>
    <row r="62" spans="1:21" s="1" customFormat="1" ht="30" customHeight="1" x14ac:dyDescent="0.25">
      <c r="A62" s="120" t="s">
        <v>107</v>
      </c>
      <c r="B62" s="9" t="s">
        <v>231</v>
      </c>
      <c r="C62" s="21" t="s">
        <v>286</v>
      </c>
      <c r="D62" s="9" t="s">
        <v>22</v>
      </c>
      <c r="E62" s="64">
        <v>2</v>
      </c>
      <c r="F62" s="62">
        <v>30179</v>
      </c>
      <c r="G62" s="62">
        <f t="shared" ref="G62" si="6">+ROUND(E62*F62,0)</f>
        <v>60358</v>
      </c>
      <c r="H62" s="76"/>
      <c r="I62" s="14"/>
      <c r="J62" s="8"/>
      <c r="K62" s="8"/>
      <c r="L62" s="8"/>
      <c r="M62" s="8"/>
      <c r="N62" s="8"/>
      <c r="O62" s="8"/>
      <c r="P62" s="8"/>
      <c r="Q62" s="8"/>
      <c r="R62" s="8"/>
      <c r="S62" s="8"/>
      <c r="T62" s="62">
        <f t="shared" si="1"/>
        <v>27161</v>
      </c>
      <c r="U62" s="122">
        <f t="shared" si="2"/>
        <v>33197</v>
      </c>
    </row>
    <row r="63" spans="1:21" s="1" customFormat="1" ht="24.95" customHeight="1" x14ac:dyDescent="0.25">
      <c r="A63" s="120" t="s">
        <v>108</v>
      </c>
      <c r="B63" s="9">
        <v>202</v>
      </c>
      <c r="C63" s="36" t="s">
        <v>31</v>
      </c>
      <c r="D63" s="3"/>
      <c r="E63" s="4"/>
      <c r="F63" s="5"/>
      <c r="G63" s="13"/>
      <c r="H63" s="75"/>
      <c r="I63" s="7"/>
      <c r="J63" s="8"/>
      <c r="K63" s="8"/>
      <c r="L63" s="8"/>
      <c r="M63" s="8"/>
      <c r="N63" s="8"/>
      <c r="O63" s="8"/>
      <c r="P63" s="8"/>
      <c r="Q63" s="8"/>
      <c r="R63" s="8"/>
      <c r="S63" s="8"/>
      <c r="T63" s="62"/>
      <c r="U63" s="122"/>
    </row>
    <row r="64" spans="1:21" s="1" customFormat="1" ht="27" customHeight="1" x14ac:dyDescent="0.25">
      <c r="A64" s="120" t="s">
        <v>109</v>
      </c>
      <c r="B64" s="9">
        <v>202</v>
      </c>
      <c r="C64" s="21" t="s">
        <v>232</v>
      </c>
      <c r="D64" s="9" t="s">
        <v>34</v>
      </c>
      <c r="E64" s="64">
        <v>5</v>
      </c>
      <c r="F64" s="62">
        <v>18100</v>
      </c>
      <c r="G64" s="62">
        <f t="shared" ref="G64:G70" si="7">+ROUND(E64*F64,0)</f>
        <v>90500</v>
      </c>
      <c r="H64" s="76"/>
      <c r="I64" s="14"/>
      <c r="J64" s="8"/>
      <c r="K64" s="8"/>
      <c r="L64" s="8"/>
      <c r="M64" s="8"/>
      <c r="N64" s="8"/>
      <c r="O64" s="8"/>
      <c r="P64" s="8"/>
      <c r="Q64" s="8"/>
      <c r="R64" s="8"/>
      <c r="S64" s="8"/>
      <c r="T64" s="62">
        <f t="shared" si="1"/>
        <v>16290</v>
      </c>
      <c r="U64" s="122">
        <f t="shared" si="2"/>
        <v>19910</v>
      </c>
    </row>
    <row r="65" spans="1:21" s="1" customFormat="1" ht="24.95" customHeight="1" x14ac:dyDescent="0.25">
      <c r="A65" s="120" t="s">
        <v>110</v>
      </c>
      <c r="B65" s="9">
        <v>204</v>
      </c>
      <c r="C65" s="2" t="s">
        <v>36</v>
      </c>
      <c r="D65" s="3"/>
      <c r="E65" s="4"/>
      <c r="F65" s="5"/>
      <c r="G65" s="62"/>
      <c r="H65" s="75"/>
      <c r="I65" s="7"/>
      <c r="J65" s="8"/>
      <c r="K65" s="8"/>
      <c r="L65" s="8"/>
      <c r="M65" s="8"/>
      <c r="N65" s="8"/>
      <c r="O65" s="8"/>
      <c r="P65" s="8"/>
      <c r="Q65" s="8"/>
      <c r="R65" s="8"/>
      <c r="S65" s="8"/>
      <c r="T65" s="62"/>
      <c r="U65" s="122"/>
    </row>
    <row r="66" spans="1:21" s="1" customFormat="1" ht="30.75" customHeight="1" x14ac:dyDescent="0.25">
      <c r="A66" s="120" t="s">
        <v>111</v>
      </c>
      <c r="B66" s="9">
        <v>204</v>
      </c>
      <c r="C66" s="21" t="s">
        <v>38</v>
      </c>
      <c r="D66" s="9" t="s">
        <v>22</v>
      </c>
      <c r="E66" s="64">
        <v>1</v>
      </c>
      <c r="F66" s="62">
        <v>65805</v>
      </c>
      <c r="G66" s="62">
        <f t="shared" si="7"/>
        <v>65805</v>
      </c>
      <c r="H66" s="76"/>
      <c r="I66" s="14"/>
      <c r="J66" s="8"/>
      <c r="K66" s="8"/>
      <c r="L66" s="8"/>
      <c r="M66" s="8"/>
      <c r="N66" s="8"/>
      <c r="O66" s="8"/>
      <c r="P66" s="8"/>
      <c r="Q66" s="8"/>
      <c r="R66" s="8"/>
      <c r="S66" s="8"/>
      <c r="T66" s="62">
        <f t="shared" si="1"/>
        <v>59225</v>
      </c>
      <c r="U66" s="122">
        <f t="shared" si="2"/>
        <v>72386</v>
      </c>
    </row>
    <row r="67" spans="1:21" s="1" customFormat="1" ht="21" customHeight="1" x14ac:dyDescent="0.25">
      <c r="A67" s="120" t="s">
        <v>112</v>
      </c>
      <c r="B67" s="9">
        <v>204</v>
      </c>
      <c r="C67" s="21" t="s">
        <v>40</v>
      </c>
      <c r="D67" s="9" t="s">
        <v>22</v>
      </c>
      <c r="E67" s="64">
        <v>1</v>
      </c>
      <c r="F67" s="62">
        <v>97664</v>
      </c>
      <c r="G67" s="62">
        <f t="shared" si="7"/>
        <v>97664</v>
      </c>
      <c r="H67" s="76"/>
      <c r="I67" s="14"/>
      <c r="J67" s="8"/>
      <c r="K67" s="8"/>
      <c r="L67" s="8"/>
      <c r="M67" s="8"/>
      <c r="N67" s="8"/>
      <c r="O67" s="8"/>
      <c r="P67" s="8"/>
      <c r="Q67" s="8"/>
      <c r="R67" s="8"/>
      <c r="S67" s="8"/>
      <c r="T67" s="62">
        <f t="shared" si="1"/>
        <v>87898</v>
      </c>
      <c r="U67" s="122">
        <f t="shared" si="2"/>
        <v>107430</v>
      </c>
    </row>
    <row r="68" spans="1:21" s="23" customFormat="1" ht="21.75" customHeight="1" x14ac:dyDescent="0.25">
      <c r="A68" s="120" t="s">
        <v>113</v>
      </c>
      <c r="B68" s="26">
        <v>204</v>
      </c>
      <c r="C68" s="21" t="s">
        <v>42</v>
      </c>
      <c r="D68" s="9" t="s">
        <v>22</v>
      </c>
      <c r="E68" s="64">
        <v>5</v>
      </c>
      <c r="F68" s="62">
        <v>21136</v>
      </c>
      <c r="G68" s="62">
        <f t="shared" si="7"/>
        <v>105680</v>
      </c>
      <c r="H68" s="76"/>
      <c r="I68" s="30" t="s">
        <v>43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62">
        <f t="shared" si="1"/>
        <v>19022</v>
      </c>
      <c r="U68" s="122">
        <f t="shared" si="2"/>
        <v>23250</v>
      </c>
    </row>
    <row r="69" spans="1:21" s="1" customFormat="1" ht="24.95" customHeight="1" x14ac:dyDescent="0.25">
      <c r="A69" s="120" t="s">
        <v>114</v>
      </c>
      <c r="B69" s="9">
        <v>205</v>
      </c>
      <c r="C69" s="2" t="s">
        <v>234</v>
      </c>
      <c r="D69" s="3"/>
      <c r="E69" s="64"/>
      <c r="F69" s="62"/>
      <c r="G69" s="62"/>
      <c r="H69" s="75"/>
      <c r="I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62"/>
      <c r="U69" s="122"/>
    </row>
    <row r="70" spans="1:21" s="1" customFormat="1" ht="26.25" customHeight="1" x14ac:dyDescent="0.25">
      <c r="A70" s="120" t="s">
        <v>115</v>
      </c>
      <c r="B70" s="9">
        <v>205</v>
      </c>
      <c r="C70" s="21" t="s">
        <v>233</v>
      </c>
      <c r="D70" s="9" t="s">
        <v>22</v>
      </c>
      <c r="E70" s="64">
        <v>5</v>
      </c>
      <c r="F70" s="62">
        <v>35384</v>
      </c>
      <c r="G70" s="62">
        <f t="shared" si="7"/>
        <v>176920</v>
      </c>
      <c r="H70" s="76"/>
      <c r="I70" s="14"/>
      <c r="J70" s="8"/>
      <c r="K70" s="8"/>
      <c r="L70" s="8"/>
      <c r="M70" s="8"/>
      <c r="N70" s="8"/>
      <c r="O70" s="8"/>
      <c r="P70" s="8"/>
      <c r="Q70" s="8"/>
      <c r="R70" s="8"/>
      <c r="S70" s="8"/>
      <c r="T70" s="62">
        <f t="shared" si="1"/>
        <v>31846</v>
      </c>
      <c r="U70" s="122">
        <f t="shared" si="2"/>
        <v>38922</v>
      </c>
    </row>
    <row r="71" spans="1:21" s="1" customFormat="1" ht="22.5" customHeight="1" x14ac:dyDescent="0.25">
      <c r="A71" s="119">
        <v>8</v>
      </c>
      <c r="B71" s="60" t="s">
        <v>237</v>
      </c>
      <c r="C71" s="63" t="s">
        <v>251</v>
      </c>
      <c r="D71" s="3"/>
      <c r="E71" s="64"/>
      <c r="F71" s="62"/>
      <c r="G71" s="62"/>
      <c r="H71" s="75"/>
      <c r="I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62"/>
      <c r="U71" s="122"/>
    </row>
    <row r="72" spans="1:21" s="1" customFormat="1" ht="24.95" customHeight="1" x14ac:dyDescent="0.25">
      <c r="A72" s="120" t="s">
        <v>116</v>
      </c>
      <c r="B72" s="9">
        <v>501</v>
      </c>
      <c r="C72" s="2" t="s">
        <v>65</v>
      </c>
      <c r="D72" s="3"/>
      <c r="E72" s="64"/>
      <c r="F72" s="62"/>
      <c r="G72" s="62"/>
      <c r="H72" s="76"/>
      <c r="I72" s="14"/>
      <c r="J72" s="8"/>
      <c r="K72" s="8"/>
      <c r="L72" s="8"/>
      <c r="M72" s="8"/>
      <c r="N72" s="8"/>
      <c r="O72" s="8"/>
      <c r="P72" s="8"/>
      <c r="Q72" s="8"/>
      <c r="R72" s="8"/>
      <c r="S72" s="8"/>
      <c r="T72" s="62"/>
      <c r="U72" s="122"/>
    </row>
    <row r="73" spans="1:21" s="33" customFormat="1" ht="24.95" customHeight="1" x14ac:dyDescent="0.25">
      <c r="A73" s="120" t="s">
        <v>117</v>
      </c>
      <c r="B73" s="9">
        <v>501</v>
      </c>
      <c r="C73" s="10" t="s">
        <v>67</v>
      </c>
      <c r="D73" s="9"/>
      <c r="E73" s="64"/>
      <c r="F73" s="62"/>
      <c r="G73" s="62"/>
      <c r="H73" s="76"/>
      <c r="I73" s="14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62"/>
      <c r="U73" s="122"/>
    </row>
    <row r="74" spans="1:21" s="1" customFormat="1" ht="36" customHeight="1" x14ac:dyDescent="0.25">
      <c r="A74" s="125" t="s">
        <v>118</v>
      </c>
      <c r="B74" s="9">
        <v>501</v>
      </c>
      <c r="C74" s="21" t="s">
        <v>239</v>
      </c>
      <c r="D74" s="26" t="s">
        <v>22</v>
      </c>
      <c r="E74" s="64">
        <v>1</v>
      </c>
      <c r="F74" s="62">
        <v>445006</v>
      </c>
      <c r="G74" s="62">
        <f>+ROUND(E74*F74,0)</f>
        <v>445006</v>
      </c>
      <c r="H74" s="80" t="s">
        <v>69</v>
      </c>
      <c r="I74" s="34"/>
      <c r="J74" s="8"/>
      <c r="K74" s="8"/>
      <c r="L74" s="8"/>
      <c r="M74" s="8"/>
      <c r="N74" s="8"/>
      <c r="O74" s="8"/>
      <c r="P74" s="8"/>
      <c r="Q74" s="8"/>
      <c r="R74" s="8"/>
      <c r="S74" s="8"/>
      <c r="T74" s="62">
        <f t="shared" ref="T74:T136" si="8">+ROUND(F74*90%,0)</f>
        <v>400505</v>
      </c>
      <c r="U74" s="122">
        <f t="shared" ref="U74:U136" si="9">+ROUND(F74*110%,0)</f>
        <v>489507</v>
      </c>
    </row>
    <row r="75" spans="1:21" s="1" customFormat="1" ht="24.95" customHeight="1" x14ac:dyDescent="0.25">
      <c r="A75" s="119">
        <v>9</v>
      </c>
      <c r="B75" s="60" t="s">
        <v>242</v>
      </c>
      <c r="C75" s="63" t="s">
        <v>76</v>
      </c>
      <c r="D75" s="3"/>
      <c r="E75" s="64"/>
      <c r="F75" s="62"/>
      <c r="G75" s="62"/>
      <c r="H75" s="75"/>
      <c r="I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62"/>
      <c r="U75" s="122"/>
    </row>
    <row r="76" spans="1:21" s="1" customFormat="1" ht="24.95" customHeight="1" x14ac:dyDescent="0.25">
      <c r="A76" s="120" t="s">
        <v>120</v>
      </c>
      <c r="B76" s="9">
        <v>803</v>
      </c>
      <c r="C76" s="2" t="s">
        <v>78</v>
      </c>
      <c r="D76" s="3"/>
      <c r="E76" s="64"/>
      <c r="F76" s="62"/>
      <c r="G76" s="62"/>
      <c r="H76" s="75"/>
      <c r="I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62"/>
      <c r="U76" s="122"/>
    </row>
    <row r="77" spans="1:21" s="33" customFormat="1" ht="24.95" customHeight="1" x14ac:dyDescent="0.25">
      <c r="A77" s="120" t="s">
        <v>121</v>
      </c>
      <c r="B77" s="9">
        <v>803</v>
      </c>
      <c r="C77" s="10" t="s">
        <v>80</v>
      </c>
      <c r="D77" s="9"/>
      <c r="E77" s="64"/>
      <c r="F77" s="62"/>
      <c r="G77" s="62"/>
      <c r="H77" s="76"/>
      <c r="I77" s="14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62"/>
      <c r="U77" s="122"/>
    </row>
    <row r="78" spans="1:21" s="1" customFormat="1" ht="24.95" customHeight="1" x14ac:dyDescent="0.25">
      <c r="A78" s="129" t="s">
        <v>122</v>
      </c>
      <c r="B78" s="92">
        <v>803</v>
      </c>
      <c r="C78" s="93" t="s">
        <v>275</v>
      </c>
      <c r="D78" s="92" t="s">
        <v>256</v>
      </c>
      <c r="E78" s="64">
        <v>16.5</v>
      </c>
      <c r="F78" s="95">
        <v>18134</v>
      </c>
      <c r="G78" s="95">
        <f>+ROUND(E78*F78,0)</f>
        <v>299211</v>
      </c>
      <c r="H78" s="76"/>
      <c r="I78" s="14"/>
      <c r="J78" s="131">
        <f>4.12+12.38</f>
        <v>16.5</v>
      </c>
      <c r="K78" s="130" t="s">
        <v>281</v>
      </c>
      <c r="L78" s="8"/>
      <c r="M78" s="8"/>
      <c r="N78" s="8"/>
      <c r="O78" s="8"/>
      <c r="P78" s="8"/>
      <c r="Q78" s="8"/>
      <c r="R78" s="8"/>
      <c r="S78" s="8"/>
      <c r="T78" s="62">
        <f t="shared" si="8"/>
        <v>16321</v>
      </c>
      <c r="U78" s="122">
        <f t="shared" si="9"/>
        <v>19947</v>
      </c>
    </row>
    <row r="79" spans="1:21" s="1" customFormat="1" ht="24.95" customHeight="1" x14ac:dyDescent="0.25">
      <c r="A79" s="120" t="s">
        <v>123</v>
      </c>
      <c r="B79" s="9">
        <v>808</v>
      </c>
      <c r="C79" s="2" t="s">
        <v>90</v>
      </c>
      <c r="D79" s="3"/>
      <c r="E79" s="64"/>
      <c r="F79" s="62"/>
      <c r="G79" s="62"/>
      <c r="H79" s="81"/>
      <c r="I79" s="38"/>
      <c r="J79" s="8"/>
      <c r="K79" s="8"/>
      <c r="L79" s="8"/>
      <c r="M79" s="8"/>
      <c r="N79" s="8"/>
      <c r="O79" s="8"/>
      <c r="P79" s="8"/>
      <c r="Q79" s="8"/>
      <c r="R79" s="8"/>
      <c r="S79" s="8"/>
      <c r="T79" s="62"/>
      <c r="U79" s="122"/>
    </row>
    <row r="80" spans="1:21" s="29" customFormat="1" ht="42.75" customHeight="1" x14ac:dyDescent="0.25">
      <c r="A80" s="120" t="s">
        <v>124</v>
      </c>
      <c r="B80" s="9">
        <v>808</v>
      </c>
      <c r="C80" s="21" t="s">
        <v>247</v>
      </c>
      <c r="D80" s="9" t="s">
        <v>13</v>
      </c>
      <c r="E80" s="64">
        <v>1</v>
      </c>
      <c r="F80" s="62">
        <v>911861</v>
      </c>
      <c r="G80" s="62">
        <f>+ROUND(E80*F80,0)</f>
        <v>911861</v>
      </c>
      <c r="H80" s="79" t="s">
        <v>92</v>
      </c>
      <c r="I80" s="35" t="s">
        <v>92</v>
      </c>
      <c r="J80" s="175"/>
      <c r="K80" s="175"/>
      <c r="L80" s="175"/>
      <c r="M80" s="175"/>
      <c r="N80" s="175"/>
      <c r="O80" s="175"/>
      <c r="P80" s="175"/>
      <c r="Q80" s="28"/>
      <c r="R80" s="124"/>
      <c r="S80" s="124"/>
      <c r="T80" s="62">
        <f t="shared" si="8"/>
        <v>820675</v>
      </c>
      <c r="U80" s="122">
        <f t="shared" si="9"/>
        <v>1003047</v>
      </c>
    </row>
    <row r="81" spans="1:21" s="1" customFormat="1" ht="23.25" customHeight="1" x14ac:dyDescent="0.25">
      <c r="A81" s="120" t="s">
        <v>126</v>
      </c>
      <c r="B81" s="9">
        <v>809</v>
      </c>
      <c r="C81" s="36" t="s">
        <v>94</v>
      </c>
      <c r="D81" s="3"/>
      <c r="E81" s="64"/>
      <c r="F81" s="62"/>
      <c r="G81" s="62"/>
      <c r="H81" s="75"/>
      <c r="I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62"/>
      <c r="U81" s="122"/>
    </row>
    <row r="82" spans="1:21" s="1" customFormat="1" ht="21" customHeight="1" x14ac:dyDescent="0.25">
      <c r="A82" s="120" t="s">
        <v>127</v>
      </c>
      <c r="B82" s="9">
        <v>809</v>
      </c>
      <c r="C82" s="21" t="s">
        <v>96</v>
      </c>
      <c r="D82" s="9" t="s">
        <v>13</v>
      </c>
      <c r="E82" s="64">
        <v>1</v>
      </c>
      <c r="F82" s="62">
        <v>441892</v>
      </c>
      <c r="G82" s="62">
        <f>+ROUND(E82*F82,0)</f>
        <v>441892</v>
      </c>
      <c r="H82" s="76"/>
      <c r="I82" s="14"/>
      <c r="J82" s="8"/>
      <c r="K82" s="8"/>
      <c r="L82" s="8"/>
      <c r="M82" s="8"/>
      <c r="N82" s="8"/>
      <c r="O82" s="8"/>
      <c r="P82" s="8"/>
      <c r="Q82" s="8"/>
      <c r="R82" s="8"/>
      <c r="S82" s="8"/>
      <c r="T82" s="62">
        <f t="shared" si="8"/>
        <v>397703</v>
      </c>
      <c r="U82" s="122">
        <f t="shared" si="9"/>
        <v>486081</v>
      </c>
    </row>
    <row r="83" spans="1:21" s="1" customFormat="1" ht="21.75" customHeight="1" x14ac:dyDescent="0.25">
      <c r="A83" s="133"/>
      <c r="B83" s="3"/>
      <c r="C83" s="2" t="s">
        <v>128</v>
      </c>
      <c r="D83" s="3"/>
      <c r="E83" s="64"/>
      <c r="F83" s="62"/>
      <c r="G83" s="62"/>
      <c r="H83" s="75"/>
      <c r="I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62"/>
      <c r="U83" s="122"/>
    </row>
    <row r="84" spans="1:21" s="1" customFormat="1" ht="18.75" customHeight="1" x14ac:dyDescent="0.25">
      <c r="A84" s="119">
        <v>10</v>
      </c>
      <c r="B84" s="60">
        <v>20</v>
      </c>
      <c r="C84" s="63" t="s">
        <v>25</v>
      </c>
      <c r="D84" s="3"/>
      <c r="E84" s="64"/>
      <c r="F84" s="62"/>
      <c r="G84" s="62"/>
      <c r="H84" s="75"/>
      <c r="I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62"/>
      <c r="U84" s="122"/>
    </row>
    <row r="85" spans="1:21" s="1" customFormat="1" ht="21" customHeight="1" x14ac:dyDescent="0.25">
      <c r="A85" s="120" t="s">
        <v>312</v>
      </c>
      <c r="B85" s="3">
        <v>201</v>
      </c>
      <c r="C85" s="2" t="s">
        <v>27</v>
      </c>
      <c r="D85" s="3"/>
      <c r="E85" s="64"/>
      <c r="F85" s="62"/>
      <c r="G85" s="62"/>
      <c r="H85" s="75"/>
      <c r="I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62"/>
      <c r="U85" s="122"/>
    </row>
    <row r="86" spans="1:21" s="1" customFormat="1" ht="33" customHeight="1" x14ac:dyDescent="0.25">
      <c r="A86" s="120" t="s">
        <v>313</v>
      </c>
      <c r="B86" s="9">
        <v>2011</v>
      </c>
      <c r="C86" s="21" t="s">
        <v>287</v>
      </c>
      <c r="D86" s="9" t="s">
        <v>22</v>
      </c>
      <c r="E86" s="64">
        <v>25</v>
      </c>
      <c r="F86" s="62">
        <v>24792</v>
      </c>
      <c r="G86" s="62">
        <f>+ROUND(E86*F86,0)</f>
        <v>619800</v>
      </c>
      <c r="H86" s="76"/>
      <c r="I86" s="14"/>
      <c r="J86" s="8"/>
      <c r="K86" s="8"/>
      <c r="L86" s="8"/>
      <c r="M86" s="8"/>
      <c r="N86" s="8"/>
      <c r="O86" s="8"/>
      <c r="P86" s="8"/>
      <c r="Q86" s="8"/>
      <c r="R86" s="8"/>
      <c r="S86" s="8"/>
      <c r="T86" s="62">
        <f t="shared" si="8"/>
        <v>22313</v>
      </c>
      <c r="U86" s="122">
        <f t="shared" si="9"/>
        <v>27271</v>
      </c>
    </row>
    <row r="87" spans="1:21" s="1" customFormat="1" ht="33.75" customHeight="1" x14ac:dyDescent="0.25">
      <c r="A87" s="120" t="s">
        <v>314</v>
      </c>
      <c r="B87" s="9">
        <v>2014</v>
      </c>
      <c r="C87" s="21" t="s">
        <v>288</v>
      </c>
      <c r="D87" s="9" t="s">
        <v>22</v>
      </c>
      <c r="E87" s="64">
        <v>6</v>
      </c>
      <c r="F87" s="62">
        <v>30179</v>
      </c>
      <c r="G87" s="62">
        <f>+ROUND(E87*F87,0)</f>
        <v>181074</v>
      </c>
      <c r="H87" s="76"/>
      <c r="I87" s="14"/>
      <c r="J87" s="8"/>
      <c r="K87" s="8"/>
      <c r="L87" s="8"/>
      <c r="M87" s="8"/>
      <c r="N87" s="8"/>
      <c r="O87" s="8"/>
      <c r="P87" s="8"/>
      <c r="Q87" s="8"/>
      <c r="R87" s="8"/>
      <c r="S87" s="8"/>
      <c r="T87" s="62">
        <f t="shared" si="8"/>
        <v>27161</v>
      </c>
      <c r="U87" s="122">
        <f t="shared" si="9"/>
        <v>33197</v>
      </c>
    </row>
    <row r="88" spans="1:21" s="1" customFormat="1" ht="21" customHeight="1" x14ac:dyDescent="0.25">
      <c r="A88" s="120" t="s">
        <v>315</v>
      </c>
      <c r="B88" s="3">
        <v>202</v>
      </c>
      <c r="C88" s="2" t="s">
        <v>31</v>
      </c>
      <c r="D88" s="3"/>
      <c r="E88" s="64"/>
      <c r="F88" s="62"/>
      <c r="G88" s="62"/>
      <c r="H88" s="75"/>
      <c r="I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62"/>
      <c r="U88" s="122"/>
    </row>
    <row r="89" spans="1:21" s="1" customFormat="1" ht="23.25" customHeight="1" x14ac:dyDescent="0.25">
      <c r="A89" s="120" t="s">
        <v>316</v>
      </c>
      <c r="B89" s="9">
        <v>2021</v>
      </c>
      <c r="C89" s="21" t="s">
        <v>33</v>
      </c>
      <c r="D89" s="9" t="s">
        <v>34</v>
      </c>
      <c r="E89" s="64">
        <v>35</v>
      </c>
      <c r="F89" s="62">
        <v>18100</v>
      </c>
      <c r="G89" s="62">
        <f t="shared" ref="G89:G145" si="10">+ROUND(E89*F89,0)</f>
        <v>633500</v>
      </c>
      <c r="H89" s="76"/>
      <c r="I89" s="14"/>
      <c r="J89" s="8"/>
      <c r="K89" s="8"/>
      <c r="L89" s="8"/>
      <c r="M89" s="8"/>
      <c r="N89" s="8"/>
      <c r="O89" s="8"/>
      <c r="P89" s="8"/>
      <c r="Q89" s="8"/>
      <c r="R89" s="8"/>
      <c r="S89" s="8"/>
      <c r="T89" s="62">
        <f t="shared" si="8"/>
        <v>16290</v>
      </c>
      <c r="U89" s="122">
        <f t="shared" si="9"/>
        <v>19910</v>
      </c>
    </row>
    <row r="90" spans="1:21" s="1" customFormat="1" ht="24.95" customHeight="1" x14ac:dyDescent="0.25">
      <c r="A90" s="120" t="s">
        <v>317</v>
      </c>
      <c r="B90" s="3">
        <v>204</v>
      </c>
      <c r="C90" s="2" t="s">
        <v>36</v>
      </c>
      <c r="D90" s="3"/>
      <c r="E90" s="64"/>
      <c r="F90" s="62"/>
      <c r="G90" s="62"/>
      <c r="H90" s="75"/>
      <c r="I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62"/>
      <c r="U90" s="122"/>
    </row>
    <row r="91" spans="1:21" s="1" customFormat="1" ht="32.25" customHeight="1" x14ac:dyDescent="0.25">
      <c r="A91" s="120" t="s">
        <v>318</v>
      </c>
      <c r="B91" s="9">
        <v>2041</v>
      </c>
      <c r="C91" s="21" t="s">
        <v>38</v>
      </c>
      <c r="D91" s="9" t="s">
        <v>22</v>
      </c>
      <c r="E91" s="64">
        <v>3</v>
      </c>
      <c r="F91" s="62">
        <v>65805</v>
      </c>
      <c r="G91" s="62">
        <f t="shared" si="10"/>
        <v>197415</v>
      </c>
      <c r="H91" s="76"/>
      <c r="I91" s="14"/>
      <c r="J91" s="8"/>
      <c r="K91" s="8"/>
      <c r="L91" s="8"/>
      <c r="M91" s="8"/>
      <c r="N91" s="8"/>
      <c r="O91" s="8"/>
      <c r="P91" s="8"/>
      <c r="Q91" s="8"/>
      <c r="R91" s="8"/>
      <c r="S91" s="8"/>
      <c r="T91" s="62">
        <f t="shared" si="8"/>
        <v>59225</v>
      </c>
      <c r="U91" s="122">
        <f t="shared" si="9"/>
        <v>72386</v>
      </c>
    </row>
    <row r="92" spans="1:21" s="1" customFormat="1" ht="21.75" customHeight="1" x14ac:dyDescent="0.25">
      <c r="A92" s="120" t="s">
        <v>319</v>
      </c>
      <c r="B92" s="9">
        <v>2043</v>
      </c>
      <c r="C92" s="21" t="s">
        <v>40</v>
      </c>
      <c r="D92" s="9" t="s">
        <v>22</v>
      </c>
      <c r="E92" s="64">
        <v>3</v>
      </c>
      <c r="F92" s="62">
        <v>97664</v>
      </c>
      <c r="G92" s="62">
        <f t="shared" si="10"/>
        <v>292992</v>
      </c>
      <c r="H92" s="76"/>
      <c r="I92" s="14"/>
      <c r="J92" s="8"/>
      <c r="K92" s="8"/>
      <c r="L92" s="8"/>
      <c r="M92" s="8"/>
      <c r="N92" s="8"/>
      <c r="O92" s="8"/>
      <c r="P92" s="8"/>
      <c r="Q92" s="8"/>
      <c r="R92" s="8"/>
      <c r="S92" s="8"/>
      <c r="T92" s="62">
        <f t="shared" si="8"/>
        <v>87898</v>
      </c>
      <c r="U92" s="122">
        <f t="shared" si="9"/>
        <v>107430</v>
      </c>
    </row>
    <row r="93" spans="1:21" s="23" customFormat="1" ht="21" customHeight="1" x14ac:dyDescent="0.25">
      <c r="A93" s="120" t="s">
        <v>320</v>
      </c>
      <c r="B93" s="26">
        <v>2044</v>
      </c>
      <c r="C93" s="21" t="s">
        <v>42</v>
      </c>
      <c r="D93" s="9" t="s">
        <v>22</v>
      </c>
      <c r="E93" s="64">
        <v>13</v>
      </c>
      <c r="F93" s="62">
        <v>21136</v>
      </c>
      <c r="G93" s="62">
        <f t="shared" si="10"/>
        <v>274768</v>
      </c>
      <c r="H93" s="76"/>
      <c r="I93" s="30" t="s">
        <v>43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62">
        <f t="shared" si="8"/>
        <v>19022</v>
      </c>
      <c r="U93" s="122">
        <f t="shared" si="9"/>
        <v>23250</v>
      </c>
    </row>
    <row r="94" spans="1:21" s="1" customFormat="1" ht="24.95" customHeight="1" x14ac:dyDescent="0.25">
      <c r="A94" s="134" t="s">
        <v>321</v>
      </c>
      <c r="B94" s="3">
        <v>205</v>
      </c>
      <c r="C94" s="2" t="s">
        <v>45</v>
      </c>
      <c r="D94" s="3"/>
      <c r="E94" s="64"/>
      <c r="F94" s="62"/>
      <c r="G94" s="62"/>
      <c r="H94" s="75"/>
      <c r="I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62"/>
      <c r="U94" s="122"/>
    </row>
    <row r="95" spans="1:21" s="1" customFormat="1" ht="28.5" customHeight="1" x14ac:dyDescent="0.25">
      <c r="A95" s="120" t="s">
        <v>322</v>
      </c>
      <c r="B95" s="9">
        <v>2051</v>
      </c>
      <c r="C95" s="21" t="s">
        <v>233</v>
      </c>
      <c r="D95" s="9" t="s">
        <v>22</v>
      </c>
      <c r="E95" s="64">
        <v>40</v>
      </c>
      <c r="F95" s="62">
        <v>35384</v>
      </c>
      <c r="G95" s="62">
        <f t="shared" si="10"/>
        <v>1415360</v>
      </c>
      <c r="H95" s="76"/>
      <c r="I95" s="14"/>
      <c r="J95" s="8"/>
      <c r="K95" s="8"/>
      <c r="L95" s="8"/>
      <c r="M95" s="8"/>
      <c r="N95" s="8"/>
      <c r="O95" s="8"/>
      <c r="P95" s="8"/>
      <c r="Q95" s="8"/>
      <c r="R95" s="8"/>
      <c r="S95" s="8"/>
      <c r="T95" s="62">
        <f t="shared" si="8"/>
        <v>31846</v>
      </c>
      <c r="U95" s="122">
        <f t="shared" si="9"/>
        <v>38922</v>
      </c>
    </row>
    <row r="96" spans="1:21" s="1" customFormat="1" ht="24.95" customHeight="1" x14ac:dyDescent="0.25">
      <c r="A96" s="133">
        <v>11</v>
      </c>
      <c r="B96" s="3">
        <v>50</v>
      </c>
      <c r="C96" s="2" t="s">
        <v>63</v>
      </c>
      <c r="D96" s="3"/>
      <c r="E96" s="64"/>
      <c r="F96" s="62"/>
      <c r="G96" s="62"/>
      <c r="H96" s="75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62"/>
      <c r="U96" s="122"/>
    </row>
    <row r="97" spans="1:21" s="1" customFormat="1" ht="24.95" customHeight="1" x14ac:dyDescent="0.25">
      <c r="A97" s="120" t="s">
        <v>129</v>
      </c>
      <c r="B97" s="3">
        <v>501</v>
      </c>
      <c r="C97" s="2" t="s">
        <v>65</v>
      </c>
      <c r="D97" s="3"/>
      <c r="E97" s="64"/>
      <c r="F97" s="62"/>
      <c r="G97" s="62"/>
      <c r="H97" s="76"/>
      <c r="I97" s="14"/>
      <c r="J97" s="8"/>
      <c r="K97" s="8"/>
      <c r="L97" s="8"/>
      <c r="M97" s="8"/>
      <c r="N97" s="8"/>
      <c r="O97" s="8"/>
      <c r="P97" s="8"/>
      <c r="Q97" s="8"/>
      <c r="R97" s="8"/>
      <c r="S97" s="8"/>
      <c r="T97" s="62"/>
      <c r="U97" s="122"/>
    </row>
    <row r="98" spans="1:21" s="33" customFormat="1" ht="19.5" customHeight="1" x14ac:dyDescent="0.25">
      <c r="A98" s="120" t="s">
        <v>130</v>
      </c>
      <c r="B98" s="9">
        <v>5014</v>
      </c>
      <c r="C98" s="10" t="s">
        <v>67</v>
      </c>
      <c r="D98" s="9"/>
      <c r="E98" s="64"/>
      <c r="F98" s="62"/>
      <c r="G98" s="62"/>
      <c r="H98" s="76"/>
      <c r="I98" s="14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62"/>
      <c r="U98" s="122"/>
    </row>
    <row r="99" spans="1:21" s="1" customFormat="1" ht="42.75" customHeight="1" x14ac:dyDescent="0.25">
      <c r="A99" s="120" t="s">
        <v>131</v>
      </c>
      <c r="B99" s="9">
        <v>50141</v>
      </c>
      <c r="C99" s="21" t="s">
        <v>305</v>
      </c>
      <c r="D99" s="9" t="s">
        <v>22</v>
      </c>
      <c r="E99" s="64">
        <v>1.5</v>
      </c>
      <c r="F99" s="62">
        <v>445006</v>
      </c>
      <c r="G99" s="62">
        <f t="shared" si="10"/>
        <v>667509</v>
      </c>
      <c r="H99" s="80" t="s">
        <v>69</v>
      </c>
      <c r="I99" s="34"/>
      <c r="J99" s="8"/>
      <c r="K99" s="8"/>
      <c r="L99" s="8"/>
      <c r="M99" s="8"/>
      <c r="N99" s="8"/>
      <c r="O99" s="8"/>
      <c r="P99" s="8"/>
      <c r="Q99" s="8"/>
      <c r="R99" s="8"/>
      <c r="S99" s="8"/>
      <c r="T99" s="62">
        <f t="shared" si="8"/>
        <v>400505</v>
      </c>
      <c r="U99" s="122">
        <f t="shared" si="9"/>
        <v>489507</v>
      </c>
    </row>
    <row r="100" spans="1:21" s="1" customFormat="1" ht="24.95" customHeight="1" x14ac:dyDescent="0.25">
      <c r="A100" s="119">
        <v>12</v>
      </c>
      <c r="B100" s="3">
        <v>80</v>
      </c>
      <c r="C100" s="63" t="s">
        <v>76</v>
      </c>
      <c r="D100" s="3"/>
      <c r="E100" s="64"/>
      <c r="F100" s="62"/>
      <c r="G100" s="62"/>
      <c r="H100" s="75"/>
      <c r="I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62"/>
      <c r="U100" s="122"/>
    </row>
    <row r="101" spans="1:21" s="1" customFormat="1" ht="24.95" customHeight="1" x14ac:dyDescent="0.25">
      <c r="A101" s="120" t="s">
        <v>132</v>
      </c>
      <c r="B101" s="3">
        <v>803</v>
      </c>
      <c r="C101" s="2" t="s">
        <v>78</v>
      </c>
      <c r="D101" s="3"/>
      <c r="E101" s="64"/>
      <c r="F101" s="62"/>
      <c r="G101" s="62"/>
      <c r="H101" s="75"/>
      <c r="I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62"/>
      <c r="U101" s="122"/>
    </row>
    <row r="102" spans="1:21" s="33" customFormat="1" ht="24.95" customHeight="1" x14ac:dyDescent="0.25">
      <c r="A102" s="120" t="s">
        <v>133</v>
      </c>
      <c r="B102" s="9">
        <v>8031</v>
      </c>
      <c r="C102" s="10" t="s">
        <v>80</v>
      </c>
      <c r="D102" s="9"/>
      <c r="E102" s="64"/>
      <c r="F102" s="62"/>
      <c r="G102" s="62"/>
      <c r="H102" s="76"/>
      <c r="I102" s="14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62"/>
      <c r="U102" s="122"/>
    </row>
    <row r="103" spans="1:21" s="1" customFormat="1" ht="24.95" customHeight="1" x14ac:dyDescent="0.25">
      <c r="A103" s="120" t="s">
        <v>134</v>
      </c>
      <c r="B103" s="9">
        <v>80314</v>
      </c>
      <c r="C103" s="10" t="s">
        <v>274</v>
      </c>
      <c r="D103" s="9" t="s">
        <v>191</v>
      </c>
      <c r="E103" s="64">
        <v>4.5599999999999996</v>
      </c>
      <c r="F103" s="62">
        <v>13672</v>
      </c>
      <c r="G103" s="62">
        <f t="shared" si="10"/>
        <v>62344</v>
      </c>
      <c r="H103" s="76"/>
      <c r="I103" s="14"/>
      <c r="J103" s="130">
        <v>4.5599999999999996</v>
      </c>
      <c r="K103" s="130" t="s">
        <v>291</v>
      </c>
      <c r="L103" s="8"/>
      <c r="M103" s="8"/>
      <c r="N103" s="8"/>
      <c r="O103" s="8"/>
      <c r="P103" s="8"/>
      <c r="Q103" s="8"/>
      <c r="R103" s="8"/>
      <c r="S103" s="8"/>
      <c r="T103" s="62">
        <f t="shared" si="8"/>
        <v>12305</v>
      </c>
      <c r="U103" s="122">
        <f t="shared" si="9"/>
        <v>15039</v>
      </c>
    </row>
    <row r="104" spans="1:21" s="1" customFormat="1" ht="17.25" customHeight="1" x14ac:dyDescent="0.25">
      <c r="A104" s="134"/>
      <c r="B104" s="9"/>
      <c r="C104" s="21"/>
      <c r="D104" s="9"/>
      <c r="E104" s="64"/>
      <c r="F104" s="62"/>
      <c r="G104" s="62"/>
      <c r="H104" s="76"/>
      <c r="I104" s="14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62"/>
      <c r="U104" s="122"/>
    </row>
    <row r="105" spans="1:21" s="1" customFormat="1" ht="24.75" customHeight="1" x14ac:dyDescent="0.25">
      <c r="A105" s="135" t="s">
        <v>253</v>
      </c>
      <c r="B105" s="107"/>
      <c r="C105" s="102" t="s">
        <v>135</v>
      </c>
      <c r="D105" s="97"/>
      <c r="E105" s="94"/>
      <c r="F105" s="95"/>
      <c r="G105" s="95"/>
      <c r="H105" s="75"/>
      <c r="I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62"/>
      <c r="U105" s="122"/>
    </row>
    <row r="106" spans="1:21" s="1" customFormat="1" ht="18.75" customHeight="1" x14ac:dyDescent="0.25">
      <c r="A106" s="133"/>
      <c r="B106" s="105"/>
      <c r="C106" s="2" t="s">
        <v>254</v>
      </c>
      <c r="D106" s="3"/>
      <c r="E106" s="64"/>
      <c r="F106" s="62"/>
      <c r="G106" s="62"/>
      <c r="H106" s="75"/>
      <c r="I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62"/>
      <c r="U106" s="122"/>
    </row>
    <row r="107" spans="1:21" s="1" customFormat="1" ht="24.95" customHeight="1" x14ac:dyDescent="0.25">
      <c r="A107" s="119">
        <v>1</v>
      </c>
      <c r="B107" s="63">
        <v>10</v>
      </c>
      <c r="C107" s="63" t="s">
        <v>9</v>
      </c>
      <c r="D107" s="2"/>
      <c r="E107" s="64"/>
      <c r="F107" s="62"/>
      <c r="G107" s="62"/>
      <c r="H107" s="75"/>
      <c r="I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62"/>
      <c r="U107" s="122"/>
    </row>
    <row r="108" spans="1:21" s="1" customFormat="1" ht="24.95" customHeight="1" x14ac:dyDescent="0.25">
      <c r="A108" s="133" t="s">
        <v>10</v>
      </c>
      <c r="B108" s="2">
        <v>104</v>
      </c>
      <c r="C108" s="2" t="s">
        <v>223</v>
      </c>
      <c r="D108" s="2"/>
      <c r="E108" s="64"/>
      <c r="F108" s="62"/>
      <c r="G108" s="62"/>
      <c r="H108" s="75"/>
      <c r="I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62"/>
      <c r="U108" s="122"/>
    </row>
    <row r="109" spans="1:21" s="1" customFormat="1" ht="21.75" customHeight="1" x14ac:dyDescent="0.25">
      <c r="A109" s="136" t="s">
        <v>282</v>
      </c>
      <c r="B109" s="63">
        <v>1041</v>
      </c>
      <c r="C109" s="31" t="s">
        <v>306</v>
      </c>
      <c r="D109" s="9" t="s">
        <v>191</v>
      </c>
      <c r="E109" s="64">
        <v>82.65</v>
      </c>
      <c r="F109" s="62">
        <v>4128</v>
      </c>
      <c r="G109" s="62">
        <f t="shared" si="10"/>
        <v>341179</v>
      </c>
      <c r="H109" s="76"/>
      <c r="I109" s="14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62">
        <f t="shared" si="8"/>
        <v>3715</v>
      </c>
      <c r="U109" s="122">
        <f t="shared" si="9"/>
        <v>4541</v>
      </c>
    </row>
    <row r="110" spans="1:21" s="1" customFormat="1" ht="23.25" customHeight="1" x14ac:dyDescent="0.25">
      <c r="A110" s="136" t="s">
        <v>11</v>
      </c>
      <c r="B110" s="63">
        <v>1043</v>
      </c>
      <c r="C110" s="31" t="s">
        <v>301</v>
      </c>
      <c r="D110" s="9" t="s">
        <v>13</v>
      </c>
      <c r="E110" s="64">
        <v>20</v>
      </c>
      <c r="F110" s="62">
        <v>86192</v>
      </c>
      <c r="G110" s="62">
        <f t="shared" si="10"/>
        <v>1723840</v>
      </c>
      <c r="H110" s="77" t="s">
        <v>14</v>
      </c>
      <c r="I110" s="1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62">
        <f t="shared" si="8"/>
        <v>77573</v>
      </c>
      <c r="U110" s="122">
        <f t="shared" si="9"/>
        <v>94811</v>
      </c>
    </row>
    <row r="111" spans="1:21" s="23" customFormat="1" ht="41.25" customHeight="1" x14ac:dyDescent="0.25">
      <c r="A111" s="136" t="s">
        <v>12</v>
      </c>
      <c r="B111" s="63">
        <v>1050</v>
      </c>
      <c r="C111" s="21" t="s">
        <v>227</v>
      </c>
      <c r="D111" s="66" t="s">
        <v>191</v>
      </c>
      <c r="E111" s="64">
        <v>82.65</v>
      </c>
      <c r="F111" s="62">
        <v>54075</v>
      </c>
      <c r="G111" s="62">
        <f t="shared" si="10"/>
        <v>4469299</v>
      </c>
      <c r="H111" s="78"/>
      <c r="I111" s="22" t="s">
        <v>18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62">
        <f t="shared" si="8"/>
        <v>48668</v>
      </c>
      <c r="U111" s="122">
        <f t="shared" si="9"/>
        <v>59483</v>
      </c>
    </row>
    <row r="112" spans="1:21" s="1" customFormat="1" ht="24.95" customHeight="1" x14ac:dyDescent="0.25">
      <c r="A112" s="136" t="s">
        <v>19</v>
      </c>
      <c r="B112" s="2">
        <v>105</v>
      </c>
      <c r="C112" s="68" t="s">
        <v>136</v>
      </c>
      <c r="D112" s="2"/>
      <c r="E112" s="64"/>
      <c r="F112" s="62"/>
      <c r="G112" s="62"/>
      <c r="H112" s="75"/>
      <c r="I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62"/>
      <c r="U112" s="122"/>
    </row>
    <row r="113" spans="1:21" s="1" customFormat="1" ht="24.95" customHeight="1" x14ac:dyDescent="0.25">
      <c r="A113" s="136" t="s">
        <v>21</v>
      </c>
      <c r="B113" s="2">
        <v>1052</v>
      </c>
      <c r="C113" s="68" t="s">
        <v>255</v>
      </c>
      <c r="D113" s="2"/>
      <c r="E113" s="64"/>
      <c r="F113" s="62"/>
      <c r="G113" s="62"/>
      <c r="H113" s="76"/>
      <c r="I113" s="14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62"/>
      <c r="U113" s="122"/>
    </row>
    <row r="114" spans="1:21" s="1" customFormat="1" ht="30.75" customHeight="1" x14ac:dyDescent="0.25">
      <c r="A114" s="136" t="s">
        <v>266</v>
      </c>
      <c r="B114" s="63">
        <v>10511</v>
      </c>
      <c r="C114" s="37" t="s">
        <v>309</v>
      </c>
      <c r="D114" s="9" t="s">
        <v>22</v>
      </c>
      <c r="E114" s="64">
        <v>25</v>
      </c>
      <c r="F114" s="62">
        <v>79574</v>
      </c>
      <c r="G114" s="62">
        <f t="shared" si="10"/>
        <v>1989350</v>
      </c>
      <c r="H114" s="80" t="s">
        <v>139</v>
      </c>
      <c r="I114" s="34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62">
        <f t="shared" si="8"/>
        <v>71617</v>
      </c>
      <c r="U114" s="122">
        <f t="shared" si="9"/>
        <v>87531</v>
      </c>
    </row>
    <row r="115" spans="1:21" s="29" customFormat="1" ht="34.5" customHeight="1" x14ac:dyDescent="0.25">
      <c r="A115" s="136" t="s">
        <v>267</v>
      </c>
      <c r="B115" s="63">
        <v>10522</v>
      </c>
      <c r="C115" s="37" t="s">
        <v>307</v>
      </c>
      <c r="D115" s="9" t="s">
        <v>22</v>
      </c>
      <c r="E115" s="64">
        <v>25</v>
      </c>
      <c r="F115" s="62">
        <v>130825</v>
      </c>
      <c r="G115" s="62">
        <f t="shared" si="10"/>
        <v>3270625</v>
      </c>
      <c r="H115" s="79" t="s">
        <v>140</v>
      </c>
      <c r="I115" s="28" t="s">
        <v>141</v>
      </c>
      <c r="J115" s="175"/>
      <c r="K115" s="175"/>
      <c r="L115" s="175"/>
      <c r="M115" s="175"/>
      <c r="N115" s="175"/>
      <c r="O115" s="175"/>
      <c r="P115" s="175"/>
      <c r="Q115" s="28"/>
      <c r="R115" s="124"/>
      <c r="S115" s="124"/>
      <c r="T115" s="62">
        <f t="shared" si="8"/>
        <v>117743</v>
      </c>
      <c r="U115" s="122">
        <f t="shared" si="9"/>
        <v>143908</v>
      </c>
    </row>
    <row r="116" spans="1:21" s="1" customFormat="1" ht="24.95" customHeight="1" x14ac:dyDescent="0.25">
      <c r="A116" s="120" t="s">
        <v>142</v>
      </c>
      <c r="B116" s="63">
        <v>107</v>
      </c>
      <c r="C116" s="2" t="s">
        <v>228</v>
      </c>
      <c r="D116" s="2"/>
      <c r="E116" s="64"/>
      <c r="F116" s="62"/>
      <c r="G116" s="62"/>
      <c r="H116" s="81"/>
      <c r="I116" s="3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62"/>
      <c r="U116" s="122"/>
    </row>
    <row r="117" spans="1:21" s="29" customFormat="1" ht="30" customHeight="1" x14ac:dyDescent="0.25">
      <c r="A117" s="120" t="s">
        <v>143</v>
      </c>
      <c r="B117" s="63">
        <v>1072</v>
      </c>
      <c r="C117" s="10" t="s">
        <v>302</v>
      </c>
      <c r="D117" s="26" t="s">
        <v>22</v>
      </c>
      <c r="E117" s="64">
        <v>15</v>
      </c>
      <c r="F117" s="62">
        <v>300329</v>
      </c>
      <c r="G117" s="62">
        <f t="shared" si="10"/>
        <v>4504935</v>
      </c>
      <c r="H117" s="79" t="s">
        <v>23</v>
      </c>
      <c r="I117" s="28" t="s">
        <v>144</v>
      </c>
      <c r="J117" s="175"/>
      <c r="K117" s="175"/>
      <c r="L117" s="175"/>
      <c r="M117" s="175"/>
      <c r="N117" s="175"/>
      <c r="O117" s="175"/>
      <c r="P117" s="175"/>
      <c r="Q117" s="28"/>
      <c r="R117" s="124"/>
      <c r="S117" s="124"/>
      <c r="T117" s="62">
        <f t="shared" si="8"/>
        <v>270296</v>
      </c>
      <c r="U117" s="122">
        <f t="shared" si="9"/>
        <v>330362</v>
      </c>
    </row>
    <row r="118" spans="1:21" s="1" customFormat="1" ht="21" customHeight="1" x14ac:dyDescent="0.25">
      <c r="A118" s="119">
        <v>2</v>
      </c>
      <c r="B118" s="63">
        <v>20</v>
      </c>
      <c r="C118" s="65" t="s">
        <v>25</v>
      </c>
      <c r="D118" s="2"/>
      <c r="E118" s="64"/>
      <c r="F118" s="62"/>
      <c r="G118" s="62"/>
      <c r="H118" s="75"/>
      <c r="I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62"/>
      <c r="U118" s="122"/>
    </row>
    <row r="119" spans="1:21" s="1" customFormat="1" ht="19.5" customHeight="1" x14ac:dyDescent="0.25">
      <c r="A119" s="136" t="s">
        <v>26</v>
      </c>
      <c r="B119" s="2">
        <v>201</v>
      </c>
      <c r="C119" s="68" t="s">
        <v>27</v>
      </c>
      <c r="D119" s="2"/>
      <c r="E119" s="64"/>
      <c r="F119" s="62"/>
      <c r="G119" s="62"/>
      <c r="H119" s="75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62"/>
      <c r="U119" s="122"/>
    </row>
    <row r="120" spans="1:21" s="1" customFormat="1" ht="29.25" customHeight="1" x14ac:dyDescent="0.25">
      <c r="A120" s="136" t="s">
        <v>28</v>
      </c>
      <c r="B120" s="63">
        <v>2011</v>
      </c>
      <c r="C120" s="21" t="s">
        <v>287</v>
      </c>
      <c r="D120" s="9" t="s">
        <v>22</v>
      </c>
      <c r="E120" s="64">
        <v>120</v>
      </c>
      <c r="F120" s="62">
        <v>24792</v>
      </c>
      <c r="G120" s="62">
        <f t="shared" si="10"/>
        <v>2975040</v>
      </c>
      <c r="H120" s="76"/>
      <c r="I120" s="14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62">
        <f t="shared" si="8"/>
        <v>22313</v>
      </c>
      <c r="U120" s="122">
        <f t="shared" si="9"/>
        <v>27271</v>
      </c>
    </row>
    <row r="121" spans="1:21" s="1" customFormat="1" ht="30" customHeight="1" x14ac:dyDescent="0.25">
      <c r="A121" s="136" t="s">
        <v>29</v>
      </c>
      <c r="B121" s="63">
        <v>2014</v>
      </c>
      <c r="C121" s="21" t="s">
        <v>288</v>
      </c>
      <c r="D121" s="9" t="s">
        <v>22</v>
      </c>
      <c r="E121" s="64">
        <v>25</v>
      </c>
      <c r="F121" s="62">
        <v>30179</v>
      </c>
      <c r="G121" s="62">
        <f t="shared" si="10"/>
        <v>754475</v>
      </c>
      <c r="H121" s="76"/>
      <c r="I121" s="14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62">
        <f t="shared" si="8"/>
        <v>27161</v>
      </c>
      <c r="U121" s="122">
        <f t="shared" si="9"/>
        <v>33197</v>
      </c>
    </row>
    <row r="122" spans="1:21" s="1" customFormat="1" ht="22.5" customHeight="1" x14ac:dyDescent="0.25">
      <c r="A122" s="136" t="s">
        <v>30</v>
      </c>
      <c r="B122" s="63">
        <v>202</v>
      </c>
      <c r="C122" s="2" t="s">
        <v>31</v>
      </c>
      <c r="D122" s="2"/>
      <c r="E122" s="64"/>
      <c r="F122" s="62"/>
      <c r="G122" s="62"/>
      <c r="H122" s="75"/>
      <c r="I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62"/>
      <c r="U122" s="122"/>
    </row>
    <row r="123" spans="1:21" s="1" customFormat="1" ht="23.25" customHeight="1" x14ac:dyDescent="0.25">
      <c r="A123" s="136" t="s">
        <v>32</v>
      </c>
      <c r="B123" s="63">
        <v>2021</v>
      </c>
      <c r="C123" s="21" t="s">
        <v>33</v>
      </c>
      <c r="D123" s="9" t="s">
        <v>34</v>
      </c>
      <c r="E123" s="64">
        <v>190</v>
      </c>
      <c r="F123" s="62">
        <v>18100</v>
      </c>
      <c r="G123" s="62">
        <f t="shared" si="10"/>
        <v>3439000</v>
      </c>
      <c r="H123" s="76"/>
      <c r="I123" s="14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62">
        <f t="shared" si="8"/>
        <v>16290</v>
      </c>
      <c r="U123" s="122">
        <f t="shared" si="9"/>
        <v>19910</v>
      </c>
    </row>
    <row r="124" spans="1:21" s="1" customFormat="1" ht="19.5" customHeight="1" x14ac:dyDescent="0.25">
      <c r="A124" s="136" t="s">
        <v>35</v>
      </c>
      <c r="B124" s="63">
        <v>204</v>
      </c>
      <c r="C124" s="2" t="s">
        <v>36</v>
      </c>
      <c r="D124" s="2"/>
      <c r="E124" s="64"/>
      <c r="F124" s="62"/>
      <c r="G124" s="62"/>
      <c r="H124" s="75"/>
      <c r="I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62"/>
      <c r="U124" s="122"/>
    </row>
    <row r="125" spans="1:21" s="1" customFormat="1" ht="30.75" customHeight="1" x14ac:dyDescent="0.25">
      <c r="A125" s="136" t="s">
        <v>37</v>
      </c>
      <c r="B125" s="63">
        <v>2041</v>
      </c>
      <c r="C125" s="21" t="s">
        <v>38</v>
      </c>
      <c r="D125" s="9" t="s">
        <v>22</v>
      </c>
      <c r="E125" s="64">
        <v>65</v>
      </c>
      <c r="F125" s="62">
        <v>65805</v>
      </c>
      <c r="G125" s="62">
        <f t="shared" si="10"/>
        <v>4277325</v>
      </c>
      <c r="H125" s="76"/>
      <c r="I125" s="14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62">
        <f t="shared" si="8"/>
        <v>59225</v>
      </c>
      <c r="U125" s="122">
        <f t="shared" si="9"/>
        <v>72386</v>
      </c>
    </row>
    <row r="126" spans="1:21" s="1" customFormat="1" ht="17.25" customHeight="1" x14ac:dyDescent="0.25">
      <c r="A126" s="136" t="s">
        <v>39</v>
      </c>
      <c r="B126" s="63">
        <v>2043</v>
      </c>
      <c r="C126" s="21" t="s">
        <v>40</v>
      </c>
      <c r="D126" s="9" t="s">
        <v>22</v>
      </c>
      <c r="E126" s="64">
        <v>13</v>
      </c>
      <c r="F126" s="62">
        <v>97664</v>
      </c>
      <c r="G126" s="62">
        <f t="shared" si="10"/>
        <v>1269632</v>
      </c>
      <c r="H126" s="76"/>
      <c r="I126" s="14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62">
        <f t="shared" si="8"/>
        <v>87898</v>
      </c>
      <c r="U126" s="122">
        <f t="shared" si="9"/>
        <v>107430</v>
      </c>
    </row>
    <row r="127" spans="1:21" s="23" customFormat="1" ht="23.25" customHeight="1" x14ac:dyDescent="0.25">
      <c r="A127" s="136" t="s">
        <v>41</v>
      </c>
      <c r="B127" s="63">
        <v>2044</v>
      </c>
      <c r="C127" s="21" t="s">
        <v>42</v>
      </c>
      <c r="D127" s="9" t="s">
        <v>22</v>
      </c>
      <c r="E127" s="64">
        <v>84</v>
      </c>
      <c r="F127" s="62">
        <v>21136</v>
      </c>
      <c r="G127" s="62">
        <f t="shared" si="10"/>
        <v>1775424</v>
      </c>
      <c r="H127" s="76"/>
      <c r="I127" s="30" t="s">
        <v>145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62">
        <f t="shared" si="8"/>
        <v>19022</v>
      </c>
      <c r="U127" s="122">
        <f t="shared" si="9"/>
        <v>23250</v>
      </c>
    </row>
    <row r="128" spans="1:21" s="1" customFormat="1" ht="21" customHeight="1" x14ac:dyDescent="0.25">
      <c r="A128" s="119">
        <v>3</v>
      </c>
      <c r="B128" s="63">
        <v>205</v>
      </c>
      <c r="C128" s="65" t="s">
        <v>45</v>
      </c>
      <c r="D128" s="2"/>
      <c r="E128" s="64"/>
      <c r="F128" s="62"/>
      <c r="G128" s="62"/>
      <c r="H128" s="75"/>
      <c r="I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62"/>
      <c r="U128" s="122"/>
    </row>
    <row r="129" spans="1:21" s="1" customFormat="1" ht="27" customHeight="1" x14ac:dyDescent="0.25">
      <c r="A129" s="136" t="s">
        <v>48</v>
      </c>
      <c r="B129" s="63">
        <v>2051</v>
      </c>
      <c r="C129" s="21" t="s">
        <v>233</v>
      </c>
      <c r="D129" s="9" t="s">
        <v>22</v>
      </c>
      <c r="E129" s="64">
        <v>130</v>
      </c>
      <c r="F129" s="62">
        <v>35384</v>
      </c>
      <c r="G129" s="62">
        <f t="shared" si="10"/>
        <v>4599920</v>
      </c>
      <c r="H129" s="76"/>
      <c r="I129" s="14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62">
        <f t="shared" si="8"/>
        <v>31846</v>
      </c>
      <c r="U129" s="122">
        <f t="shared" si="9"/>
        <v>38922</v>
      </c>
    </row>
    <row r="130" spans="1:21" s="1" customFormat="1" ht="20.25" customHeight="1" x14ac:dyDescent="0.25">
      <c r="A130" s="119">
        <v>4</v>
      </c>
      <c r="B130" s="63">
        <v>30</v>
      </c>
      <c r="C130" s="65" t="s">
        <v>47</v>
      </c>
      <c r="D130" s="2"/>
      <c r="E130" s="64"/>
      <c r="F130" s="62"/>
      <c r="G130" s="62"/>
      <c r="H130" s="75"/>
      <c r="I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62"/>
      <c r="U130" s="122"/>
    </row>
    <row r="131" spans="1:21" s="1" customFormat="1" ht="20.25" customHeight="1" x14ac:dyDescent="0.25">
      <c r="A131" s="136" t="s">
        <v>64</v>
      </c>
      <c r="B131" s="63">
        <v>301</v>
      </c>
      <c r="C131" s="2" t="s">
        <v>49</v>
      </c>
      <c r="D131" s="2"/>
      <c r="E131" s="64"/>
      <c r="F131" s="62"/>
      <c r="G131" s="62"/>
      <c r="H131" s="75"/>
      <c r="I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62"/>
      <c r="U131" s="122"/>
    </row>
    <row r="132" spans="1:21" s="1" customFormat="1" ht="24" customHeight="1" x14ac:dyDescent="0.25">
      <c r="A132" s="136" t="s">
        <v>68</v>
      </c>
      <c r="B132" s="63">
        <v>3013</v>
      </c>
      <c r="C132" s="37" t="s">
        <v>304</v>
      </c>
      <c r="D132" s="9" t="s">
        <v>22</v>
      </c>
      <c r="E132" s="64">
        <v>14</v>
      </c>
      <c r="F132" s="62">
        <v>136147</v>
      </c>
      <c r="G132" s="62">
        <f t="shared" si="10"/>
        <v>1906058</v>
      </c>
      <c r="H132" s="76"/>
      <c r="I132" s="14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62">
        <f t="shared" si="8"/>
        <v>122532</v>
      </c>
      <c r="U132" s="122">
        <f t="shared" si="9"/>
        <v>149762</v>
      </c>
    </row>
    <row r="133" spans="1:21" s="1" customFormat="1" ht="24.95" customHeight="1" x14ac:dyDescent="0.25">
      <c r="A133" s="120" t="s">
        <v>146</v>
      </c>
      <c r="B133" s="2">
        <v>302</v>
      </c>
      <c r="C133" s="67" t="s">
        <v>52</v>
      </c>
      <c r="D133" s="2"/>
      <c r="E133" s="64"/>
      <c r="F133" s="62"/>
      <c r="G133" s="62"/>
      <c r="H133" s="75"/>
      <c r="I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62"/>
      <c r="U133" s="122"/>
    </row>
    <row r="134" spans="1:21" s="1" customFormat="1" ht="33" customHeight="1" x14ac:dyDescent="0.25">
      <c r="A134" s="136" t="s">
        <v>147</v>
      </c>
      <c r="B134" s="63">
        <v>3021</v>
      </c>
      <c r="C134" s="21" t="s">
        <v>54</v>
      </c>
      <c r="D134" s="9" t="s">
        <v>22</v>
      </c>
      <c r="E134" s="64">
        <v>9</v>
      </c>
      <c r="F134" s="62">
        <v>93533</v>
      </c>
      <c r="G134" s="62">
        <f t="shared" si="10"/>
        <v>841797</v>
      </c>
      <c r="H134" s="76"/>
      <c r="I134" s="14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62">
        <f t="shared" si="8"/>
        <v>84180</v>
      </c>
      <c r="U134" s="122">
        <f t="shared" si="9"/>
        <v>102886</v>
      </c>
    </row>
    <row r="135" spans="1:21" s="1" customFormat="1" ht="20.25" customHeight="1" x14ac:dyDescent="0.25">
      <c r="A135" s="136" t="s">
        <v>148</v>
      </c>
      <c r="B135" s="63">
        <v>303</v>
      </c>
      <c r="C135" s="68" t="s">
        <v>56</v>
      </c>
      <c r="D135" s="9"/>
      <c r="E135" s="64"/>
      <c r="F135" s="62"/>
      <c r="G135" s="62"/>
      <c r="H135" s="75"/>
      <c r="I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62"/>
      <c r="U135" s="122"/>
    </row>
    <row r="136" spans="1:21" s="1" customFormat="1" ht="34.5" customHeight="1" x14ac:dyDescent="0.25">
      <c r="A136" s="136" t="s">
        <v>149</v>
      </c>
      <c r="B136" s="63">
        <v>3031</v>
      </c>
      <c r="C136" s="21" t="s">
        <v>58</v>
      </c>
      <c r="D136" s="9" t="s">
        <v>22</v>
      </c>
      <c r="E136" s="64">
        <v>31</v>
      </c>
      <c r="F136" s="62">
        <v>113478</v>
      </c>
      <c r="G136" s="62">
        <f t="shared" si="10"/>
        <v>3517818</v>
      </c>
      <c r="H136" s="76"/>
      <c r="I136" s="14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62">
        <f t="shared" si="8"/>
        <v>102130</v>
      </c>
      <c r="U136" s="122">
        <f t="shared" si="9"/>
        <v>124826</v>
      </c>
    </row>
    <row r="137" spans="1:21" s="1" customFormat="1" ht="22.5" customHeight="1" x14ac:dyDescent="0.25">
      <c r="A137" s="133" t="s">
        <v>150</v>
      </c>
      <c r="B137" s="63">
        <v>304</v>
      </c>
      <c r="C137" s="68" t="s">
        <v>238</v>
      </c>
      <c r="D137" s="2"/>
      <c r="E137" s="64"/>
      <c r="F137" s="62"/>
      <c r="G137" s="62"/>
      <c r="H137" s="75"/>
      <c r="I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62"/>
      <c r="U137" s="122"/>
    </row>
    <row r="138" spans="1:21" s="23" customFormat="1" ht="27" customHeight="1" x14ac:dyDescent="0.25">
      <c r="A138" s="136" t="s">
        <v>151</v>
      </c>
      <c r="B138" s="63">
        <v>3041</v>
      </c>
      <c r="C138" s="31" t="s">
        <v>303</v>
      </c>
      <c r="D138" s="9" t="s">
        <v>22</v>
      </c>
      <c r="E138" s="64">
        <v>2</v>
      </c>
      <c r="F138" s="62">
        <v>589127</v>
      </c>
      <c r="G138" s="62">
        <f t="shared" si="10"/>
        <v>1178254</v>
      </c>
      <c r="H138" s="76" t="s">
        <v>152</v>
      </c>
      <c r="I138" s="30" t="s">
        <v>62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62">
        <f t="shared" ref="T138:T198" si="11">+ROUND(F138*90%,0)</f>
        <v>530214</v>
      </c>
      <c r="U138" s="122">
        <f t="shared" ref="U138:U198" si="12">+ROUND(F138*110%,0)</f>
        <v>648040</v>
      </c>
    </row>
    <row r="139" spans="1:21" s="1" customFormat="1" ht="24.95" customHeight="1" x14ac:dyDescent="0.25">
      <c r="A139" s="119">
        <v>5</v>
      </c>
      <c r="B139" s="63">
        <v>50</v>
      </c>
      <c r="C139" s="65" t="s">
        <v>63</v>
      </c>
      <c r="D139" s="2"/>
      <c r="E139" s="64"/>
      <c r="F139" s="62"/>
      <c r="G139" s="62"/>
      <c r="H139" s="75"/>
      <c r="I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62"/>
      <c r="U139" s="122"/>
    </row>
    <row r="140" spans="1:21" s="33" customFormat="1" ht="24.95" customHeight="1" x14ac:dyDescent="0.25">
      <c r="A140" s="136" t="s">
        <v>268</v>
      </c>
      <c r="B140" s="63">
        <v>501</v>
      </c>
      <c r="C140" s="2" t="s">
        <v>65</v>
      </c>
      <c r="D140" s="2"/>
      <c r="E140" s="64"/>
      <c r="F140" s="62"/>
      <c r="G140" s="62"/>
      <c r="H140" s="76"/>
      <c r="I140" s="14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62"/>
      <c r="U140" s="122"/>
    </row>
    <row r="141" spans="1:21" s="33" customFormat="1" ht="21" customHeight="1" x14ac:dyDescent="0.25">
      <c r="A141" s="136" t="s">
        <v>269</v>
      </c>
      <c r="B141" s="63">
        <v>5014</v>
      </c>
      <c r="C141" s="10" t="s">
        <v>67</v>
      </c>
      <c r="D141" s="2"/>
      <c r="E141" s="64"/>
      <c r="F141" s="62"/>
      <c r="G141" s="62"/>
      <c r="H141" s="76"/>
      <c r="I141" s="14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62"/>
      <c r="U141" s="122"/>
    </row>
    <row r="142" spans="1:21" s="1" customFormat="1" ht="35.25" customHeight="1" x14ac:dyDescent="0.25">
      <c r="A142" s="136" t="s">
        <v>177</v>
      </c>
      <c r="B142" s="63">
        <v>50141</v>
      </c>
      <c r="C142" s="21" t="s">
        <v>239</v>
      </c>
      <c r="D142" s="9" t="s">
        <v>22</v>
      </c>
      <c r="E142" s="64">
        <v>2</v>
      </c>
      <c r="F142" s="62">
        <v>445006</v>
      </c>
      <c r="G142" s="62">
        <f t="shared" si="10"/>
        <v>890012</v>
      </c>
      <c r="H142" s="80" t="s">
        <v>69</v>
      </c>
      <c r="I142" s="34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62">
        <f t="shared" si="11"/>
        <v>400505</v>
      </c>
      <c r="U142" s="122">
        <f t="shared" si="12"/>
        <v>489507</v>
      </c>
    </row>
    <row r="143" spans="1:21" s="1" customFormat="1" ht="18.75" customHeight="1" x14ac:dyDescent="0.25">
      <c r="A143" s="119">
        <v>6</v>
      </c>
      <c r="B143" s="63">
        <v>60</v>
      </c>
      <c r="C143" s="65" t="s">
        <v>70</v>
      </c>
      <c r="D143" s="9"/>
      <c r="E143" s="64"/>
      <c r="F143" s="62"/>
      <c r="G143" s="62"/>
      <c r="H143" s="75"/>
      <c r="I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62"/>
      <c r="U143" s="122"/>
    </row>
    <row r="144" spans="1:21" s="33" customFormat="1" ht="24.95" customHeight="1" x14ac:dyDescent="0.25">
      <c r="A144" s="133" t="s">
        <v>77</v>
      </c>
      <c r="B144" s="63">
        <v>601</v>
      </c>
      <c r="C144" s="68" t="s">
        <v>72</v>
      </c>
      <c r="D144" s="9"/>
      <c r="E144" s="64"/>
      <c r="F144" s="62"/>
      <c r="G144" s="62"/>
      <c r="H144" s="76"/>
      <c r="I144" s="14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62"/>
      <c r="U144" s="122"/>
    </row>
    <row r="145" spans="1:21" s="1" customFormat="1" ht="24" customHeight="1" x14ac:dyDescent="0.25">
      <c r="A145" s="120" t="s">
        <v>79</v>
      </c>
      <c r="B145" s="21">
        <v>6011</v>
      </c>
      <c r="C145" s="70" t="s">
        <v>74</v>
      </c>
      <c r="D145" s="71" t="s">
        <v>75</v>
      </c>
      <c r="E145" s="64">
        <v>40</v>
      </c>
      <c r="F145" s="62">
        <v>3504</v>
      </c>
      <c r="G145" s="62">
        <f t="shared" si="10"/>
        <v>140160</v>
      </c>
      <c r="H145" s="76"/>
      <c r="I145" s="14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62">
        <f t="shared" si="11"/>
        <v>3154</v>
      </c>
      <c r="U145" s="122">
        <f t="shared" si="12"/>
        <v>3854</v>
      </c>
    </row>
    <row r="146" spans="1:21" s="1" customFormat="1" ht="22.5" customHeight="1" x14ac:dyDescent="0.25">
      <c r="A146" s="119">
        <v>7</v>
      </c>
      <c r="B146" s="63">
        <v>80</v>
      </c>
      <c r="C146" s="65" t="s">
        <v>76</v>
      </c>
      <c r="D146" s="2"/>
      <c r="E146" s="64"/>
      <c r="F146" s="62"/>
      <c r="G146" s="62"/>
      <c r="H146" s="75"/>
      <c r="I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62"/>
      <c r="U146" s="122"/>
    </row>
    <row r="147" spans="1:21" s="1" customFormat="1" ht="21" customHeight="1" x14ac:dyDescent="0.25">
      <c r="A147" s="133" t="s">
        <v>105</v>
      </c>
      <c r="B147" s="2">
        <v>803</v>
      </c>
      <c r="C147" s="68" t="s">
        <v>78</v>
      </c>
      <c r="D147" s="2"/>
      <c r="E147" s="64"/>
      <c r="F147" s="62"/>
      <c r="G147" s="62"/>
      <c r="H147" s="75"/>
      <c r="I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62"/>
      <c r="U147" s="122"/>
    </row>
    <row r="148" spans="1:21" s="1" customFormat="1" ht="24.95" customHeight="1" x14ac:dyDescent="0.25">
      <c r="A148" s="136" t="s">
        <v>106</v>
      </c>
      <c r="B148" s="10">
        <v>8031</v>
      </c>
      <c r="C148" s="69" t="s">
        <v>80</v>
      </c>
      <c r="D148" s="64"/>
      <c r="E148" s="64"/>
      <c r="F148" s="62"/>
      <c r="G148" s="62"/>
      <c r="H148" s="76"/>
      <c r="I148" s="14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62"/>
      <c r="U148" s="122"/>
    </row>
    <row r="149" spans="1:21" s="1" customFormat="1" ht="24.95" customHeight="1" x14ac:dyDescent="0.25">
      <c r="A149" s="137" t="s">
        <v>270</v>
      </c>
      <c r="B149" s="96">
        <v>80312</v>
      </c>
      <c r="C149" s="93" t="s">
        <v>82</v>
      </c>
      <c r="D149" s="92" t="s">
        <v>191</v>
      </c>
      <c r="E149" s="64">
        <v>90</v>
      </c>
      <c r="F149" s="95">
        <v>10284</v>
      </c>
      <c r="G149" s="95">
        <f t="shared" ref="G149:G164" si="13">+ROUND(E149*F149,0)</f>
        <v>925560</v>
      </c>
      <c r="H149" s="76"/>
      <c r="I149" s="14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62">
        <f t="shared" si="11"/>
        <v>9256</v>
      </c>
      <c r="U149" s="122">
        <f t="shared" si="12"/>
        <v>11312</v>
      </c>
    </row>
    <row r="150" spans="1:21" s="1" customFormat="1" ht="24.95" customHeight="1" x14ac:dyDescent="0.25">
      <c r="A150" s="137" t="s">
        <v>153</v>
      </c>
      <c r="B150" s="96">
        <v>80313</v>
      </c>
      <c r="C150" s="93" t="s">
        <v>155</v>
      </c>
      <c r="D150" s="92" t="s">
        <v>191</v>
      </c>
      <c r="E150" s="64">
        <v>3.11</v>
      </c>
      <c r="F150" s="95">
        <v>13672</v>
      </c>
      <c r="G150" s="95">
        <f>+ROUND(E150*F150,0)</f>
        <v>42520</v>
      </c>
      <c r="H150" s="76"/>
      <c r="I150" s="14"/>
      <c r="J150" s="130">
        <v>3.11</v>
      </c>
      <c r="K150" s="8"/>
      <c r="L150" s="8"/>
      <c r="M150" s="8"/>
      <c r="N150" s="8"/>
      <c r="O150" s="8"/>
      <c r="P150" s="8"/>
      <c r="Q150" s="8"/>
      <c r="R150" s="8"/>
      <c r="S150" s="8"/>
      <c r="T150" s="62">
        <f t="shared" si="11"/>
        <v>12305</v>
      </c>
      <c r="U150" s="122">
        <f t="shared" si="12"/>
        <v>15039</v>
      </c>
    </row>
    <row r="151" spans="1:21" s="1" customFormat="1" ht="24.95" customHeight="1" x14ac:dyDescent="0.25">
      <c r="A151" s="137" t="s">
        <v>154</v>
      </c>
      <c r="B151" s="96">
        <v>80314</v>
      </c>
      <c r="C151" s="93" t="s">
        <v>84</v>
      </c>
      <c r="D151" s="92" t="s">
        <v>191</v>
      </c>
      <c r="E151" s="64">
        <f>79.54+15</f>
        <v>94.54</v>
      </c>
      <c r="F151" s="95">
        <v>16460</v>
      </c>
      <c r="G151" s="95">
        <f t="shared" si="13"/>
        <v>1556128</v>
      </c>
      <c r="H151" s="76"/>
      <c r="I151" s="14"/>
      <c r="J151" s="130">
        <f>117.69-38.15</f>
        <v>79.539999999999992</v>
      </c>
      <c r="K151" s="130" t="s">
        <v>296</v>
      </c>
      <c r="L151" s="8"/>
      <c r="M151" s="8"/>
      <c r="N151" s="8"/>
      <c r="O151" s="8"/>
      <c r="P151" s="8"/>
      <c r="Q151" s="8"/>
      <c r="R151" s="8">
        <f>5.58+7.14+3.23+7.33+10.13+9.47+14.58+2.74+1.82+15.74+1.78</f>
        <v>79.540000000000006</v>
      </c>
      <c r="S151" s="8">
        <v>38.15</v>
      </c>
      <c r="T151" s="62">
        <f t="shared" si="11"/>
        <v>14814</v>
      </c>
      <c r="U151" s="122">
        <f t="shared" si="12"/>
        <v>18106</v>
      </c>
    </row>
    <row r="152" spans="1:21" s="1" customFormat="1" ht="24.95" customHeight="1" x14ac:dyDescent="0.25">
      <c r="A152" s="133" t="s">
        <v>108</v>
      </c>
      <c r="B152" s="63">
        <v>806</v>
      </c>
      <c r="C152" s="68" t="s">
        <v>156</v>
      </c>
      <c r="D152" s="2"/>
      <c r="E152" s="64"/>
      <c r="F152" s="62"/>
      <c r="G152" s="62"/>
      <c r="H152" s="75"/>
      <c r="I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62"/>
      <c r="U152" s="122"/>
    </row>
    <row r="153" spans="1:21" s="1" customFormat="1" ht="30.75" customHeight="1" x14ac:dyDescent="0.25">
      <c r="A153" s="136" t="s">
        <v>109</v>
      </c>
      <c r="B153" s="63">
        <v>8061</v>
      </c>
      <c r="C153" s="21" t="s">
        <v>88</v>
      </c>
      <c r="D153" s="9" t="s">
        <v>13</v>
      </c>
      <c r="E153" s="94">
        <v>15</v>
      </c>
      <c r="F153" s="62">
        <v>28017</v>
      </c>
      <c r="G153" s="62">
        <f t="shared" si="13"/>
        <v>420255</v>
      </c>
      <c r="H153" s="76"/>
      <c r="I153" s="14"/>
      <c r="J153" s="121"/>
      <c r="K153" s="121"/>
      <c r="L153" s="8"/>
      <c r="M153" s="8"/>
      <c r="N153" s="8"/>
      <c r="O153" s="8"/>
      <c r="P153" s="8"/>
      <c r="Q153" s="8"/>
      <c r="R153" s="8"/>
      <c r="S153" s="8"/>
      <c r="T153" s="62">
        <f t="shared" si="11"/>
        <v>25215</v>
      </c>
      <c r="U153" s="122">
        <f t="shared" si="12"/>
        <v>30819</v>
      </c>
    </row>
    <row r="154" spans="1:21" s="1" customFormat="1" ht="24" customHeight="1" x14ac:dyDescent="0.25">
      <c r="A154" s="119" t="s">
        <v>110</v>
      </c>
      <c r="B154" s="63">
        <v>808</v>
      </c>
      <c r="C154" s="65" t="s">
        <v>90</v>
      </c>
      <c r="D154" s="2"/>
      <c r="E154" s="64"/>
      <c r="F154" s="62"/>
      <c r="G154" s="62"/>
      <c r="H154" s="82"/>
      <c r="I154" s="39"/>
      <c r="J154" s="8"/>
      <c r="K154" s="121"/>
      <c r="L154" s="8"/>
      <c r="M154" s="8"/>
      <c r="N154" s="8"/>
      <c r="O154" s="8"/>
      <c r="P154" s="8"/>
      <c r="Q154" s="8"/>
      <c r="R154" s="8"/>
      <c r="S154" s="8"/>
      <c r="T154" s="62"/>
      <c r="U154" s="122"/>
    </row>
    <row r="155" spans="1:21" s="29" customFormat="1" ht="45" customHeight="1" x14ac:dyDescent="0.25">
      <c r="A155" s="137" t="s">
        <v>111</v>
      </c>
      <c r="B155" s="96">
        <v>8081</v>
      </c>
      <c r="C155" s="103" t="s">
        <v>125</v>
      </c>
      <c r="D155" s="92" t="s">
        <v>13</v>
      </c>
      <c r="E155" s="94">
        <v>10</v>
      </c>
      <c r="F155" s="95">
        <v>911861</v>
      </c>
      <c r="G155" s="95">
        <f t="shared" si="13"/>
        <v>9118610</v>
      </c>
      <c r="H155" s="79" t="s">
        <v>92</v>
      </c>
      <c r="I155" s="35" t="s">
        <v>92</v>
      </c>
      <c r="J155" s="175"/>
      <c r="K155" s="175"/>
      <c r="L155" s="175"/>
      <c r="M155" s="175"/>
      <c r="N155" s="175"/>
      <c r="O155" s="175"/>
      <c r="P155" s="175"/>
      <c r="Q155" s="28"/>
      <c r="R155" s="124"/>
      <c r="S155" s="124"/>
      <c r="T155" s="62">
        <f t="shared" si="11"/>
        <v>820675</v>
      </c>
      <c r="U155" s="122">
        <f t="shared" si="12"/>
        <v>1003047</v>
      </c>
    </row>
    <row r="156" spans="1:21" s="1" customFormat="1" ht="23.25" customHeight="1" x14ac:dyDescent="0.25">
      <c r="A156" s="119">
        <v>8</v>
      </c>
      <c r="B156" s="63">
        <v>809</v>
      </c>
      <c r="C156" s="65" t="s">
        <v>94</v>
      </c>
      <c r="D156" s="2"/>
      <c r="E156" s="64"/>
      <c r="F156" s="62"/>
      <c r="G156" s="62"/>
      <c r="H156" s="83"/>
      <c r="I156" s="40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62"/>
      <c r="U156" s="122"/>
    </row>
    <row r="157" spans="1:21" s="1" customFormat="1" ht="29.25" customHeight="1" x14ac:dyDescent="0.25">
      <c r="A157" s="136" t="s">
        <v>116</v>
      </c>
      <c r="B157" s="63">
        <v>8091</v>
      </c>
      <c r="C157" s="21" t="s">
        <v>96</v>
      </c>
      <c r="D157" s="9" t="s">
        <v>13</v>
      </c>
      <c r="E157" s="64">
        <v>10</v>
      </c>
      <c r="F157" s="62">
        <v>441892</v>
      </c>
      <c r="G157" s="62">
        <f t="shared" si="13"/>
        <v>4418920</v>
      </c>
      <c r="H157" s="76"/>
      <c r="I157" s="14"/>
      <c r="J157" s="130" t="s">
        <v>279</v>
      </c>
      <c r="K157" s="8"/>
      <c r="L157" s="8"/>
      <c r="M157" s="8"/>
      <c r="N157" s="8"/>
      <c r="O157" s="8"/>
      <c r="P157" s="8"/>
      <c r="Q157" s="8"/>
      <c r="R157" s="8"/>
      <c r="S157" s="8"/>
      <c r="T157" s="62">
        <f t="shared" si="11"/>
        <v>397703</v>
      </c>
      <c r="U157" s="122">
        <f t="shared" si="12"/>
        <v>486081</v>
      </c>
    </row>
    <row r="158" spans="1:21" s="1" customFormat="1" ht="24" customHeight="1" x14ac:dyDescent="0.25">
      <c r="A158" s="119" t="s">
        <v>157</v>
      </c>
      <c r="B158" s="63">
        <v>815</v>
      </c>
      <c r="C158" s="65" t="s">
        <v>98</v>
      </c>
      <c r="D158" s="2"/>
      <c r="E158" s="64"/>
      <c r="F158" s="62"/>
      <c r="G158" s="62"/>
      <c r="H158" s="75"/>
      <c r="I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62"/>
      <c r="U158" s="122"/>
    </row>
    <row r="159" spans="1:21" s="1" customFormat="1" ht="33" customHeight="1" x14ac:dyDescent="0.25">
      <c r="A159" s="136" t="s">
        <v>158</v>
      </c>
      <c r="B159" s="2">
        <v>8151</v>
      </c>
      <c r="C159" s="21" t="s">
        <v>250</v>
      </c>
      <c r="D159" s="9" t="s">
        <v>13</v>
      </c>
      <c r="E159" s="64">
        <v>15</v>
      </c>
      <c r="F159" s="62">
        <v>315368</v>
      </c>
      <c r="G159" s="62">
        <f t="shared" si="13"/>
        <v>4730520</v>
      </c>
      <c r="H159" s="76"/>
      <c r="I159" s="14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62">
        <f t="shared" si="11"/>
        <v>283831</v>
      </c>
      <c r="U159" s="122">
        <f t="shared" si="12"/>
        <v>346905</v>
      </c>
    </row>
    <row r="160" spans="1:21" s="1" customFormat="1" ht="19.5" customHeight="1" x14ac:dyDescent="0.25">
      <c r="A160" s="136" t="s">
        <v>159</v>
      </c>
      <c r="B160" s="63">
        <v>818</v>
      </c>
      <c r="C160" s="2" t="s">
        <v>101</v>
      </c>
      <c r="D160" s="2"/>
      <c r="E160" s="64"/>
      <c r="F160" s="62"/>
      <c r="G160" s="62"/>
      <c r="H160" s="75"/>
      <c r="I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62"/>
      <c r="U160" s="122"/>
    </row>
    <row r="161" spans="1:21" s="1" customFormat="1" ht="21" customHeight="1" x14ac:dyDescent="0.25">
      <c r="A161" s="136" t="s">
        <v>160</v>
      </c>
      <c r="B161" s="63">
        <v>8181</v>
      </c>
      <c r="C161" s="10" t="s">
        <v>103</v>
      </c>
      <c r="D161" s="9" t="s">
        <v>13</v>
      </c>
      <c r="E161" s="64">
        <v>6</v>
      </c>
      <c r="F161" s="62">
        <v>562680</v>
      </c>
      <c r="G161" s="62">
        <f t="shared" si="13"/>
        <v>3376080</v>
      </c>
      <c r="H161" s="76"/>
      <c r="I161" s="14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62">
        <f t="shared" si="11"/>
        <v>506412</v>
      </c>
      <c r="U161" s="122">
        <f t="shared" si="12"/>
        <v>618948</v>
      </c>
    </row>
    <row r="162" spans="1:21" s="1" customFormat="1" ht="21.75" customHeight="1" x14ac:dyDescent="0.25">
      <c r="A162" s="119" t="s">
        <v>161</v>
      </c>
      <c r="B162" s="63">
        <v>1700</v>
      </c>
      <c r="C162" s="65" t="s">
        <v>162</v>
      </c>
      <c r="D162" s="2"/>
      <c r="E162" s="64"/>
      <c r="F162" s="62"/>
      <c r="G162" s="62"/>
      <c r="H162" s="75"/>
      <c r="I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62"/>
      <c r="U162" s="122"/>
    </row>
    <row r="163" spans="1:21" s="1" customFormat="1" ht="24.95" customHeight="1" x14ac:dyDescent="0.25">
      <c r="A163" s="136" t="s">
        <v>163</v>
      </c>
      <c r="B163" s="2">
        <v>1702</v>
      </c>
      <c r="C163" s="68" t="s">
        <v>164</v>
      </c>
      <c r="D163" s="2"/>
      <c r="E163" s="64"/>
      <c r="F163" s="62"/>
      <c r="G163" s="62"/>
      <c r="H163" s="76"/>
      <c r="I163" s="14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62"/>
      <c r="U163" s="122"/>
    </row>
    <row r="164" spans="1:21" s="1" customFormat="1" ht="24.95" customHeight="1" x14ac:dyDescent="0.25">
      <c r="A164" s="136" t="s">
        <v>271</v>
      </c>
      <c r="B164" s="2">
        <v>17023</v>
      </c>
      <c r="C164" s="69" t="s">
        <v>272</v>
      </c>
      <c r="D164" s="9" t="s">
        <v>34</v>
      </c>
      <c r="E164" s="64">
        <v>120</v>
      </c>
      <c r="F164" s="62">
        <v>49812</v>
      </c>
      <c r="G164" s="62">
        <f t="shared" si="13"/>
        <v>5977440</v>
      </c>
      <c r="H164" s="76"/>
      <c r="I164" s="14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62">
        <f t="shared" si="11"/>
        <v>44831</v>
      </c>
      <c r="U164" s="122">
        <f t="shared" si="12"/>
        <v>54793</v>
      </c>
    </row>
    <row r="165" spans="1:21" s="1" customFormat="1" ht="24.95" customHeight="1" x14ac:dyDescent="0.25">
      <c r="A165" s="133"/>
      <c r="B165" s="2"/>
      <c r="C165" s="3"/>
      <c r="D165" s="2"/>
      <c r="E165" s="64"/>
      <c r="F165" s="62"/>
      <c r="G165" s="62"/>
      <c r="H165" s="76"/>
      <c r="I165" s="14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62"/>
      <c r="U165" s="122"/>
    </row>
    <row r="166" spans="1:21" s="1" customFormat="1" ht="19.5" customHeight="1" x14ac:dyDescent="0.25">
      <c r="A166" s="162" t="s">
        <v>165</v>
      </c>
      <c r="B166" s="163"/>
      <c r="C166" s="2" t="s">
        <v>166</v>
      </c>
      <c r="D166" s="3"/>
      <c r="E166" s="64"/>
      <c r="F166" s="62"/>
      <c r="G166" s="62"/>
      <c r="H166" s="75"/>
      <c r="I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62"/>
      <c r="U166" s="122"/>
    </row>
    <row r="167" spans="1:21" s="1" customFormat="1" ht="20.25" customHeight="1" x14ac:dyDescent="0.25">
      <c r="A167" s="162"/>
      <c r="B167" s="163"/>
      <c r="C167" s="2" t="s">
        <v>128</v>
      </c>
      <c r="D167" s="3"/>
      <c r="E167" s="64"/>
      <c r="F167" s="62"/>
      <c r="G167" s="62"/>
      <c r="H167" s="75"/>
      <c r="I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62"/>
      <c r="U167" s="122"/>
    </row>
    <row r="168" spans="1:21" s="1" customFormat="1" ht="20.25" customHeight="1" x14ac:dyDescent="0.25">
      <c r="A168" s="119">
        <v>1</v>
      </c>
      <c r="B168" s="65" t="s">
        <v>9</v>
      </c>
      <c r="C168" s="65" t="s">
        <v>9</v>
      </c>
      <c r="D168" s="3"/>
      <c r="E168" s="64"/>
      <c r="F168" s="62"/>
      <c r="G168" s="62"/>
      <c r="H168" s="75"/>
      <c r="I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62"/>
      <c r="U168" s="122"/>
    </row>
    <row r="169" spans="1:21" s="1" customFormat="1" ht="24.95" customHeight="1" x14ac:dyDescent="0.25">
      <c r="A169" s="120">
        <v>1.1000000000000001</v>
      </c>
      <c r="B169" s="3">
        <v>104</v>
      </c>
      <c r="C169" s="2" t="s">
        <v>223</v>
      </c>
      <c r="D169" s="3"/>
      <c r="E169" s="64"/>
      <c r="F169" s="62"/>
      <c r="G169" s="62"/>
      <c r="H169" s="75"/>
      <c r="I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62"/>
      <c r="U169" s="122"/>
    </row>
    <row r="170" spans="1:21" s="1" customFormat="1" ht="24.95" customHeight="1" x14ac:dyDescent="0.25">
      <c r="A170" s="120" t="s">
        <v>282</v>
      </c>
      <c r="B170" s="9">
        <v>1041</v>
      </c>
      <c r="C170" s="31" t="s">
        <v>299</v>
      </c>
      <c r="D170" s="9" t="s">
        <v>191</v>
      </c>
      <c r="E170" s="64">
        <v>299.39</v>
      </c>
      <c r="F170" s="62">
        <v>4128</v>
      </c>
      <c r="G170" s="62">
        <f>+ROUND(E170*F170,0)</f>
        <v>1235882</v>
      </c>
      <c r="H170" s="76"/>
      <c r="I170" s="14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62">
        <f t="shared" si="11"/>
        <v>3715</v>
      </c>
      <c r="U170" s="122">
        <f t="shared" si="12"/>
        <v>4541</v>
      </c>
    </row>
    <row r="171" spans="1:21" s="1" customFormat="1" ht="22.5" customHeight="1" x14ac:dyDescent="0.25">
      <c r="A171" s="120" t="s">
        <v>11</v>
      </c>
      <c r="B171" s="9">
        <v>1043</v>
      </c>
      <c r="C171" s="31" t="s">
        <v>301</v>
      </c>
      <c r="D171" s="9" t="s">
        <v>13</v>
      </c>
      <c r="E171" s="64">
        <v>13</v>
      </c>
      <c r="F171" s="62">
        <v>86192</v>
      </c>
      <c r="G171" s="62">
        <f t="shared" ref="G171:G234" si="14">+ROUND(E171*F171,0)</f>
        <v>1120496</v>
      </c>
      <c r="H171" s="77" t="s">
        <v>14</v>
      </c>
      <c r="I171" s="1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62">
        <f t="shared" si="11"/>
        <v>77573</v>
      </c>
      <c r="U171" s="122">
        <f t="shared" si="12"/>
        <v>94811</v>
      </c>
    </row>
    <row r="172" spans="1:21" s="23" customFormat="1" ht="45" customHeight="1" x14ac:dyDescent="0.25">
      <c r="A172" s="120" t="s">
        <v>12</v>
      </c>
      <c r="B172" s="9">
        <v>1050</v>
      </c>
      <c r="C172" s="21" t="s">
        <v>16</v>
      </c>
      <c r="D172" s="66" t="s">
        <v>191</v>
      </c>
      <c r="E172" s="64">
        <v>299.39</v>
      </c>
      <c r="F172" s="62">
        <v>54075</v>
      </c>
      <c r="G172" s="62">
        <f t="shared" si="14"/>
        <v>16189514</v>
      </c>
      <c r="H172" s="78" t="s">
        <v>167</v>
      </c>
      <c r="I172" s="22" t="s">
        <v>18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62">
        <f t="shared" si="11"/>
        <v>48668</v>
      </c>
      <c r="U172" s="122">
        <f t="shared" si="12"/>
        <v>59483</v>
      </c>
    </row>
    <row r="173" spans="1:21" s="1" customFormat="1" ht="24.95" customHeight="1" x14ac:dyDescent="0.25">
      <c r="A173" s="120" t="s">
        <v>19</v>
      </c>
      <c r="B173" s="3">
        <v>107</v>
      </c>
      <c r="C173" s="2" t="s">
        <v>20</v>
      </c>
      <c r="D173" s="3"/>
      <c r="E173" s="64"/>
      <c r="F173" s="62"/>
      <c r="G173" s="62"/>
      <c r="H173" s="75"/>
      <c r="I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62"/>
      <c r="U173" s="122"/>
    </row>
    <row r="174" spans="1:21" s="29" customFormat="1" ht="32.25" customHeight="1" x14ac:dyDescent="0.25">
      <c r="A174" s="120" t="s">
        <v>21</v>
      </c>
      <c r="B174" s="9">
        <v>1072</v>
      </c>
      <c r="C174" s="10" t="s">
        <v>302</v>
      </c>
      <c r="D174" s="26" t="s">
        <v>22</v>
      </c>
      <c r="E174" s="64">
        <v>25</v>
      </c>
      <c r="F174" s="62">
        <v>300329</v>
      </c>
      <c r="G174" s="62">
        <f t="shared" si="14"/>
        <v>7508225</v>
      </c>
      <c r="H174" s="79" t="s">
        <v>23</v>
      </c>
      <c r="I174" s="27" t="s">
        <v>144</v>
      </c>
      <c r="J174" s="175"/>
      <c r="K174" s="175"/>
      <c r="L174" s="175"/>
      <c r="M174" s="175"/>
      <c r="N174" s="175"/>
      <c r="O174" s="175"/>
      <c r="P174" s="175"/>
      <c r="Q174" s="28"/>
      <c r="R174" s="124"/>
      <c r="S174" s="124"/>
      <c r="T174" s="62">
        <f t="shared" si="11"/>
        <v>270296</v>
      </c>
      <c r="U174" s="122">
        <f t="shared" si="12"/>
        <v>330362</v>
      </c>
    </row>
    <row r="175" spans="1:21" s="1" customFormat="1" ht="24.95" customHeight="1" x14ac:dyDescent="0.25">
      <c r="A175" s="133">
        <v>2</v>
      </c>
      <c r="B175" s="3">
        <v>20</v>
      </c>
      <c r="C175" s="2" t="s">
        <v>25</v>
      </c>
      <c r="D175" s="3"/>
      <c r="E175" s="64"/>
      <c r="F175" s="62"/>
      <c r="G175" s="62"/>
      <c r="H175" s="84"/>
      <c r="I175" s="41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62"/>
      <c r="U175" s="122"/>
    </row>
    <row r="176" spans="1:21" s="1" customFormat="1" ht="24.95" customHeight="1" x14ac:dyDescent="0.25">
      <c r="A176" s="134" t="s">
        <v>26</v>
      </c>
      <c r="B176" s="3">
        <v>201</v>
      </c>
      <c r="C176" s="2" t="s">
        <v>27</v>
      </c>
      <c r="D176" s="3"/>
      <c r="E176" s="64"/>
      <c r="F176" s="62"/>
      <c r="G176" s="62"/>
      <c r="H176" s="84"/>
      <c r="I176" s="4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62"/>
      <c r="U176" s="122"/>
    </row>
    <row r="177" spans="1:21" s="1" customFormat="1" ht="24.75" customHeight="1" x14ac:dyDescent="0.25">
      <c r="A177" s="120" t="s">
        <v>28</v>
      </c>
      <c r="B177" s="26">
        <v>2030</v>
      </c>
      <c r="C177" s="37" t="s">
        <v>168</v>
      </c>
      <c r="D177" s="26" t="s">
        <v>22</v>
      </c>
      <c r="E177" s="64">
        <v>12</v>
      </c>
      <c r="F177" s="62">
        <v>24792</v>
      </c>
      <c r="G177" s="62">
        <f t="shared" si="14"/>
        <v>297504</v>
      </c>
      <c r="H177" s="85" t="s">
        <v>169</v>
      </c>
      <c r="I177" s="42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62">
        <f t="shared" si="11"/>
        <v>22313</v>
      </c>
      <c r="U177" s="122">
        <f t="shared" si="12"/>
        <v>27271</v>
      </c>
    </row>
    <row r="178" spans="1:21" s="1" customFormat="1" ht="30.75" customHeight="1" x14ac:dyDescent="0.25">
      <c r="A178" s="120" t="s">
        <v>29</v>
      </c>
      <c r="B178" s="9">
        <v>2011</v>
      </c>
      <c r="C178" s="21" t="s">
        <v>289</v>
      </c>
      <c r="D178" s="9" t="s">
        <v>22</v>
      </c>
      <c r="E178" s="64">
        <v>55</v>
      </c>
      <c r="F178" s="62">
        <v>24792</v>
      </c>
      <c r="G178" s="62">
        <f t="shared" si="14"/>
        <v>1363560</v>
      </c>
      <c r="H178" s="86"/>
      <c r="I178" s="4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62">
        <f t="shared" si="11"/>
        <v>22313</v>
      </c>
      <c r="U178" s="122">
        <f t="shared" si="12"/>
        <v>27271</v>
      </c>
    </row>
    <row r="179" spans="1:21" s="1" customFormat="1" ht="33" customHeight="1" x14ac:dyDescent="0.25">
      <c r="A179" s="120" t="s">
        <v>170</v>
      </c>
      <c r="B179" s="9">
        <v>2014</v>
      </c>
      <c r="C179" s="21" t="s">
        <v>288</v>
      </c>
      <c r="D179" s="9" t="s">
        <v>22</v>
      </c>
      <c r="E179" s="64">
        <v>415</v>
      </c>
      <c r="F179" s="62">
        <v>30179</v>
      </c>
      <c r="G179" s="62">
        <f t="shared" si="14"/>
        <v>12524285</v>
      </c>
      <c r="H179" s="86"/>
      <c r="I179" s="4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62">
        <f t="shared" si="11"/>
        <v>27161</v>
      </c>
      <c r="U179" s="122">
        <f t="shared" si="12"/>
        <v>33197</v>
      </c>
    </row>
    <row r="180" spans="1:21" s="1" customFormat="1" ht="26.25" customHeight="1" x14ac:dyDescent="0.25">
      <c r="A180" s="120" t="s">
        <v>273</v>
      </c>
      <c r="B180" s="9">
        <v>2013</v>
      </c>
      <c r="C180" s="21" t="s">
        <v>290</v>
      </c>
      <c r="D180" s="9" t="s">
        <v>22</v>
      </c>
      <c r="E180" s="64">
        <v>70</v>
      </c>
      <c r="F180" s="62">
        <v>18189</v>
      </c>
      <c r="G180" s="62">
        <f t="shared" si="14"/>
        <v>1273230</v>
      </c>
      <c r="H180" s="86"/>
      <c r="I180" s="4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62">
        <f t="shared" si="11"/>
        <v>16370</v>
      </c>
      <c r="U180" s="122">
        <f t="shared" si="12"/>
        <v>20008</v>
      </c>
    </row>
    <row r="181" spans="1:21" s="1" customFormat="1" ht="24.95" customHeight="1" x14ac:dyDescent="0.25">
      <c r="A181" s="120" t="s">
        <v>30</v>
      </c>
      <c r="B181" s="3">
        <v>202</v>
      </c>
      <c r="C181" s="36" t="s">
        <v>31</v>
      </c>
      <c r="D181" s="3"/>
      <c r="E181" s="64"/>
      <c r="F181" s="62"/>
      <c r="G181" s="62"/>
      <c r="H181" s="84"/>
      <c r="I181" s="41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62"/>
      <c r="U181" s="122"/>
    </row>
    <row r="182" spans="1:21" s="1" customFormat="1" ht="33.75" customHeight="1" x14ac:dyDescent="0.25">
      <c r="A182" s="120" t="s">
        <v>32</v>
      </c>
      <c r="B182" s="9">
        <v>2021</v>
      </c>
      <c r="C182" s="21" t="s">
        <v>33</v>
      </c>
      <c r="D182" s="9" t="s">
        <v>34</v>
      </c>
      <c r="E182" s="64">
        <v>480</v>
      </c>
      <c r="F182" s="62">
        <v>18100</v>
      </c>
      <c r="G182" s="62">
        <f t="shared" si="14"/>
        <v>8688000</v>
      </c>
      <c r="H182" s="86"/>
      <c r="I182" s="4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62">
        <f t="shared" si="11"/>
        <v>16290</v>
      </c>
      <c r="U182" s="122">
        <f t="shared" si="12"/>
        <v>19910</v>
      </c>
    </row>
    <row r="183" spans="1:21" s="1" customFormat="1" ht="24.95" customHeight="1" x14ac:dyDescent="0.25">
      <c r="A183" s="120" t="s">
        <v>35</v>
      </c>
      <c r="B183" s="3">
        <v>204</v>
      </c>
      <c r="C183" s="2" t="s">
        <v>36</v>
      </c>
      <c r="D183" s="3"/>
      <c r="E183" s="64"/>
      <c r="F183" s="62"/>
      <c r="G183" s="62"/>
      <c r="H183" s="84"/>
      <c r="I183" s="41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62"/>
      <c r="U183" s="122"/>
    </row>
    <row r="184" spans="1:21" s="1" customFormat="1" ht="36.75" customHeight="1" x14ac:dyDescent="0.25">
      <c r="A184" s="120" t="s">
        <v>37</v>
      </c>
      <c r="B184" s="9">
        <v>2041</v>
      </c>
      <c r="C184" s="21" t="s">
        <v>38</v>
      </c>
      <c r="D184" s="9" t="s">
        <v>22</v>
      </c>
      <c r="E184" s="64">
        <v>232</v>
      </c>
      <c r="F184" s="62">
        <v>65085</v>
      </c>
      <c r="G184" s="62">
        <f t="shared" si="14"/>
        <v>15099720</v>
      </c>
      <c r="H184" s="86"/>
      <c r="I184" s="4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62">
        <f t="shared" si="11"/>
        <v>58577</v>
      </c>
      <c r="U184" s="122">
        <f t="shared" si="12"/>
        <v>71594</v>
      </c>
    </row>
    <row r="185" spans="1:21" s="1" customFormat="1" ht="21" customHeight="1" x14ac:dyDescent="0.25">
      <c r="A185" s="120" t="s">
        <v>39</v>
      </c>
      <c r="B185" s="9">
        <v>2043</v>
      </c>
      <c r="C185" s="21" t="s">
        <v>40</v>
      </c>
      <c r="D185" s="9" t="s">
        <v>22</v>
      </c>
      <c r="E185" s="64">
        <v>60</v>
      </c>
      <c r="F185" s="62">
        <v>97664</v>
      </c>
      <c r="G185" s="62">
        <f t="shared" si="14"/>
        <v>5859840</v>
      </c>
      <c r="H185" s="86"/>
      <c r="I185" s="4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62">
        <f t="shared" si="11"/>
        <v>87898</v>
      </c>
      <c r="U185" s="122">
        <f t="shared" si="12"/>
        <v>107430</v>
      </c>
    </row>
    <row r="186" spans="1:21" s="23" customFormat="1" ht="31.5" customHeight="1" x14ac:dyDescent="0.25">
      <c r="A186" s="120" t="s">
        <v>41</v>
      </c>
      <c r="B186" s="26">
        <v>2044</v>
      </c>
      <c r="C186" s="21" t="s">
        <v>42</v>
      </c>
      <c r="D186" s="9" t="s">
        <v>22</v>
      </c>
      <c r="E186" s="64">
        <v>20</v>
      </c>
      <c r="F186" s="62">
        <v>21136</v>
      </c>
      <c r="G186" s="62">
        <f t="shared" si="14"/>
        <v>422720</v>
      </c>
      <c r="H186" s="86"/>
      <c r="I186" s="44" t="s">
        <v>43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62">
        <f t="shared" si="11"/>
        <v>19022</v>
      </c>
      <c r="U186" s="122">
        <f t="shared" si="12"/>
        <v>23250</v>
      </c>
    </row>
    <row r="187" spans="1:21" s="1" customFormat="1" ht="24.95" customHeight="1" x14ac:dyDescent="0.25">
      <c r="A187" s="120" t="s">
        <v>171</v>
      </c>
      <c r="B187" s="3">
        <v>205</v>
      </c>
      <c r="C187" s="36" t="s">
        <v>45</v>
      </c>
      <c r="D187" s="3"/>
      <c r="E187" s="4"/>
      <c r="F187" s="5"/>
      <c r="G187" s="62"/>
      <c r="H187" s="84"/>
      <c r="I187" s="41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62"/>
      <c r="U187" s="122"/>
    </row>
    <row r="188" spans="1:21" s="1" customFormat="1" ht="30.75" customHeight="1" x14ac:dyDescent="0.25">
      <c r="A188" s="120" t="s">
        <v>172</v>
      </c>
      <c r="B188" s="9">
        <v>10511</v>
      </c>
      <c r="C188" s="37" t="s">
        <v>309</v>
      </c>
      <c r="D188" s="9" t="s">
        <v>22</v>
      </c>
      <c r="E188" s="64">
        <v>50.1</v>
      </c>
      <c r="F188" s="62">
        <v>79574</v>
      </c>
      <c r="G188" s="62">
        <f t="shared" si="14"/>
        <v>3986657</v>
      </c>
      <c r="H188" s="85"/>
      <c r="I188" s="42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62">
        <f t="shared" si="11"/>
        <v>71617</v>
      </c>
      <c r="U188" s="122">
        <f t="shared" si="12"/>
        <v>87531</v>
      </c>
    </row>
    <row r="189" spans="1:21" s="1" customFormat="1" ht="28.5" customHeight="1" x14ac:dyDescent="0.25">
      <c r="A189" s="120" t="s">
        <v>173</v>
      </c>
      <c r="B189" s="9">
        <v>2051</v>
      </c>
      <c r="C189" s="21" t="s">
        <v>233</v>
      </c>
      <c r="D189" s="9" t="s">
        <v>22</v>
      </c>
      <c r="E189" s="64">
        <v>539</v>
      </c>
      <c r="F189" s="62">
        <v>35384</v>
      </c>
      <c r="G189" s="62">
        <f t="shared" si="14"/>
        <v>19071976</v>
      </c>
      <c r="H189" s="86"/>
      <c r="I189" s="4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62">
        <f t="shared" si="11"/>
        <v>31846</v>
      </c>
      <c r="U189" s="122">
        <f t="shared" si="12"/>
        <v>38922</v>
      </c>
    </row>
    <row r="190" spans="1:21" s="1" customFormat="1" ht="24.95" customHeight="1" x14ac:dyDescent="0.25">
      <c r="A190" s="136">
        <v>3</v>
      </c>
      <c r="B190" s="3">
        <v>30</v>
      </c>
      <c r="C190" s="2" t="s">
        <v>47</v>
      </c>
      <c r="D190" s="3"/>
      <c r="E190" s="4"/>
      <c r="F190" s="5"/>
      <c r="G190" s="62"/>
      <c r="H190" s="84"/>
      <c r="I190" s="41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62"/>
      <c r="U190" s="122"/>
    </row>
    <row r="191" spans="1:21" s="1" customFormat="1" ht="24.95" customHeight="1" x14ac:dyDescent="0.25">
      <c r="A191" s="120" t="s">
        <v>48</v>
      </c>
      <c r="B191" s="3">
        <v>301</v>
      </c>
      <c r="C191" s="2" t="s">
        <v>49</v>
      </c>
      <c r="D191" s="3"/>
      <c r="E191" s="4"/>
      <c r="F191" s="5"/>
      <c r="G191" s="62"/>
      <c r="H191" s="84"/>
      <c r="I191" s="41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62"/>
      <c r="U191" s="122"/>
    </row>
    <row r="192" spans="1:21" s="1" customFormat="1" ht="29.25" customHeight="1" x14ac:dyDescent="0.25">
      <c r="A192" s="120" t="s">
        <v>174</v>
      </c>
      <c r="B192" s="9">
        <v>3013</v>
      </c>
      <c r="C192" s="37" t="s">
        <v>304</v>
      </c>
      <c r="D192" s="9" t="s">
        <v>22</v>
      </c>
      <c r="E192" s="64">
        <v>55.1</v>
      </c>
      <c r="F192" s="62">
        <v>136147</v>
      </c>
      <c r="G192" s="62">
        <f t="shared" si="14"/>
        <v>7501700</v>
      </c>
      <c r="H192" s="86"/>
      <c r="I192" s="4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62">
        <f t="shared" si="11"/>
        <v>122532</v>
      </c>
      <c r="U192" s="122">
        <f t="shared" si="12"/>
        <v>149762</v>
      </c>
    </row>
    <row r="193" spans="1:21" s="1" customFormat="1" ht="24.95" customHeight="1" x14ac:dyDescent="0.25">
      <c r="A193" s="120" t="s">
        <v>51</v>
      </c>
      <c r="B193" s="3">
        <v>302</v>
      </c>
      <c r="C193" s="2" t="s">
        <v>52</v>
      </c>
      <c r="D193" s="3"/>
      <c r="E193" s="4"/>
      <c r="F193" s="5"/>
      <c r="G193" s="62"/>
      <c r="H193" s="84"/>
      <c r="I193" s="41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62"/>
      <c r="U193" s="122"/>
    </row>
    <row r="194" spans="1:21" s="1" customFormat="1" ht="33.75" customHeight="1" x14ac:dyDescent="0.25">
      <c r="A194" s="120" t="s">
        <v>53</v>
      </c>
      <c r="B194" s="9">
        <v>3021</v>
      </c>
      <c r="C194" s="21" t="s">
        <v>54</v>
      </c>
      <c r="D194" s="9" t="s">
        <v>22</v>
      </c>
      <c r="E194" s="64">
        <v>80</v>
      </c>
      <c r="F194" s="62">
        <v>93533</v>
      </c>
      <c r="G194" s="62">
        <f t="shared" si="14"/>
        <v>7482640</v>
      </c>
      <c r="H194" s="86"/>
      <c r="I194" s="4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62">
        <f t="shared" si="11"/>
        <v>84180</v>
      </c>
      <c r="U194" s="122">
        <f t="shared" si="12"/>
        <v>102886</v>
      </c>
    </row>
    <row r="195" spans="1:21" s="1" customFormat="1" ht="24.95" customHeight="1" x14ac:dyDescent="0.25">
      <c r="A195" s="120" t="s">
        <v>55</v>
      </c>
      <c r="B195" s="3">
        <v>303</v>
      </c>
      <c r="C195" s="2" t="s">
        <v>56</v>
      </c>
      <c r="D195" s="3"/>
      <c r="E195" s="4"/>
      <c r="F195" s="5"/>
      <c r="G195" s="62"/>
      <c r="H195" s="84"/>
      <c r="I195" s="41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62"/>
      <c r="U195" s="122"/>
    </row>
    <row r="196" spans="1:21" s="1" customFormat="1" ht="33" customHeight="1" x14ac:dyDescent="0.25">
      <c r="A196" s="120" t="s">
        <v>57</v>
      </c>
      <c r="B196" s="9">
        <v>3031</v>
      </c>
      <c r="C196" s="21" t="s">
        <v>58</v>
      </c>
      <c r="D196" s="9" t="s">
        <v>22</v>
      </c>
      <c r="E196" s="64">
        <v>62</v>
      </c>
      <c r="F196" s="62">
        <v>113478</v>
      </c>
      <c r="G196" s="62">
        <f t="shared" si="14"/>
        <v>7035636</v>
      </c>
      <c r="H196" s="86"/>
      <c r="I196" s="4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62">
        <f t="shared" si="11"/>
        <v>102130</v>
      </c>
      <c r="U196" s="122">
        <f t="shared" si="12"/>
        <v>124826</v>
      </c>
    </row>
    <row r="197" spans="1:21" s="1" customFormat="1" ht="24.95" customHeight="1" x14ac:dyDescent="0.25">
      <c r="A197" s="120" t="s">
        <v>59</v>
      </c>
      <c r="B197" s="3">
        <v>304</v>
      </c>
      <c r="C197" s="2" t="s">
        <v>60</v>
      </c>
      <c r="D197" s="3"/>
      <c r="E197" s="4"/>
      <c r="F197" s="5"/>
      <c r="G197" s="62"/>
      <c r="H197" s="84"/>
      <c r="I197" s="41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62"/>
      <c r="U197" s="122"/>
    </row>
    <row r="198" spans="1:21" s="23" customFormat="1" ht="24.75" customHeight="1" x14ac:dyDescent="0.25">
      <c r="A198" s="120" t="s">
        <v>61</v>
      </c>
      <c r="B198" s="9">
        <v>3041</v>
      </c>
      <c r="C198" s="31" t="s">
        <v>303</v>
      </c>
      <c r="D198" s="9" t="s">
        <v>22</v>
      </c>
      <c r="E198" s="64">
        <v>25</v>
      </c>
      <c r="F198" s="62">
        <v>589127</v>
      </c>
      <c r="G198" s="62">
        <f t="shared" si="14"/>
        <v>14728175</v>
      </c>
      <c r="H198" s="86"/>
      <c r="I198" s="44" t="s">
        <v>62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62">
        <f t="shared" si="11"/>
        <v>530214</v>
      </c>
      <c r="U198" s="122">
        <f t="shared" si="12"/>
        <v>648040</v>
      </c>
    </row>
    <row r="199" spans="1:21" s="1" customFormat="1" ht="24.95" customHeight="1" x14ac:dyDescent="0.25">
      <c r="A199" s="136">
        <v>4</v>
      </c>
      <c r="B199" s="3">
        <v>50</v>
      </c>
      <c r="C199" s="2" t="s">
        <v>63</v>
      </c>
      <c r="D199" s="3"/>
      <c r="E199" s="4"/>
      <c r="F199" s="5"/>
      <c r="G199" s="62"/>
      <c r="H199" s="84"/>
      <c r="I199" s="41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62"/>
      <c r="U199" s="122"/>
    </row>
    <row r="200" spans="1:21" s="33" customFormat="1" ht="24.95" customHeight="1" x14ac:dyDescent="0.25">
      <c r="A200" s="120" t="s">
        <v>64</v>
      </c>
      <c r="B200" s="3">
        <v>501</v>
      </c>
      <c r="C200" s="2" t="s">
        <v>65</v>
      </c>
      <c r="D200" s="3"/>
      <c r="E200" s="4"/>
      <c r="F200" s="5"/>
      <c r="G200" s="62"/>
      <c r="H200" s="86"/>
      <c r="I200" s="43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62"/>
      <c r="U200" s="122"/>
    </row>
    <row r="201" spans="1:21" s="33" customFormat="1" ht="24.95" customHeight="1" x14ac:dyDescent="0.25">
      <c r="A201" s="120" t="s">
        <v>66</v>
      </c>
      <c r="B201" s="9">
        <v>5014</v>
      </c>
      <c r="C201" s="10" t="s">
        <v>67</v>
      </c>
      <c r="D201" s="9"/>
      <c r="E201" s="11"/>
      <c r="F201" s="12"/>
      <c r="G201" s="62"/>
      <c r="H201" s="86"/>
      <c r="I201" s="43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62"/>
      <c r="U201" s="122"/>
    </row>
    <row r="202" spans="1:21" s="1" customFormat="1" ht="33.75" customHeight="1" x14ac:dyDescent="0.25">
      <c r="A202" s="120" t="s">
        <v>68</v>
      </c>
      <c r="B202" s="9">
        <v>50141</v>
      </c>
      <c r="C202" s="21" t="s">
        <v>119</v>
      </c>
      <c r="D202" s="9" t="s">
        <v>22</v>
      </c>
      <c r="E202" s="64">
        <v>5.0999999999999996</v>
      </c>
      <c r="F202" s="62">
        <v>445006</v>
      </c>
      <c r="G202" s="62">
        <f t="shared" si="14"/>
        <v>2269531</v>
      </c>
      <c r="H202" s="85" t="s">
        <v>69</v>
      </c>
      <c r="I202" s="42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62">
        <f t="shared" ref="T202:T264" si="15">+ROUND(F202*90%,0)</f>
        <v>400505</v>
      </c>
      <c r="U202" s="122">
        <f t="shared" ref="U202:U264" si="16">+ROUND(F202*110%,0)</f>
        <v>489507</v>
      </c>
    </row>
    <row r="203" spans="1:21" s="1" customFormat="1" ht="23.25" customHeight="1" x14ac:dyDescent="0.25">
      <c r="A203" s="120" t="s">
        <v>175</v>
      </c>
      <c r="B203" s="9">
        <v>17024</v>
      </c>
      <c r="C203" s="21" t="s">
        <v>176</v>
      </c>
      <c r="D203" s="9" t="s">
        <v>22</v>
      </c>
      <c r="E203" s="64">
        <v>40</v>
      </c>
      <c r="F203" s="62">
        <v>476931</v>
      </c>
      <c r="G203" s="62">
        <f t="shared" si="14"/>
        <v>19077240</v>
      </c>
      <c r="H203" s="85" t="s">
        <v>69</v>
      </c>
      <c r="I203" s="42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62">
        <f t="shared" si="15"/>
        <v>429238</v>
      </c>
      <c r="U203" s="122">
        <f t="shared" si="16"/>
        <v>524624</v>
      </c>
    </row>
    <row r="204" spans="1:21" s="1" customFormat="1" ht="24.95" customHeight="1" x14ac:dyDescent="0.25">
      <c r="A204" s="119">
        <v>5</v>
      </c>
      <c r="B204" s="3">
        <v>80</v>
      </c>
      <c r="C204" s="63" t="s">
        <v>76</v>
      </c>
      <c r="D204" s="3"/>
      <c r="E204" s="4"/>
      <c r="F204" s="5"/>
      <c r="G204" s="62"/>
      <c r="H204" s="84"/>
      <c r="I204" s="41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62"/>
      <c r="U204" s="122"/>
    </row>
    <row r="205" spans="1:21" s="1" customFormat="1" ht="24.95" customHeight="1" x14ac:dyDescent="0.25">
      <c r="A205" s="120" t="s">
        <v>71</v>
      </c>
      <c r="B205" s="3">
        <v>803</v>
      </c>
      <c r="C205" s="2" t="s">
        <v>78</v>
      </c>
      <c r="D205" s="3"/>
      <c r="E205" s="4"/>
      <c r="F205" s="5"/>
      <c r="G205" s="62"/>
      <c r="H205" s="84"/>
      <c r="I205" s="41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62"/>
      <c r="U205" s="122"/>
    </row>
    <row r="206" spans="1:21" s="33" customFormat="1" ht="24.95" customHeight="1" x14ac:dyDescent="0.25">
      <c r="A206" s="120" t="s">
        <v>73</v>
      </c>
      <c r="B206" s="9">
        <v>8031</v>
      </c>
      <c r="C206" s="10" t="s">
        <v>80</v>
      </c>
      <c r="D206" s="9"/>
      <c r="E206" s="11"/>
      <c r="F206" s="12"/>
      <c r="G206" s="62"/>
      <c r="H206" s="86"/>
      <c r="I206" s="43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62"/>
      <c r="U206" s="122"/>
    </row>
    <row r="207" spans="1:21" s="33" customFormat="1" ht="24.95" customHeight="1" x14ac:dyDescent="0.25">
      <c r="A207" s="129" t="s">
        <v>177</v>
      </c>
      <c r="B207" s="92"/>
      <c r="C207" s="93" t="s">
        <v>276</v>
      </c>
      <c r="D207" s="92" t="s">
        <v>191</v>
      </c>
      <c r="E207" s="64">
        <v>90</v>
      </c>
      <c r="F207" s="95">
        <v>10284</v>
      </c>
      <c r="G207" s="95">
        <f>+E207*F207</f>
        <v>925560</v>
      </c>
      <c r="H207" s="86"/>
      <c r="I207" s="43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62">
        <f t="shared" si="15"/>
        <v>9256</v>
      </c>
      <c r="U207" s="122">
        <f t="shared" si="16"/>
        <v>11312</v>
      </c>
    </row>
    <row r="208" spans="1:21" s="1" customFormat="1" ht="24.95" customHeight="1" x14ac:dyDescent="0.25">
      <c r="A208" s="120" t="s">
        <v>278</v>
      </c>
      <c r="B208" s="9">
        <v>80313</v>
      </c>
      <c r="C208" s="10" t="s">
        <v>155</v>
      </c>
      <c r="D208" s="9" t="s">
        <v>191</v>
      </c>
      <c r="E208" s="64">
        <v>299.39</v>
      </c>
      <c r="F208" s="62">
        <v>13672</v>
      </c>
      <c r="G208" s="62">
        <f t="shared" si="14"/>
        <v>4093260</v>
      </c>
      <c r="H208" s="86"/>
      <c r="I208" s="4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62">
        <f t="shared" si="15"/>
        <v>12305</v>
      </c>
      <c r="U208" s="122">
        <f t="shared" si="16"/>
        <v>15039</v>
      </c>
    </row>
    <row r="209" spans="1:21" s="1" customFormat="1" ht="24.95" customHeight="1" x14ac:dyDescent="0.25">
      <c r="A209" s="120" t="s">
        <v>178</v>
      </c>
      <c r="B209" s="3">
        <v>806</v>
      </c>
      <c r="C209" s="2" t="s">
        <v>156</v>
      </c>
      <c r="D209" s="3"/>
      <c r="E209" s="4"/>
      <c r="F209" s="5"/>
      <c r="G209" s="62"/>
      <c r="H209" s="84"/>
      <c r="I209" s="41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62"/>
      <c r="U209" s="122"/>
    </row>
    <row r="210" spans="1:21" s="1" customFormat="1" ht="33" customHeight="1" x14ac:dyDescent="0.25">
      <c r="A210" s="120" t="s">
        <v>179</v>
      </c>
      <c r="B210" s="9">
        <v>8062</v>
      </c>
      <c r="C210" s="21" t="s">
        <v>180</v>
      </c>
      <c r="D210" s="9" t="s">
        <v>13</v>
      </c>
      <c r="E210" s="94">
        <v>15</v>
      </c>
      <c r="F210" s="73">
        <v>21115</v>
      </c>
      <c r="G210" s="62">
        <f t="shared" si="14"/>
        <v>316725</v>
      </c>
      <c r="H210" s="86"/>
      <c r="I210" s="4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62">
        <f t="shared" si="15"/>
        <v>19004</v>
      </c>
      <c r="U210" s="122">
        <f t="shared" si="16"/>
        <v>23227</v>
      </c>
    </row>
    <row r="211" spans="1:21" s="1" customFormat="1" ht="21" customHeight="1" x14ac:dyDescent="0.25">
      <c r="A211" s="120" t="s">
        <v>181</v>
      </c>
      <c r="B211" s="3">
        <v>808</v>
      </c>
      <c r="C211" s="2" t="s">
        <v>90</v>
      </c>
      <c r="D211" s="3"/>
      <c r="E211" s="4"/>
      <c r="F211" s="5"/>
      <c r="G211" s="62"/>
      <c r="H211" s="81"/>
      <c r="I211" s="183" t="s">
        <v>92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62"/>
      <c r="U211" s="122"/>
    </row>
    <row r="212" spans="1:21" s="29" customFormat="1" ht="46.5" customHeight="1" x14ac:dyDescent="0.25">
      <c r="A212" s="129" t="s">
        <v>283</v>
      </c>
      <c r="B212" s="92">
        <v>8082</v>
      </c>
      <c r="C212" s="103" t="s">
        <v>125</v>
      </c>
      <c r="D212" s="92" t="s">
        <v>13</v>
      </c>
      <c r="E212" s="94">
        <v>13</v>
      </c>
      <c r="F212" s="95">
        <v>911861</v>
      </c>
      <c r="G212" s="95">
        <f t="shared" si="14"/>
        <v>11854193</v>
      </c>
      <c r="H212" s="87"/>
      <c r="I212" s="184"/>
      <c r="J212" s="175"/>
      <c r="K212" s="175"/>
      <c r="L212" s="175"/>
      <c r="M212" s="175"/>
      <c r="N212" s="175"/>
      <c r="O212" s="175"/>
      <c r="P212" s="175"/>
      <c r="Q212" s="28"/>
      <c r="R212" s="124"/>
      <c r="S212" s="124"/>
      <c r="T212" s="62">
        <f t="shared" si="15"/>
        <v>820675</v>
      </c>
      <c r="U212" s="122">
        <f t="shared" si="16"/>
        <v>1003047</v>
      </c>
    </row>
    <row r="213" spans="1:21" s="1" customFormat="1" ht="19.5" customHeight="1" x14ac:dyDescent="0.25">
      <c r="A213" s="120" t="s">
        <v>182</v>
      </c>
      <c r="B213" s="3">
        <v>809</v>
      </c>
      <c r="C213" s="36" t="s">
        <v>94</v>
      </c>
      <c r="D213" s="3"/>
      <c r="E213" s="4"/>
      <c r="F213" s="5"/>
      <c r="G213" s="62"/>
      <c r="H213" s="75"/>
      <c r="I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62"/>
      <c r="U213" s="122"/>
    </row>
    <row r="214" spans="1:21" s="1" customFormat="1" ht="20.25" customHeight="1" x14ac:dyDescent="0.25">
      <c r="A214" s="129" t="s">
        <v>183</v>
      </c>
      <c r="B214" s="92">
        <v>8091</v>
      </c>
      <c r="C214" s="103" t="s">
        <v>96</v>
      </c>
      <c r="D214" s="92" t="s">
        <v>13</v>
      </c>
      <c r="E214" s="94">
        <v>13</v>
      </c>
      <c r="F214" s="95">
        <v>441892</v>
      </c>
      <c r="G214" s="95">
        <f t="shared" si="14"/>
        <v>5744596</v>
      </c>
      <c r="H214" s="76"/>
      <c r="I214" s="14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62">
        <f t="shared" si="15"/>
        <v>397703</v>
      </c>
      <c r="U214" s="122">
        <f t="shared" si="16"/>
        <v>486081</v>
      </c>
    </row>
    <row r="215" spans="1:21" s="1" customFormat="1" ht="24" customHeight="1" x14ac:dyDescent="0.25">
      <c r="A215" s="120" t="s">
        <v>184</v>
      </c>
      <c r="B215" s="3">
        <v>815</v>
      </c>
      <c r="C215" s="36" t="s">
        <v>98</v>
      </c>
      <c r="D215" s="3"/>
      <c r="E215" s="4"/>
      <c r="F215" s="5"/>
      <c r="G215" s="62"/>
      <c r="H215" s="75"/>
      <c r="I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62"/>
      <c r="U215" s="122"/>
    </row>
    <row r="216" spans="1:21" s="23" customFormat="1" ht="30.75" customHeight="1" x14ac:dyDescent="0.25">
      <c r="A216" s="129" t="s">
        <v>185</v>
      </c>
      <c r="B216" s="92">
        <v>80151</v>
      </c>
      <c r="C216" s="103" t="s">
        <v>250</v>
      </c>
      <c r="D216" s="92" t="s">
        <v>13</v>
      </c>
      <c r="E216" s="94">
        <v>15</v>
      </c>
      <c r="F216" s="95">
        <v>315368</v>
      </c>
      <c r="G216" s="95">
        <f t="shared" si="14"/>
        <v>4730520</v>
      </c>
      <c r="H216" s="76"/>
      <c r="I216" s="45" t="s">
        <v>186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62">
        <f t="shared" si="15"/>
        <v>283831</v>
      </c>
      <c r="U216" s="122">
        <f t="shared" si="16"/>
        <v>346905</v>
      </c>
    </row>
    <row r="217" spans="1:21" s="1" customFormat="1" ht="18.75" customHeight="1" x14ac:dyDescent="0.25">
      <c r="A217" s="138"/>
      <c r="B217" s="9"/>
      <c r="C217" s="21"/>
      <c r="D217" s="9"/>
      <c r="E217" s="11"/>
      <c r="F217" s="12"/>
      <c r="G217" s="62"/>
      <c r="H217" s="76"/>
      <c r="I217" s="14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62"/>
      <c r="U217" s="122"/>
    </row>
    <row r="218" spans="1:21" s="1" customFormat="1" ht="21.75" customHeight="1" x14ac:dyDescent="0.25">
      <c r="A218" s="176">
        <v>2</v>
      </c>
      <c r="B218" s="177"/>
      <c r="C218" s="36" t="s">
        <v>187</v>
      </c>
      <c r="D218" s="3"/>
      <c r="E218" s="4"/>
      <c r="F218" s="5"/>
      <c r="G218" s="62"/>
      <c r="H218" s="75"/>
      <c r="I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62"/>
      <c r="U218" s="122"/>
    </row>
    <row r="219" spans="1:21" s="1" customFormat="1" ht="24.95" customHeight="1" x14ac:dyDescent="0.25">
      <c r="A219" s="162"/>
      <c r="B219" s="163"/>
      <c r="C219" s="2" t="s">
        <v>188</v>
      </c>
      <c r="D219" s="3"/>
      <c r="E219" s="4"/>
      <c r="F219" s="5"/>
      <c r="G219" s="62"/>
      <c r="H219" s="75"/>
      <c r="I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62"/>
      <c r="U219" s="122"/>
    </row>
    <row r="220" spans="1:21" s="1" customFormat="1" ht="22.5" customHeight="1" x14ac:dyDescent="0.25">
      <c r="A220" s="119">
        <v>1</v>
      </c>
      <c r="B220" s="65" t="s">
        <v>9</v>
      </c>
      <c r="C220" s="65" t="s">
        <v>9</v>
      </c>
      <c r="D220" s="3"/>
      <c r="E220" s="4"/>
      <c r="F220" s="5"/>
      <c r="G220" s="62"/>
      <c r="H220" s="75"/>
      <c r="I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62"/>
      <c r="U220" s="122"/>
    </row>
    <row r="221" spans="1:21" s="1" customFormat="1" ht="24.95" customHeight="1" x14ac:dyDescent="0.25">
      <c r="A221" s="120">
        <v>1.1000000000000001</v>
      </c>
      <c r="B221" s="3">
        <v>103</v>
      </c>
      <c r="C221" s="2" t="s">
        <v>189</v>
      </c>
      <c r="D221" s="3"/>
      <c r="E221" s="4"/>
      <c r="F221" s="5"/>
      <c r="G221" s="62"/>
      <c r="H221" s="75"/>
      <c r="I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62"/>
      <c r="U221" s="122"/>
    </row>
    <row r="222" spans="1:21" s="1" customFormat="1" ht="30" customHeight="1" x14ac:dyDescent="0.25">
      <c r="A222" s="125" t="s">
        <v>19</v>
      </c>
      <c r="B222" s="26">
        <v>1037</v>
      </c>
      <c r="C222" s="31" t="s">
        <v>190</v>
      </c>
      <c r="D222" s="26" t="s">
        <v>191</v>
      </c>
      <c r="E222" s="64">
        <v>70</v>
      </c>
      <c r="F222" s="62">
        <v>145000</v>
      </c>
      <c r="G222" s="62">
        <f t="shared" si="14"/>
        <v>10150000</v>
      </c>
      <c r="H222" s="80" t="s">
        <v>192</v>
      </c>
      <c r="I222" s="34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62">
        <f t="shared" si="15"/>
        <v>130500</v>
      </c>
      <c r="U222" s="122">
        <f t="shared" si="16"/>
        <v>159500</v>
      </c>
    </row>
    <row r="223" spans="1:21" s="1" customFormat="1" ht="21.75" customHeight="1" x14ac:dyDescent="0.25">
      <c r="A223" s="120" t="s">
        <v>19</v>
      </c>
      <c r="B223" s="2" t="s">
        <v>223</v>
      </c>
      <c r="C223" s="2" t="s">
        <v>223</v>
      </c>
      <c r="D223" s="3"/>
      <c r="E223" s="4"/>
      <c r="F223" s="5"/>
      <c r="G223" s="62"/>
      <c r="H223" s="75"/>
      <c r="I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62"/>
      <c r="U223" s="122"/>
    </row>
    <row r="224" spans="1:21" s="23" customFormat="1" ht="22.5" customHeight="1" x14ac:dyDescent="0.25">
      <c r="A224" s="120" t="s">
        <v>21</v>
      </c>
      <c r="B224" s="26">
        <v>1041</v>
      </c>
      <c r="C224" s="31" t="s">
        <v>300</v>
      </c>
      <c r="D224" s="9" t="s">
        <v>191</v>
      </c>
      <c r="E224" s="61">
        <v>300</v>
      </c>
      <c r="F224" s="62">
        <v>4128</v>
      </c>
      <c r="G224" s="62">
        <f t="shared" si="14"/>
        <v>1238400</v>
      </c>
      <c r="H224" s="80" t="s">
        <v>193</v>
      </c>
      <c r="I224" s="46" t="s">
        <v>194</v>
      </c>
      <c r="J224" s="24" t="s">
        <v>310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62">
        <f t="shared" si="15"/>
        <v>3715</v>
      </c>
      <c r="U224" s="122">
        <f t="shared" si="16"/>
        <v>4541</v>
      </c>
    </row>
    <row r="225" spans="1:21" s="1" customFormat="1" ht="21" customHeight="1" x14ac:dyDescent="0.25">
      <c r="A225" s="120" t="s">
        <v>138</v>
      </c>
      <c r="B225" s="9">
        <v>1043</v>
      </c>
      <c r="C225" s="31" t="s">
        <v>301</v>
      </c>
      <c r="D225" s="9" t="s">
        <v>13</v>
      </c>
      <c r="E225" s="61">
        <v>6</v>
      </c>
      <c r="F225" s="62">
        <v>86192</v>
      </c>
      <c r="G225" s="62">
        <f t="shared" si="14"/>
        <v>517152</v>
      </c>
      <c r="H225" s="77" t="s">
        <v>14</v>
      </c>
      <c r="I225" s="1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62">
        <f t="shared" si="15"/>
        <v>77573</v>
      </c>
      <c r="U225" s="122">
        <f t="shared" si="16"/>
        <v>94811</v>
      </c>
    </row>
    <row r="226" spans="1:21" s="1" customFormat="1" ht="24.95" customHeight="1" x14ac:dyDescent="0.25">
      <c r="A226" s="120" t="s">
        <v>142</v>
      </c>
      <c r="B226" s="3">
        <v>105</v>
      </c>
      <c r="C226" s="2" t="s">
        <v>136</v>
      </c>
      <c r="D226" s="3"/>
      <c r="E226" s="4"/>
      <c r="F226" s="5"/>
      <c r="G226" s="62"/>
      <c r="H226" s="75"/>
      <c r="I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62"/>
      <c r="U226" s="122"/>
    </row>
    <row r="227" spans="1:21" s="1" customFormat="1" ht="24.95" customHeight="1" x14ac:dyDescent="0.25">
      <c r="A227" s="120" t="s">
        <v>143</v>
      </c>
      <c r="B227" s="9">
        <v>1052</v>
      </c>
      <c r="C227" s="10" t="s">
        <v>137</v>
      </c>
      <c r="D227" s="9"/>
      <c r="E227" s="11"/>
      <c r="F227" s="12"/>
      <c r="G227" s="62"/>
      <c r="H227" s="76"/>
      <c r="I227" s="14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62"/>
      <c r="U227" s="122"/>
    </row>
    <row r="228" spans="1:21" s="47" customFormat="1" ht="33" customHeight="1" x14ac:dyDescent="0.25">
      <c r="A228" s="125" t="s">
        <v>195</v>
      </c>
      <c r="B228" s="26">
        <v>10522</v>
      </c>
      <c r="C228" s="37" t="s">
        <v>307</v>
      </c>
      <c r="D228" s="26" t="s">
        <v>22</v>
      </c>
      <c r="E228" s="61">
        <v>10</v>
      </c>
      <c r="F228" s="62">
        <v>130825</v>
      </c>
      <c r="G228" s="62">
        <f t="shared" si="14"/>
        <v>1308250</v>
      </c>
      <c r="H228" s="88"/>
      <c r="I228" s="28" t="s">
        <v>141</v>
      </c>
      <c r="J228" s="175"/>
      <c r="K228" s="175"/>
      <c r="L228" s="175"/>
      <c r="M228" s="175"/>
      <c r="N228" s="175"/>
      <c r="O228" s="175"/>
      <c r="P228" s="175"/>
      <c r="Q228" s="28"/>
      <c r="R228" s="139"/>
      <c r="S228" s="139"/>
      <c r="T228" s="62">
        <f t="shared" si="15"/>
        <v>117743</v>
      </c>
      <c r="U228" s="122">
        <f t="shared" si="16"/>
        <v>143908</v>
      </c>
    </row>
    <row r="229" spans="1:21" s="1" customFormat="1" ht="24.95" customHeight="1" x14ac:dyDescent="0.25">
      <c r="A229" s="120" t="s">
        <v>196</v>
      </c>
      <c r="B229" s="3">
        <v>107</v>
      </c>
      <c r="C229" s="2" t="s">
        <v>20</v>
      </c>
      <c r="D229" s="3"/>
      <c r="E229" s="4"/>
      <c r="F229" s="5"/>
      <c r="G229" s="62"/>
      <c r="H229" s="81"/>
      <c r="I229" s="3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62"/>
      <c r="U229" s="122"/>
    </row>
    <row r="230" spans="1:21" s="29" customFormat="1" ht="37.5" customHeight="1" x14ac:dyDescent="0.25">
      <c r="A230" s="120" t="s">
        <v>197</v>
      </c>
      <c r="B230" s="9">
        <v>1072</v>
      </c>
      <c r="C230" s="10" t="s">
        <v>308</v>
      </c>
      <c r="D230" s="9" t="s">
        <v>22</v>
      </c>
      <c r="E230" s="61">
        <v>128</v>
      </c>
      <c r="F230" s="62">
        <v>300329</v>
      </c>
      <c r="G230" s="62">
        <f t="shared" si="14"/>
        <v>38442112</v>
      </c>
      <c r="H230" s="79" t="s">
        <v>23</v>
      </c>
      <c r="I230" s="27" t="s">
        <v>144</v>
      </c>
      <c r="J230" s="175"/>
      <c r="K230" s="175"/>
      <c r="L230" s="175"/>
      <c r="M230" s="175"/>
      <c r="N230" s="175"/>
      <c r="O230" s="175"/>
      <c r="P230" s="175"/>
      <c r="Q230" s="28"/>
      <c r="R230" s="124"/>
      <c r="S230" s="124"/>
      <c r="T230" s="62">
        <f t="shared" si="15"/>
        <v>270296</v>
      </c>
      <c r="U230" s="122">
        <f t="shared" si="16"/>
        <v>330362</v>
      </c>
    </row>
    <row r="231" spans="1:21" s="1" customFormat="1" ht="24.95" customHeight="1" x14ac:dyDescent="0.25">
      <c r="A231" s="136">
        <v>2</v>
      </c>
      <c r="B231" s="3">
        <v>20</v>
      </c>
      <c r="C231" s="2" t="s">
        <v>25</v>
      </c>
      <c r="D231" s="3"/>
      <c r="E231" s="4"/>
      <c r="F231" s="5"/>
      <c r="G231" s="62"/>
      <c r="H231" s="75"/>
      <c r="I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62"/>
      <c r="U231" s="122"/>
    </row>
    <row r="232" spans="1:21" s="1" customFormat="1" ht="24.95" customHeight="1" x14ac:dyDescent="0.25">
      <c r="A232" s="120" t="s">
        <v>26</v>
      </c>
      <c r="B232" s="3">
        <v>201</v>
      </c>
      <c r="C232" s="2" t="s">
        <v>27</v>
      </c>
      <c r="D232" s="3"/>
      <c r="E232" s="4"/>
      <c r="F232" s="5"/>
      <c r="G232" s="62"/>
      <c r="H232" s="75"/>
      <c r="I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62"/>
      <c r="U232" s="122"/>
    </row>
    <row r="233" spans="1:21" s="1" customFormat="1" ht="24" customHeight="1" x14ac:dyDescent="0.25">
      <c r="A233" s="120" t="s">
        <v>28</v>
      </c>
      <c r="B233" s="9">
        <v>2030</v>
      </c>
      <c r="C233" s="37" t="s">
        <v>168</v>
      </c>
      <c r="D233" s="9" t="s">
        <v>22</v>
      </c>
      <c r="E233" s="61">
        <v>6</v>
      </c>
      <c r="F233" s="62">
        <v>24792</v>
      </c>
      <c r="G233" s="62">
        <f t="shared" si="14"/>
        <v>148752</v>
      </c>
      <c r="H233" s="80" t="s">
        <v>169</v>
      </c>
      <c r="I233" s="34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62">
        <f t="shared" si="15"/>
        <v>22313</v>
      </c>
      <c r="U233" s="122">
        <f t="shared" si="16"/>
        <v>27271</v>
      </c>
    </row>
    <row r="234" spans="1:21" s="1" customFormat="1" ht="29.25" customHeight="1" x14ac:dyDescent="0.25">
      <c r="A234" s="120" t="s">
        <v>29</v>
      </c>
      <c r="B234" s="9">
        <v>2011</v>
      </c>
      <c r="C234" s="21" t="s">
        <v>284</v>
      </c>
      <c r="D234" s="9" t="s">
        <v>22</v>
      </c>
      <c r="E234" s="64">
        <v>45</v>
      </c>
      <c r="F234" s="62">
        <v>24792</v>
      </c>
      <c r="G234" s="62">
        <f t="shared" si="14"/>
        <v>1115640</v>
      </c>
      <c r="H234" s="76"/>
      <c r="I234" s="14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62">
        <f t="shared" si="15"/>
        <v>22313</v>
      </c>
      <c r="U234" s="122">
        <f t="shared" si="16"/>
        <v>27271</v>
      </c>
    </row>
    <row r="235" spans="1:21" s="1" customFormat="1" ht="37.5" customHeight="1" x14ac:dyDescent="0.25">
      <c r="A235" s="120" t="s">
        <v>170</v>
      </c>
      <c r="B235" s="9">
        <v>2014</v>
      </c>
      <c r="C235" s="21" t="s">
        <v>288</v>
      </c>
      <c r="D235" s="9" t="s">
        <v>22</v>
      </c>
      <c r="E235" s="64">
        <v>559</v>
      </c>
      <c r="F235" s="62">
        <v>30179</v>
      </c>
      <c r="G235" s="62">
        <f t="shared" ref="G235:G249" si="17">+ROUND(E235*F235,0)</f>
        <v>16870061</v>
      </c>
      <c r="H235" s="76"/>
      <c r="I235" s="14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62">
        <f t="shared" si="15"/>
        <v>27161</v>
      </c>
      <c r="U235" s="122">
        <f t="shared" si="16"/>
        <v>33197</v>
      </c>
    </row>
    <row r="236" spans="1:21" s="1" customFormat="1" ht="24.95" customHeight="1" x14ac:dyDescent="0.25">
      <c r="A236" s="120" t="s">
        <v>30</v>
      </c>
      <c r="B236" s="3">
        <v>202</v>
      </c>
      <c r="C236" s="2" t="s">
        <v>31</v>
      </c>
      <c r="D236" s="3"/>
      <c r="E236" s="4"/>
      <c r="F236" s="5"/>
      <c r="G236" s="62"/>
      <c r="H236" s="75"/>
      <c r="I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62"/>
      <c r="U236" s="122"/>
    </row>
    <row r="237" spans="1:21" s="1" customFormat="1" ht="25.5" customHeight="1" x14ac:dyDescent="0.25">
      <c r="A237" s="120" t="s">
        <v>32</v>
      </c>
      <c r="B237" s="9">
        <v>2023</v>
      </c>
      <c r="C237" s="21" t="s">
        <v>198</v>
      </c>
      <c r="D237" s="9" t="s">
        <v>34</v>
      </c>
      <c r="E237" s="64">
        <v>286</v>
      </c>
      <c r="F237" s="62">
        <v>31956</v>
      </c>
      <c r="G237" s="62">
        <f t="shared" si="17"/>
        <v>9139416</v>
      </c>
      <c r="H237" s="76"/>
      <c r="I237" s="14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62">
        <f t="shared" si="15"/>
        <v>28760</v>
      </c>
      <c r="U237" s="122">
        <f t="shared" si="16"/>
        <v>35152</v>
      </c>
    </row>
    <row r="238" spans="1:21" s="1" customFormat="1" ht="24.95" customHeight="1" x14ac:dyDescent="0.25">
      <c r="A238" s="120" t="s">
        <v>35</v>
      </c>
      <c r="B238" s="3">
        <v>204</v>
      </c>
      <c r="C238" s="2" t="s">
        <v>36</v>
      </c>
      <c r="D238" s="3"/>
      <c r="E238" s="4"/>
      <c r="F238" s="5"/>
      <c r="G238" s="62"/>
      <c r="H238" s="75"/>
      <c r="I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62"/>
      <c r="U238" s="122"/>
    </row>
    <row r="239" spans="1:21" s="1" customFormat="1" ht="35.25" customHeight="1" x14ac:dyDescent="0.25">
      <c r="A239" s="120" t="s">
        <v>37</v>
      </c>
      <c r="B239" s="9">
        <v>2041</v>
      </c>
      <c r="C239" s="21" t="s">
        <v>38</v>
      </c>
      <c r="D239" s="9" t="s">
        <v>22</v>
      </c>
      <c r="E239" s="64">
        <v>470</v>
      </c>
      <c r="F239" s="62">
        <v>65805</v>
      </c>
      <c r="G239" s="62">
        <f t="shared" si="17"/>
        <v>30928350</v>
      </c>
      <c r="H239" s="76"/>
      <c r="I239" s="14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62">
        <f t="shared" si="15"/>
        <v>59225</v>
      </c>
      <c r="U239" s="122">
        <f t="shared" si="16"/>
        <v>72386</v>
      </c>
    </row>
    <row r="240" spans="1:21" s="23" customFormat="1" ht="26.25" customHeight="1" x14ac:dyDescent="0.25">
      <c r="A240" s="120" t="s">
        <v>39</v>
      </c>
      <c r="B240" s="26">
        <v>2044</v>
      </c>
      <c r="C240" s="37" t="s">
        <v>42</v>
      </c>
      <c r="D240" s="26" t="s">
        <v>22</v>
      </c>
      <c r="E240" s="64">
        <v>180</v>
      </c>
      <c r="F240" s="62">
        <v>21136</v>
      </c>
      <c r="G240" s="62">
        <f t="shared" si="17"/>
        <v>3804480</v>
      </c>
      <c r="H240" s="76"/>
      <c r="I240" s="30" t="s">
        <v>43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62">
        <f t="shared" si="15"/>
        <v>19022</v>
      </c>
      <c r="U240" s="122">
        <f t="shared" si="16"/>
        <v>23250</v>
      </c>
    </row>
    <row r="241" spans="1:21" s="1" customFormat="1" ht="24" customHeight="1" x14ac:dyDescent="0.25">
      <c r="A241" s="120" t="s">
        <v>41</v>
      </c>
      <c r="B241" s="26">
        <v>2059</v>
      </c>
      <c r="C241" s="21" t="s">
        <v>199</v>
      </c>
      <c r="D241" s="9" t="s">
        <v>22</v>
      </c>
      <c r="E241" s="64">
        <v>131</v>
      </c>
      <c r="F241" s="62">
        <v>129278</v>
      </c>
      <c r="G241" s="62">
        <f t="shared" si="17"/>
        <v>16935418</v>
      </c>
      <c r="H241" s="76"/>
      <c r="I241" s="4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62">
        <f t="shared" si="15"/>
        <v>116350</v>
      </c>
      <c r="U241" s="122">
        <f t="shared" si="16"/>
        <v>142206</v>
      </c>
    </row>
    <row r="242" spans="1:21" s="1" customFormat="1" ht="24.95" customHeight="1" x14ac:dyDescent="0.25">
      <c r="A242" s="120" t="s">
        <v>171</v>
      </c>
      <c r="B242" s="3">
        <v>205</v>
      </c>
      <c r="C242" s="2" t="s">
        <v>234</v>
      </c>
      <c r="D242" s="3"/>
      <c r="E242" s="4"/>
      <c r="F242" s="5"/>
      <c r="G242" s="62"/>
      <c r="H242" s="75"/>
      <c r="I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62"/>
      <c r="U242" s="122"/>
    </row>
    <row r="243" spans="1:21" s="1" customFormat="1" ht="33" customHeight="1" x14ac:dyDescent="0.25">
      <c r="A243" s="120" t="s">
        <v>172</v>
      </c>
      <c r="B243" s="9">
        <v>2051</v>
      </c>
      <c r="C243" s="21" t="s">
        <v>233</v>
      </c>
      <c r="D243" s="9" t="s">
        <v>22</v>
      </c>
      <c r="E243" s="64">
        <v>420</v>
      </c>
      <c r="F243" s="62">
        <v>35384</v>
      </c>
      <c r="G243" s="62">
        <f t="shared" si="17"/>
        <v>14861280</v>
      </c>
      <c r="H243" s="76"/>
      <c r="I243" s="14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62">
        <f t="shared" si="15"/>
        <v>31846</v>
      </c>
      <c r="U243" s="122">
        <f t="shared" si="16"/>
        <v>38922</v>
      </c>
    </row>
    <row r="244" spans="1:21" s="1" customFormat="1" ht="24.95" customHeight="1" x14ac:dyDescent="0.25">
      <c r="A244" s="136">
        <v>3</v>
      </c>
      <c r="B244" s="3">
        <v>40</v>
      </c>
      <c r="C244" s="2" t="s">
        <v>200</v>
      </c>
      <c r="D244" s="3"/>
      <c r="E244" s="4"/>
      <c r="F244" s="5"/>
      <c r="G244" s="62"/>
      <c r="H244" s="75"/>
      <c r="I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62"/>
      <c r="U244" s="122"/>
    </row>
    <row r="245" spans="1:21" s="1" customFormat="1" ht="24.95" customHeight="1" x14ac:dyDescent="0.25">
      <c r="A245" s="120" t="s">
        <v>48</v>
      </c>
      <c r="B245" s="3">
        <v>405</v>
      </c>
      <c r="C245" s="2" t="s">
        <v>201</v>
      </c>
      <c r="D245" s="3"/>
      <c r="E245" s="4"/>
      <c r="F245" s="5"/>
      <c r="G245" s="62"/>
      <c r="H245" s="75"/>
      <c r="I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62"/>
      <c r="U245" s="122"/>
    </row>
    <row r="246" spans="1:21" s="29" customFormat="1" ht="33.75" customHeight="1" x14ac:dyDescent="0.25">
      <c r="A246" s="120" t="s">
        <v>50</v>
      </c>
      <c r="B246" s="26">
        <v>4051</v>
      </c>
      <c r="C246" s="37" t="s">
        <v>202</v>
      </c>
      <c r="D246" s="26" t="s">
        <v>191</v>
      </c>
      <c r="E246" s="64">
        <v>120</v>
      </c>
      <c r="F246" s="62">
        <v>105986</v>
      </c>
      <c r="G246" s="62">
        <f t="shared" si="17"/>
        <v>12718320</v>
      </c>
      <c r="H246" s="79" t="s">
        <v>203</v>
      </c>
      <c r="I246" s="104" t="s">
        <v>204</v>
      </c>
      <c r="J246" s="175"/>
      <c r="K246" s="175"/>
      <c r="L246" s="175"/>
      <c r="M246" s="175"/>
      <c r="N246" s="175"/>
      <c r="O246" s="175"/>
      <c r="P246" s="49"/>
      <c r="Q246" s="28"/>
      <c r="R246" s="124"/>
      <c r="S246" s="124"/>
      <c r="T246" s="62">
        <f t="shared" si="15"/>
        <v>95387</v>
      </c>
      <c r="U246" s="122">
        <f t="shared" si="16"/>
        <v>116585</v>
      </c>
    </row>
    <row r="247" spans="1:21" s="1" customFormat="1" ht="30.75" customHeight="1" x14ac:dyDescent="0.25">
      <c r="A247" s="120" t="s">
        <v>174</v>
      </c>
      <c r="B247" s="9">
        <v>4058</v>
      </c>
      <c r="C247" s="21" t="s">
        <v>205</v>
      </c>
      <c r="D247" s="9" t="s">
        <v>191</v>
      </c>
      <c r="E247" s="64">
        <v>145</v>
      </c>
      <c r="F247" s="62">
        <v>46331</v>
      </c>
      <c r="G247" s="62">
        <f t="shared" si="17"/>
        <v>6717995</v>
      </c>
      <c r="H247" s="76"/>
      <c r="I247" s="14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62">
        <f t="shared" si="15"/>
        <v>41698</v>
      </c>
      <c r="U247" s="122">
        <f t="shared" si="16"/>
        <v>50964</v>
      </c>
    </row>
    <row r="248" spans="1:21" s="1" customFormat="1" ht="24.95" customHeight="1" x14ac:dyDescent="0.25">
      <c r="A248" s="120" t="s">
        <v>51</v>
      </c>
      <c r="B248" s="3">
        <v>406</v>
      </c>
      <c r="C248" s="36" t="s">
        <v>206</v>
      </c>
      <c r="D248" s="3"/>
      <c r="E248" s="64"/>
      <c r="F248" s="62"/>
      <c r="G248" s="62"/>
      <c r="H248" s="75"/>
      <c r="I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62"/>
      <c r="U248" s="122"/>
    </row>
    <row r="249" spans="1:21" s="1" customFormat="1" ht="30" customHeight="1" x14ac:dyDescent="0.25">
      <c r="A249" s="120" t="s">
        <v>53</v>
      </c>
      <c r="B249" s="9">
        <v>4061</v>
      </c>
      <c r="C249" s="21" t="s">
        <v>207</v>
      </c>
      <c r="D249" s="9" t="s">
        <v>34</v>
      </c>
      <c r="E249" s="64">
        <v>240</v>
      </c>
      <c r="F249" s="62">
        <v>7528</v>
      </c>
      <c r="G249" s="62">
        <f t="shared" si="17"/>
        <v>1806720</v>
      </c>
      <c r="H249" s="76"/>
      <c r="I249" s="14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62">
        <f t="shared" si="15"/>
        <v>6775</v>
      </c>
      <c r="U249" s="122">
        <f t="shared" si="16"/>
        <v>8281</v>
      </c>
    </row>
    <row r="250" spans="1:21" s="1" customFormat="1" ht="24.95" customHeight="1" x14ac:dyDescent="0.25">
      <c r="A250" s="136">
        <v>4</v>
      </c>
      <c r="B250" s="3">
        <v>50</v>
      </c>
      <c r="C250" s="2" t="s">
        <v>63</v>
      </c>
      <c r="D250" s="3"/>
      <c r="E250" s="50"/>
      <c r="F250" s="5"/>
      <c r="G250" s="5"/>
      <c r="H250" s="75"/>
      <c r="I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62"/>
      <c r="U250" s="122"/>
    </row>
    <row r="251" spans="1:21" s="1" customFormat="1" ht="24.95" customHeight="1" x14ac:dyDescent="0.25">
      <c r="A251" s="120" t="s">
        <v>64</v>
      </c>
      <c r="B251" s="3">
        <v>501</v>
      </c>
      <c r="C251" s="2" t="s">
        <v>65</v>
      </c>
      <c r="D251" s="3"/>
      <c r="E251" s="4"/>
      <c r="F251" s="5"/>
      <c r="G251" s="13"/>
      <c r="H251" s="76"/>
      <c r="I251" s="14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62"/>
      <c r="U251" s="122"/>
    </row>
    <row r="252" spans="1:21" s="33" customFormat="1" ht="21" customHeight="1" x14ac:dyDescent="0.25">
      <c r="A252" s="120" t="s">
        <v>66</v>
      </c>
      <c r="B252" s="9">
        <v>5013</v>
      </c>
      <c r="C252" s="10" t="s">
        <v>208</v>
      </c>
      <c r="D252" s="9"/>
      <c r="E252" s="11"/>
      <c r="F252" s="12"/>
      <c r="G252" s="13"/>
      <c r="H252" s="76"/>
      <c r="I252" s="14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2"/>
      <c r="U252" s="122"/>
    </row>
    <row r="253" spans="1:21" s="1" customFormat="1" ht="22.5" customHeight="1" x14ac:dyDescent="0.25">
      <c r="A253" s="120" t="s">
        <v>68</v>
      </c>
      <c r="B253" s="9">
        <v>50102</v>
      </c>
      <c r="C253" s="21" t="s">
        <v>252</v>
      </c>
      <c r="D253" s="9" t="s">
        <v>22</v>
      </c>
      <c r="E253" s="64">
        <v>50</v>
      </c>
      <c r="F253" s="62">
        <v>376666</v>
      </c>
      <c r="G253" s="62">
        <f>+ROUND(E253*F253,0)</f>
        <v>18833300</v>
      </c>
      <c r="H253" s="76"/>
      <c r="I253" s="14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62">
        <f t="shared" si="15"/>
        <v>338999</v>
      </c>
      <c r="U253" s="122">
        <f t="shared" si="16"/>
        <v>414333</v>
      </c>
    </row>
    <row r="254" spans="1:21" s="1" customFormat="1" ht="24.75" customHeight="1" x14ac:dyDescent="0.25">
      <c r="A254" s="120" t="s">
        <v>175</v>
      </c>
      <c r="B254" s="9">
        <v>50103</v>
      </c>
      <c r="C254" s="21" t="s">
        <v>209</v>
      </c>
      <c r="D254" s="9" t="s">
        <v>22</v>
      </c>
      <c r="E254" s="64">
        <v>49</v>
      </c>
      <c r="F254" s="62">
        <v>567616</v>
      </c>
      <c r="G254" s="62">
        <f t="shared" ref="G254:G274" si="18">+ROUND(E254*F254,0)</f>
        <v>27813184</v>
      </c>
      <c r="H254" s="76"/>
      <c r="I254" s="14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62">
        <f t="shared" si="15"/>
        <v>510854</v>
      </c>
      <c r="U254" s="122">
        <f t="shared" si="16"/>
        <v>624378</v>
      </c>
    </row>
    <row r="255" spans="1:21" s="1" customFormat="1" ht="27.75" customHeight="1" x14ac:dyDescent="0.25">
      <c r="A255" s="120" t="s">
        <v>210</v>
      </c>
      <c r="B255" s="9">
        <v>50104</v>
      </c>
      <c r="C255" s="21" t="s">
        <v>211</v>
      </c>
      <c r="D255" s="9" t="s">
        <v>22</v>
      </c>
      <c r="E255" s="64">
        <v>59</v>
      </c>
      <c r="F255" s="62">
        <v>691755</v>
      </c>
      <c r="G255" s="62">
        <f t="shared" si="18"/>
        <v>40813545</v>
      </c>
      <c r="H255" s="76"/>
      <c r="I255" s="14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62">
        <f t="shared" si="15"/>
        <v>622580</v>
      </c>
      <c r="U255" s="122">
        <f t="shared" si="16"/>
        <v>760931</v>
      </c>
    </row>
    <row r="256" spans="1:21" s="1" customFormat="1" ht="24.95" customHeight="1" x14ac:dyDescent="0.25">
      <c r="A256" s="120" t="s">
        <v>212</v>
      </c>
      <c r="B256" s="9">
        <v>50105</v>
      </c>
      <c r="C256" s="21" t="s">
        <v>213</v>
      </c>
      <c r="D256" s="9" t="s">
        <v>22</v>
      </c>
      <c r="E256" s="64">
        <v>39</v>
      </c>
      <c r="F256" s="62">
        <v>742899</v>
      </c>
      <c r="G256" s="62">
        <f t="shared" si="18"/>
        <v>28973061</v>
      </c>
      <c r="H256" s="76"/>
      <c r="I256" s="14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62">
        <f t="shared" si="15"/>
        <v>668609</v>
      </c>
      <c r="U256" s="122">
        <f t="shared" si="16"/>
        <v>817189</v>
      </c>
    </row>
    <row r="257" spans="1:21" s="1" customFormat="1" ht="25.5" customHeight="1" x14ac:dyDescent="0.25">
      <c r="A257" s="120" t="s">
        <v>214</v>
      </c>
      <c r="B257" s="9">
        <v>50106</v>
      </c>
      <c r="C257" s="21" t="s">
        <v>215</v>
      </c>
      <c r="D257" s="9" t="s">
        <v>34</v>
      </c>
      <c r="E257" s="64">
        <v>96</v>
      </c>
      <c r="F257" s="62">
        <v>85579</v>
      </c>
      <c r="G257" s="62">
        <f t="shared" si="18"/>
        <v>8215584</v>
      </c>
      <c r="H257" s="76"/>
      <c r="I257" s="14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62">
        <f t="shared" si="15"/>
        <v>77021</v>
      </c>
      <c r="U257" s="122">
        <f t="shared" si="16"/>
        <v>94137</v>
      </c>
    </row>
    <row r="258" spans="1:21" s="1" customFormat="1" ht="26.25" customHeight="1" x14ac:dyDescent="0.25">
      <c r="A258" s="120" t="s">
        <v>216</v>
      </c>
      <c r="B258" s="9">
        <v>50163</v>
      </c>
      <c r="C258" s="21" t="s">
        <v>257</v>
      </c>
      <c r="D258" s="9" t="s">
        <v>22</v>
      </c>
      <c r="E258" s="64">
        <v>28</v>
      </c>
      <c r="F258" s="62">
        <v>740341</v>
      </c>
      <c r="G258" s="62">
        <f t="shared" si="18"/>
        <v>20729548</v>
      </c>
      <c r="H258" s="76"/>
      <c r="I258" s="14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62">
        <f t="shared" si="15"/>
        <v>666307</v>
      </c>
      <c r="U258" s="122">
        <f t="shared" si="16"/>
        <v>814375</v>
      </c>
    </row>
    <row r="259" spans="1:21" s="1" customFormat="1" ht="24.95" customHeight="1" x14ac:dyDescent="0.25">
      <c r="A259" s="136">
        <v>5</v>
      </c>
      <c r="B259" s="3">
        <v>60</v>
      </c>
      <c r="C259" s="2" t="s">
        <v>70</v>
      </c>
      <c r="D259" s="3"/>
      <c r="E259" s="4"/>
      <c r="F259" s="5"/>
      <c r="G259" s="62"/>
      <c r="H259" s="75"/>
      <c r="I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62"/>
      <c r="U259" s="122"/>
    </row>
    <row r="260" spans="1:21" s="1" customFormat="1" ht="24.95" customHeight="1" x14ac:dyDescent="0.25">
      <c r="A260" s="120" t="s">
        <v>71</v>
      </c>
      <c r="B260" s="3">
        <v>601</v>
      </c>
      <c r="C260" s="2" t="s">
        <v>72</v>
      </c>
      <c r="D260" s="3"/>
      <c r="E260" s="4"/>
      <c r="F260" s="5"/>
      <c r="G260" s="62"/>
      <c r="H260" s="76"/>
      <c r="I260" s="14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62"/>
      <c r="U260" s="122"/>
    </row>
    <row r="261" spans="1:21" s="1" customFormat="1" ht="24" customHeight="1" x14ac:dyDescent="0.25">
      <c r="A261" s="120" t="s">
        <v>73</v>
      </c>
      <c r="B261" s="9">
        <v>6011</v>
      </c>
      <c r="C261" s="21" t="s">
        <v>74</v>
      </c>
      <c r="D261" s="9" t="s">
        <v>75</v>
      </c>
      <c r="E261" s="72">
        <v>22744</v>
      </c>
      <c r="F261" s="62">
        <v>3504</v>
      </c>
      <c r="G261" s="62">
        <f t="shared" si="18"/>
        <v>79694976</v>
      </c>
      <c r="H261" s="76"/>
      <c r="I261" s="14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62">
        <f t="shared" si="15"/>
        <v>3154</v>
      </c>
      <c r="U261" s="122">
        <f t="shared" si="16"/>
        <v>3854</v>
      </c>
    </row>
    <row r="262" spans="1:21" s="1" customFormat="1" ht="24.95" customHeight="1" x14ac:dyDescent="0.25">
      <c r="A262" s="119">
        <v>6</v>
      </c>
      <c r="B262" s="3">
        <v>80</v>
      </c>
      <c r="C262" s="63" t="s">
        <v>76</v>
      </c>
      <c r="D262" s="3"/>
      <c r="E262" s="4"/>
      <c r="F262" s="5"/>
      <c r="G262" s="62"/>
      <c r="H262" s="75"/>
      <c r="I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62"/>
      <c r="U262" s="122"/>
    </row>
    <row r="263" spans="1:21" s="1" customFormat="1" ht="24.95" customHeight="1" x14ac:dyDescent="0.25">
      <c r="A263" s="120" t="s">
        <v>77</v>
      </c>
      <c r="B263" s="9">
        <v>808</v>
      </c>
      <c r="C263" s="2" t="s">
        <v>90</v>
      </c>
      <c r="D263" s="3"/>
      <c r="E263" s="4"/>
      <c r="F263" s="5"/>
      <c r="G263" s="62"/>
      <c r="H263" s="81"/>
      <c r="I263" s="181" t="s">
        <v>92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62"/>
      <c r="U263" s="122"/>
    </row>
    <row r="264" spans="1:21" s="29" customFormat="1" ht="48.75" customHeight="1" x14ac:dyDescent="0.25">
      <c r="A264" s="120" t="s">
        <v>79</v>
      </c>
      <c r="B264" s="9">
        <v>8082</v>
      </c>
      <c r="C264" s="21" t="s">
        <v>247</v>
      </c>
      <c r="D264" s="9" t="s">
        <v>13</v>
      </c>
      <c r="E264" s="64">
        <v>6</v>
      </c>
      <c r="F264" s="62">
        <v>911861</v>
      </c>
      <c r="G264" s="62">
        <f t="shared" si="18"/>
        <v>5471166</v>
      </c>
      <c r="H264" s="87"/>
      <c r="I264" s="182"/>
      <c r="J264" s="175"/>
      <c r="K264" s="175"/>
      <c r="L264" s="175"/>
      <c r="M264" s="175"/>
      <c r="N264" s="175"/>
      <c r="O264" s="175"/>
      <c r="P264" s="175"/>
      <c r="Q264" s="28"/>
      <c r="R264" s="124"/>
      <c r="S264" s="124"/>
      <c r="T264" s="62">
        <f t="shared" si="15"/>
        <v>820675</v>
      </c>
      <c r="U264" s="122">
        <f t="shared" si="16"/>
        <v>1003047</v>
      </c>
    </row>
    <row r="265" spans="1:21" s="1" customFormat="1" ht="28.5" customHeight="1" x14ac:dyDescent="0.25">
      <c r="A265" s="120" t="s">
        <v>86</v>
      </c>
      <c r="B265" s="9">
        <v>809</v>
      </c>
      <c r="C265" s="36" t="s">
        <v>94</v>
      </c>
      <c r="D265" s="3"/>
      <c r="E265" s="4"/>
      <c r="F265" s="5"/>
      <c r="G265" s="62"/>
      <c r="H265" s="75"/>
      <c r="I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62"/>
      <c r="U265" s="122"/>
    </row>
    <row r="266" spans="1:21" s="1" customFormat="1" ht="22.5" customHeight="1" x14ac:dyDescent="0.25">
      <c r="A266" s="120" t="s">
        <v>87</v>
      </c>
      <c r="B266" s="9">
        <v>8091</v>
      </c>
      <c r="C266" s="21" t="s">
        <v>96</v>
      </c>
      <c r="D266" s="9" t="s">
        <v>13</v>
      </c>
      <c r="E266" s="64">
        <v>6</v>
      </c>
      <c r="F266" s="62">
        <v>441892</v>
      </c>
      <c r="G266" s="62">
        <f t="shared" si="18"/>
        <v>2651352</v>
      </c>
      <c r="H266" s="76"/>
      <c r="I266" s="14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62">
        <f t="shared" ref="T266:T274" si="19">+ROUND(F266*90%,0)</f>
        <v>397703</v>
      </c>
      <c r="U266" s="122">
        <f t="shared" ref="U266:U274" si="20">+ROUND(F266*110%,0)</f>
        <v>486081</v>
      </c>
    </row>
    <row r="267" spans="1:21" s="1" customFormat="1" ht="22.5" customHeight="1" x14ac:dyDescent="0.25">
      <c r="A267" s="120"/>
      <c r="B267" s="106"/>
      <c r="C267" s="21"/>
      <c r="D267" s="9"/>
      <c r="E267" s="64"/>
      <c r="F267" s="62"/>
      <c r="G267" s="62"/>
      <c r="H267" s="76"/>
      <c r="I267" s="14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62"/>
      <c r="U267" s="122"/>
    </row>
    <row r="268" spans="1:21" s="1" customFormat="1" ht="22.5" customHeight="1" x14ac:dyDescent="0.25">
      <c r="A268" s="167">
        <v>1</v>
      </c>
      <c r="B268" s="168"/>
      <c r="C268" s="2" t="s">
        <v>217</v>
      </c>
      <c r="D268" s="3"/>
      <c r="E268" s="4"/>
      <c r="F268" s="5"/>
      <c r="G268" s="62"/>
      <c r="H268" s="76"/>
      <c r="I268" s="14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62"/>
      <c r="U268" s="122"/>
    </row>
    <row r="269" spans="1:21" s="1" customFormat="1" ht="22.5" customHeight="1" x14ac:dyDescent="0.25">
      <c r="A269" s="120" t="s">
        <v>10</v>
      </c>
      <c r="B269" s="9">
        <v>806</v>
      </c>
      <c r="C269" s="21" t="s">
        <v>258</v>
      </c>
      <c r="D269" s="9" t="s">
        <v>13</v>
      </c>
      <c r="E269" s="61">
        <v>15</v>
      </c>
      <c r="F269" s="62">
        <v>105628</v>
      </c>
      <c r="G269" s="62">
        <f t="shared" si="18"/>
        <v>1584420</v>
      </c>
      <c r="H269" s="76"/>
      <c r="I269" s="14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62">
        <f t="shared" si="19"/>
        <v>95065</v>
      </c>
      <c r="U269" s="122">
        <f t="shared" si="20"/>
        <v>116191</v>
      </c>
    </row>
    <row r="270" spans="1:21" s="1" customFormat="1" ht="22.5" customHeight="1" x14ac:dyDescent="0.25">
      <c r="A270" s="120" t="s">
        <v>19</v>
      </c>
      <c r="B270" s="9">
        <v>806</v>
      </c>
      <c r="C270" s="21" t="s">
        <v>218</v>
      </c>
      <c r="D270" s="9" t="s">
        <v>13</v>
      </c>
      <c r="E270" s="61">
        <v>25</v>
      </c>
      <c r="F270" s="62">
        <v>119378</v>
      </c>
      <c r="G270" s="62">
        <f t="shared" si="18"/>
        <v>2984450</v>
      </c>
      <c r="H270" s="76"/>
      <c r="I270" s="14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62">
        <f t="shared" si="19"/>
        <v>107440</v>
      </c>
      <c r="U270" s="122">
        <f t="shared" si="20"/>
        <v>131316</v>
      </c>
    </row>
    <row r="271" spans="1:21" s="1" customFormat="1" ht="22.5" customHeight="1" x14ac:dyDescent="0.25">
      <c r="A271" s="120" t="s">
        <v>142</v>
      </c>
      <c r="B271" s="9">
        <v>803</v>
      </c>
      <c r="C271" s="21" t="s">
        <v>277</v>
      </c>
      <c r="D271" s="9" t="s">
        <v>191</v>
      </c>
      <c r="E271" s="61">
        <f>+E47+E78</f>
        <v>40.68</v>
      </c>
      <c r="F271" s="95">
        <v>102540</v>
      </c>
      <c r="G271" s="62">
        <f t="shared" si="18"/>
        <v>4171327</v>
      </c>
      <c r="H271" s="76"/>
      <c r="I271" s="14"/>
      <c r="J271" s="174" t="s">
        <v>280</v>
      </c>
      <c r="K271" s="8"/>
      <c r="L271" s="8"/>
      <c r="M271" s="8"/>
      <c r="N271" s="8"/>
      <c r="O271" s="8"/>
      <c r="P271" s="8"/>
      <c r="Q271" s="8"/>
      <c r="R271" s="8"/>
      <c r="S271" s="8"/>
      <c r="T271" s="62">
        <f t="shared" si="19"/>
        <v>92286</v>
      </c>
      <c r="U271" s="122">
        <f t="shared" si="20"/>
        <v>112794</v>
      </c>
    </row>
    <row r="272" spans="1:21" s="1" customFormat="1" ht="22.5" customHeight="1" x14ac:dyDescent="0.25">
      <c r="A272" s="120" t="s">
        <v>196</v>
      </c>
      <c r="B272" s="9">
        <v>803</v>
      </c>
      <c r="C272" s="21" t="s">
        <v>263</v>
      </c>
      <c r="D272" s="9" t="s">
        <v>191</v>
      </c>
      <c r="E272" s="61">
        <f>+E46+E151</f>
        <v>193.46</v>
      </c>
      <c r="F272" s="62">
        <v>54403</v>
      </c>
      <c r="G272" s="62">
        <f t="shared" si="18"/>
        <v>10524804</v>
      </c>
      <c r="H272" s="76"/>
      <c r="I272" s="14"/>
      <c r="J272" s="174"/>
      <c r="K272" s="8"/>
      <c r="L272" s="8"/>
      <c r="M272" s="8"/>
      <c r="N272" s="8"/>
      <c r="O272" s="8"/>
      <c r="P272" s="8"/>
      <c r="Q272" s="8"/>
      <c r="R272" s="8"/>
      <c r="S272" s="8"/>
      <c r="T272" s="62">
        <f t="shared" si="19"/>
        <v>48963</v>
      </c>
      <c r="U272" s="122">
        <f t="shared" si="20"/>
        <v>59843</v>
      </c>
    </row>
    <row r="273" spans="1:21" s="1" customFormat="1" ht="22.5" customHeight="1" x14ac:dyDescent="0.25">
      <c r="A273" s="120" t="s">
        <v>219</v>
      </c>
      <c r="B273" s="9">
        <v>803</v>
      </c>
      <c r="C273" s="21" t="s">
        <v>264</v>
      </c>
      <c r="D273" s="9" t="s">
        <v>191</v>
      </c>
      <c r="E273" s="61">
        <f>+E103+E150+E208</f>
        <v>307.06</v>
      </c>
      <c r="F273" s="62">
        <v>39054</v>
      </c>
      <c r="G273" s="62">
        <f t="shared" si="18"/>
        <v>11991921</v>
      </c>
      <c r="H273" s="76"/>
      <c r="I273" s="14"/>
      <c r="J273" s="174"/>
      <c r="K273" s="8"/>
      <c r="L273" s="8"/>
      <c r="M273" s="8"/>
      <c r="N273" s="8"/>
      <c r="O273" s="8"/>
      <c r="P273" s="8"/>
      <c r="Q273" s="8"/>
      <c r="R273" s="8"/>
      <c r="S273" s="8"/>
      <c r="T273" s="62">
        <f t="shared" si="19"/>
        <v>35149</v>
      </c>
      <c r="U273" s="122">
        <f t="shared" si="20"/>
        <v>42959</v>
      </c>
    </row>
    <row r="274" spans="1:21" s="1" customFormat="1" ht="22.5" customHeight="1" x14ac:dyDescent="0.25">
      <c r="A274" s="120" t="s">
        <v>220</v>
      </c>
      <c r="B274" s="9">
        <v>803</v>
      </c>
      <c r="C274" s="21" t="s">
        <v>265</v>
      </c>
      <c r="D274" s="9" t="s">
        <v>191</v>
      </c>
      <c r="E274" s="61">
        <f>+E45+E149+E207</f>
        <v>240</v>
      </c>
      <c r="F274" s="62">
        <v>28296</v>
      </c>
      <c r="G274" s="62">
        <f t="shared" si="18"/>
        <v>6791040</v>
      </c>
      <c r="H274" s="76"/>
      <c r="I274" s="14"/>
      <c r="J274" s="174"/>
      <c r="K274" s="8"/>
      <c r="L274" s="8"/>
      <c r="M274" s="8"/>
      <c r="N274" s="8"/>
      <c r="O274" s="8"/>
      <c r="P274" s="8"/>
      <c r="Q274" s="8"/>
      <c r="R274" s="8"/>
      <c r="S274" s="8"/>
      <c r="T274" s="62">
        <f t="shared" si="19"/>
        <v>25466</v>
      </c>
      <c r="U274" s="122">
        <f t="shared" si="20"/>
        <v>31126</v>
      </c>
    </row>
    <row r="275" spans="1:21" s="1" customFormat="1" ht="22.5" customHeight="1" x14ac:dyDescent="0.25">
      <c r="A275" s="164" t="s">
        <v>259</v>
      </c>
      <c r="B275" s="165"/>
      <c r="C275" s="165"/>
      <c r="D275" s="165"/>
      <c r="E275" s="165"/>
      <c r="F275" s="166"/>
      <c r="G275" s="89">
        <f>ROUND(SUM(G4:G274),0)</f>
        <v>775624053</v>
      </c>
      <c r="H275" s="76"/>
      <c r="I275" s="14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140"/>
      <c r="U275" s="141"/>
    </row>
    <row r="276" spans="1:21" s="1" customFormat="1" ht="22.5" customHeight="1" x14ac:dyDescent="0.25">
      <c r="A276" s="169" t="s">
        <v>260</v>
      </c>
      <c r="B276" s="170"/>
      <c r="C276" s="170"/>
      <c r="D276" s="170"/>
      <c r="E276" s="170"/>
      <c r="F276" s="171"/>
      <c r="G276" s="90">
        <f>248470630+151016+201021+1306135</f>
        <v>250128802</v>
      </c>
      <c r="H276" s="76"/>
      <c r="I276" s="14"/>
      <c r="J276" s="142"/>
      <c r="K276" s="8"/>
      <c r="L276" s="8"/>
      <c r="M276" s="8"/>
      <c r="N276" s="8"/>
      <c r="O276" s="8"/>
      <c r="P276" s="8"/>
      <c r="Q276" s="8"/>
      <c r="R276" s="8"/>
      <c r="S276" s="8"/>
      <c r="T276" s="140"/>
      <c r="U276" s="141"/>
    </row>
    <row r="277" spans="1:21" s="1" customFormat="1" ht="22.5" customHeight="1" x14ac:dyDescent="0.25">
      <c r="A277" s="169" t="s">
        <v>261</v>
      </c>
      <c r="B277" s="170"/>
      <c r="C277" s="170"/>
      <c r="D277" s="170"/>
      <c r="E277" s="170"/>
      <c r="F277" s="171"/>
      <c r="G277" s="90">
        <f>+ROUND(G275*5%*16%,0)</f>
        <v>6204992</v>
      </c>
      <c r="H277" s="76"/>
      <c r="I277" s="14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140"/>
      <c r="U277" s="141"/>
    </row>
    <row r="278" spans="1:21" s="1" customFormat="1" ht="22.5" customHeight="1" x14ac:dyDescent="0.25">
      <c r="A278" s="164" t="s">
        <v>262</v>
      </c>
      <c r="B278" s="165"/>
      <c r="C278" s="165"/>
      <c r="D278" s="165"/>
      <c r="E278" s="165"/>
      <c r="F278" s="166"/>
      <c r="G278" s="91">
        <f>+ROUND(SUM(G275:G277),0)</f>
        <v>1031957847</v>
      </c>
      <c r="H278" s="76"/>
      <c r="I278" s="14"/>
      <c r="J278" s="143"/>
      <c r="K278" s="8"/>
      <c r="L278" s="8"/>
      <c r="M278" s="8"/>
      <c r="N278" s="8"/>
      <c r="O278" s="8"/>
      <c r="P278" s="8"/>
      <c r="Q278" s="8"/>
      <c r="R278" s="8"/>
      <c r="S278" s="8"/>
      <c r="T278" s="140"/>
      <c r="U278" s="141"/>
    </row>
    <row r="279" spans="1:21" ht="18" hidden="1" customHeight="1" x14ac:dyDescent="0.25">
      <c r="A279" s="164" t="s">
        <v>325</v>
      </c>
      <c r="B279" s="165"/>
      <c r="C279" s="165"/>
      <c r="D279" s="165"/>
      <c r="E279" s="165"/>
      <c r="F279" s="166"/>
      <c r="G279" s="91">
        <f>+ROUND(SUM(G275:G277)*80%,0)</f>
        <v>825566278</v>
      </c>
      <c r="H279" s="144"/>
      <c r="I279" s="145"/>
      <c r="J279" s="146"/>
      <c r="K279" s="147"/>
      <c r="L279" s="147"/>
      <c r="M279" s="147"/>
      <c r="N279" s="147"/>
      <c r="O279" s="147"/>
      <c r="P279" s="147"/>
      <c r="Q279" s="147"/>
      <c r="R279" s="147"/>
      <c r="S279" s="147"/>
      <c r="T279" s="148"/>
      <c r="U279" s="149"/>
    </row>
    <row r="280" spans="1:21" ht="20.25" hidden="1" customHeight="1" thickBot="1" x14ac:dyDescent="0.3">
      <c r="A280" s="178" t="s">
        <v>326</v>
      </c>
      <c r="B280" s="179"/>
      <c r="C280" s="179"/>
      <c r="D280" s="179"/>
      <c r="E280" s="179"/>
      <c r="F280" s="180"/>
      <c r="G280" s="150">
        <f>+ROUND(SUM(G275:G277),0)</f>
        <v>1031957847</v>
      </c>
      <c r="H280" s="151"/>
      <c r="I280" s="152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4"/>
      <c r="U280" s="155"/>
    </row>
    <row r="281" spans="1:21" x14ac:dyDescent="0.25">
      <c r="J281" s="74"/>
    </row>
    <row r="282" spans="1:21" x14ac:dyDescent="0.25">
      <c r="I282" s="59"/>
    </row>
    <row r="285" spans="1:21" x14ac:dyDescent="0.25">
      <c r="I285" s="59"/>
    </row>
  </sheetData>
  <sheetProtection algorithmName="SHA-512" hashValue="d9lbT5u9pDujGkOLHoW+Vxs7h2pLVK4Imw/wBnxcHKW4isqPoc4nVLUoc0IpwVN6WrkIpVFPfxtKfy4cEQm/rw==" saltValue="gQxxxo3/DIqhVG/Q1KnOhw==" spinCount="100000" sheet="1" objects="1" scenarios="1"/>
  <mergeCells count="31">
    <mergeCell ref="A279:F279"/>
    <mergeCell ref="A280:F280"/>
    <mergeCell ref="A278:F278"/>
    <mergeCell ref="J51:P51"/>
    <mergeCell ref="J80:P80"/>
    <mergeCell ref="I263:I264"/>
    <mergeCell ref="I211:I212"/>
    <mergeCell ref="J228:P228"/>
    <mergeCell ref="J246:O246"/>
    <mergeCell ref="J264:P264"/>
    <mergeCell ref="J230:P230"/>
    <mergeCell ref="J115:P115"/>
    <mergeCell ref="J117:P117"/>
    <mergeCell ref="J155:P155"/>
    <mergeCell ref="J174:P174"/>
    <mergeCell ref="J212:P212"/>
    <mergeCell ref="A276:F276"/>
    <mergeCell ref="A4:B4"/>
    <mergeCell ref="A5:B5"/>
    <mergeCell ref="A6:B6"/>
    <mergeCell ref="A277:F277"/>
    <mergeCell ref="A166:B166"/>
    <mergeCell ref="A167:B167"/>
    <mergeCell ref="A218:B218"/>
    <mergeCell ref="A1:U1"/>
    <mergeCell ref="A2:U2"/>
    <mergeCell ref="A219:B219"/>
    <mergeCell ref="A275:F275"/>
    <mergeCell ref="A268:B268"/>
    <mergeCell ref="J271:J274"/>
    <mergeCell ref="J13:P13"/>
  </mergeCells>
  <pageMargins left="0.7" right="0.7" top="0.75" bottom="0.75" header="0.3" footer="0.3"/>
  <pageSetup scale="77" orientation="portrait" r:id="rId1"/>
  <headerFooter>
    <oddFooter>Página &amp;P</oddFooter>
  </headerFooter>
  <rowBreaks count="10" manualBreakCount="10">
    <brk id="30" max="20" man="1"/>
    <brk id="58" max="20" man="1"/>
    <brk id="82" max="20" man="1"/>
    <brk id="123" max="20" man="1"/>
    <brk id="148" max="20" man="1"/>
    <brk id="172" max="20" man="1"/>
    <brk id="194" max="20" man="1"/>
    <brk id="219" max="20" man="1"/>
    <brk id="243" max="20" man="1"/>
    <brk id="2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OBRA ENVIGADO</vt:lpstr>
      <vt:lpstr>'PRESUPUESTO OBRA ENVIGADO'!Área_de_impresión</vt:lpstr>
      <vt:lpstr>'PRESUPUESTO OBRA ENVIGADO'!Títulos_a_imprimir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ggomez</cp:lastModifiedBy>
  <cp:revision/>
  <cp:lastPrinted>2016-08-02T14:50:50Z</cp:lastPrinted>
  <dcterms:created xsi:type="dcterms:W3CDTF">2015-10-23T00:56:37Z</dcterms:created>
  <dcterms:modified xsi:type="dcterms:W3CDTF">2016-08-05T14:41:04Z</dcterms:modified>
</cp:coreProperties>
</file>