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critorio\OBRA NARIÑO 007\"/>
    </mc:Choice>
  </mc:AlternateContent>
  <bookViews>
    <workbookView xWindow="0" yWindow="0" windowWidth="24000" windowHeight="11025" firstSheet="6" activeTab="6"/>
  </bookViews>
  <sheets>
    <sheet name="PRESUPUESTO DE OBRA" sheetId="2" state="hidden" r:id="rId1"/>
    <sheet name="PRESUPUESTO INTERVENTORIA" sheetId="5" state="hidden" r:id="rId2"/>
    <sheet name="APU" sheetId="6" state="hidden" r:id="rId3"/>
    <sheet name="CONCRETOS" sheetId="4" state="hidden" r:id="rId4"/>
    <sheet name="PROGRAMACION DE OBRA" sheetId="7" state="hidden" r:id="rId5"/>
    <sheet name="Hoja1" sheetId="8" state="hidden" r:id="rId6"/>
    <sheet name="PRESUPUESTO GENERAL" sheetId="9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cua1">[1]cuadri!$C$24</definedName>
    <definedName name="_cua2">[1]cuadri!$C$31</definedName>
    <definedName name="_cua3">[1]cuadri!$C$39</definedName>
    <definedName name="_cua4">[2]CUADRILLAS!$A$52</definedName>
    <definedName name="_cua5">[2]CUADRILLAS!$A$63</definedName>
    <definedName name="_hie12">[1]precio!$F$26</definedName>
    <definedName name="_hie38">[1]precio!$F$27</definedName>
    <definedName name="_hie58">[1]precio!$F$25</definedName>
    <definedName name="_MOR12">#REF!</definedName>
    <definedName name="_MOR13">#REF!</definedName>
    <definedName name="_MOR14">#REF!</definedName>
    <definedName name="_MOR15">#REF!</definedName>
    <definedName name="_MOR16">#REF!</definedName>
    <definedName name="_MOR17">#REF!</definedName>
    <definedName name="_pvc4">[3]materiales!$D$20</definedName>
    <definedName name="_RDE216">[1]precio!$F$46</definedName>
    <definedName name="_RDE266">[1]precio!$F$45</definedName>
    <definedName name="_RDE3256">[1]precio!$F$44</definedName>
    <definedName name="_RDE416">[1]precio!$F$43</definedName>
    <definedName name="_RDE512">[1]precio!$F$48</definedName>
    <definedName name="_RDE513">[1]precio!$F$47</definedName>
    <definedName name="_ref60">[2]BASICOS!$G$214</definedName>
    <definedName name="ACCEPRE12">#REF!</definedName>
    <definedName name="ACCESAN2">#REF!</definedName>
    <definedName name="ACCESAN3">#REF!</definedName>
    <definedName name="ACCESAN4">#REF!</definedName>
    <definedName name="accesorio_codo">#REF!</definedName>
    <definedName name="accesoriopre12">[4]MATERIALES!$D$52</definedName>
    <definedName name="acero_2">#REF!</definedName>
    <definedName name="acero_3">#REF!</definedName>
    <definedName name="acero_4">#REF!</definedName>
    <definedName name="acero_5">#REF!</definedName>
    <definedName name="acero_ref">#REF!</definedName>
    <definedName name="acero28">#REF!</definedName>
    <definedName name="ACERO34">'[5]list mat'!#REF!</definedName>
    <definedName name="ACERO38">'[5]list mat'!#REF!</definedName>
    <definedName name="acero58">#REF!</definedName>
    <definedName name="acondicionador_silla_y">#REF!</definedName>
    <definedName name="aconsuper">[2]MATERIALES!$D$31</definedName>
    <definedName name="adapsan4">[1]precio!$F$80</definedName>
    <definedName name="ADAPTADOR">#REF!</definedName>
    <definedName name="adhesivo_silla_y">#REF!</definedName>
    <definedName name="adhesnova">[2]MATERIALES!$D$30</definedName>
    <definedName name="adiflex">#REF!</definedName>
    <definedName name="adoquin">#REF!</definedName>
    <definedName name="alam">[1]precio!$F$28</definedName>
    <definedName name="alambre">#REF!</definedName>
    <definedName name="AMARRA">#REF!</definedName>
    <definedName name="_xlnm.Print_Area" localSheetId="2">APU!$A$1:$H$282</definedName>
    <definedName name="_xlnm.Print_Area" localSheetId="0">'PRESUPUESTO DE OBRA'!$A$1:$F$67</definedName>
    <definedName name="_xlnm.Print_Area" localSheetId="6">'PRESUPUESTO GENERAL'!$A$2:$F$107</definedName>
    <definedName name="_xlnm.Print_Area" localSheetId="1">'PRESUPUESTO INTERVENTORIA'!$A$1:$BO$35</definedName>
    <definedName name="_xlnm.Print_Area" localSheetId="4">'PROGRAMACION DE OBRA'!$A$1:$H$92</definedName>
    <definedName name="arena">[1]precio!$F$12</definedName>
    <definedName name="arena_blanca">#REF!</definedName>
    <definedName name="ARENABLANCA">#REF!</definedName>
    <definedName name="ARENANEGRA">#REF!</definedName>
    <definedName name="ASFALTO">[6]insumos!#REF!</definedName>
    <definedName name="base_granular">#REF!</definedName>
    <definedName name="bola3">[1]precio!$F$72</definedName>
    <definedName name="BUJEPRE62">[1]precio!$F$60</definedName>
    <definedName name="BUJEPRE63">[1]precio!$F$59</definedName>
    <definedName name="CAJAPURGA">#REF!</definedName>
    <definedName name="cajaventosa">#REF!</definedName>
    <definedName name="caucho_sillay_160x110">#REF!</definedName>
    <definedName name="caucho_sillay_200x110">#REF!</definedName>
    <definedName name="caucho_sillay_250x110">#REF!</definedName>
    <definedName name="caucho_sillay_250x160">#REF!</definedName>
    <definedName name="caucho_sillay_315x110">#REF!</definedName>
    <definedName name="CCTO122">#REF!</definedName>
    <definedName name="CCTO1225">#REF!</definedName>
    <definedName name="ccto123">#REF!</definedName>
    <definedName name="CCTO1235">#REF!</definedName>
    <definedName name="CCTO124">#REF!</definedName>
    <definedName name="CCTO1254">#REF!</definedName>
    <definedName name="CCTO12545">#REF!</definedName>
    <definedName name="CCTO133">#REF!</definedName>
    <definedName name="CCTO134">#REF!</definedName>
    <definedName name="CCTO135">#REF!</definedName>
    <definedName name="CCTO136">#REF!</definedName>
    <definedName name="CCTO147">#REF!</definedName>
    <definedName name="CCTO148">#REF!</definedName>
    <definedName name="cctotapa">#REF!</definedName>
    <definedName name="cem">[1]precio!$F$11</definedName>
    <definedName name="CEMENTOBLANCO">#REF!</definedName>
    <definedName name="CERAMICA">#REF!</definedName>
    <definedName name="CHAPA">#REF!</definedName>
    <definedName name="CHEQU">#REF!</definedName>
    <definedName name="chorote">[1]precio!$F$35</definedName>
    <definedName name="CICLOPEO">#REF!</definedName>
    <definedName name="CINTASEÑA">[7]MATERIALES!$D$39</definedName>
    <definedName name="clasea">[1]subpro!$G$26</definedName>
    <definedName name="claseb">[1]subpro!$G$46</definedName>
    <definedName name="clavo">#REF!</definedName>
    <definedName name="clavos">#REF!</definedName>
    <definedName name="COCO8">[2]MATERIALES!$D$22</definedName>
    <definedName name="codo_4">#REF!</definedName>
    <definedName name="codo_45x110">#REF!</definedName>
    <definedName name="codo_45x160">#REF!</definedName>
    <definedName name="codo_6">#REF!</definedName>
    <definedName name="codo456">[2]MATERIALES!$D$29</definedName>
    <definedName name="CODOPRE90">[1]precio!$F$61</definedName>
    <definedName name="codosan4">[1]precio!$F$79</definedName>
    <definedName name="codosan456">[1]precio!$F$78</definedName>
    <definedName name="codosan6">[1]precio!$F$77</definedName>
    <definedName name="COMPACTA">[3]materiales!$D$27</definedName>
    <definedName name="compresor">#REF!</definedName>
    <definedName name="CONCRE123">[5]concretos!$H$38</definedName>
    <definedName name="concreto_2000">#REF!</definedName>
    <definedName name="concreto_2500">#REF!</definedName>
    <definedName name="concreto_3000">#REF!</definedName>
    <definedName name="concreto122">[2]BASICOS!$G$23</definedName>
    <definedName name="concreto123">#REF!</definedName>
    <definedName name="concreto124">[2]BASICOS!$G$67</definedName>
    <definedName name="cortadora">[2]EQUIPO!$C$18</definedName>
    <definedName name="cuad1">#REF!</definedName>
    <definedName name="cuad2">[1]cuadri!$A$26</definedName>
    <definedName name="cuad3">[1]cuadri!$A$33</definedName>
    <definedName name="cuad4">[2]CUADRILLAS!$G$61</definedName>
    <definedName name="cuad5">[2]CUADRILLAS!$G$71</definedName>
    <definedName name="cuadrilla011">#REF!</definedName>
    <definedName name="cuadrilla014">#REF!</definedName>
    <definedName name="cuadrilla1">#REF!</definedName>
    <definedName name="cuadrilla102">#REF!</definedName>
    <definedName name="cuadrilla104">#REF!</definedName>
    <definedName name="cuadrilla1212">#REF!</definedName>
    <definedName name="CVARIOS">[5]jornaLES!$E$39</definedName>
    <definedName name="entibado">#REF!</definedName>
    <definedName name="ENTRADA">#REF!</definedName>
    <definedName name="equipo_topografia">#REF!</definedName>
    <definedName name="escal58">[1]precio!$F$29</definedName>
    <definedName name="esmaltadoi">#REF!</definedName>
    <definedName name="ESTACA">#REF!</definedName>
    <definedName name="estacas">#REF!</definedName>
    <definedName name="FECHA">[5]admin!$D$3</definedName>
    <definedName name="formaleta">#REF!</definedName>
    <definedName name="formam2">[1]subpro!$G$147</definedName>
    <definedName name="formaml">[1]subpro!$G$132</definedName>
    <definedName name="geotextil">[3]materiales!$D$22</definedName>
    <definedName name="GEOTEXTILNT1600">[2]MATERIALES!$D$16</definedName>
    <definedName name="GRIS">#REF!</definedName>
    <definedName name="guadua">#REF!</definedName>
    <definedName name="hidrosello">#REF!</definedName>
    <definedName name="hidrosello_10">#REF!</definedName>
    <definedName name="hidrosello_12">#REF!</definedName>
    <definedName name="hidrosello_14">#REF!</definedName>
    <definedName name="hidrosello_16">#REF!</definedName>
    <definedName name="hidrosello_18">#REF!</definedName>
    <definedName name="hidrosello_20">#REF!</definedName>
    <definedName name="hidrosello_24">#REF!</definedName>
    <definedName name="hidrosello_27">#REF!</definedName>
    <definedName name="hidrosello_30">#REF!</definedName>
    <definedName name="hidrosello_8">#REF!</definedName>
    <definedName name="HUECO4">[6]insumos!#REF!</definedName>
    <definedName name="HUECO5">[6]insumos!#REF!</definedName>
    <definedName name="HUECO6">[6]insumos!#REF!</definedName>
    <definedName name="INCRUSTACION">#REF!</definedName>
    <definedName name="ladrillo_comun">#REF!</definedName>
    <definedName name="LADRILLOCOMUN">#REF!</definedName>
    <definedName name="lavamanos">#REF!</definedName>
    <definedName name="lavaplatos">#REF!</definedName>
    <definedName name="LIMPIA">#REF!</definedName>
    <definedName name="limpiadorpvc">[4]MATERIALES!$D$34</definedName>
    <definedName name="lubricante">#REF!</definedName>
    <definedName name="LUGAR">[5]admin!$B$3</definedName>
    <definedName name="MAES">#REF!</definedName>
    <definedName name="maestro">#REF!</definedName>
    <definedName name="malla10">[3]materiales!$D$18</definedName>
    <definedName name="MARCOLITA">#REF!</definedName>
    <definedName name="MASILLA">#REF!</definedName>
    <definedName name="material_amarillo">#REF!</definedName>
    <definedName name="Materiales" localSheetId="2">#REF!</definedName>
    <definedName name="Materiales" localSheetId="6">#REF!</definedName>
    <definedName name="Materiales" localSheetId="1">#REF!</definedName>
    <definedName name="Materiales" localSheetId="4">#REF!</definedName>
    <definedName name="Materiales">#REF!</definedName>
    <definedName name="mezcladora">#REF!</definedName>
    <definedName name="mor13i">[1]subpro!$G$98</definedName>
    <definedName name="mor14i">[1]subpro!$G$85</definedName>
    <definedName name="mortero_1_3">#REF!</definedName>
    <definedName name="mortero_1_4">#REF!</definedName>
    <definedName name="MORTERO12">[5]concretos!$H$87</definedName>
    <definedName name="mortero12i">#REF!</definedName>
    <definedName name="motobomba">#REF!</definedName>
    <definedName name="mur">[1]subpro!$G$109</definedName>
    <definedName name="MUROSOGA">#REF!</definedName>
    <definedName name="MUROTIZON">#REF!</definedName>
    <definedName name="murt">[1]subpro!$G$120</definedName>
    <definedName name="nova8">[3]materiales!$D$21</definedName>
    <definedName name="OBRA">[5]admin!$B$2</definedName>
    <definedName name="OBRE">#REF!</definedName>
    <definedName name="obrero">#REF!</definedName>
    <definedName name="OFI">#REF!</definedName>
    <definedName name="oficial">#REF!</definedName>
    <definedName name="PERFIL10">#REF!</definedName>
    <definedName name="PERFIL15">#REF!</definedName>
    <definedName name="Precios">[8]Precios!$A$1:$G$65536</definedName>
    <definedName name="presta">[1]cuadri!$D$43</definedName>
    <definedName name="puas">[3]materiales!$D$19</definedName>
    <definedName name="PUERLA">#REF!</definedName>
    <definedName name="PURGA2">[1]precio!$F$71</definedName>
    <definedName name="RECEBO">#REF!</definedName>
    <definedName name="REFPDR60">[9]precios!$D$20</definedName>
    <definedName name="REFUERZO">[3]materiales!$D$14</definedName>
    <definedName name="REGISTRO">#REF!</definedName>
    <definedName name="regla_vibratoria">#REF!</definedName>
    <definedName name="SALIDA">#REF!</definedName>
    <definedName name="saltarin">#REF!</definedName>
    <definedName name="SANITARIO">#REF!</definedName>
    <definedName name="selalternativas">[10]Listado!$S$2:$S$3</definedName>
    <definedName name="sika1">#REF!</definedName>
    <definedName name="silla_y_160x110">#REF!</definedName>
    <definedName name="silla_y_200x110">#REF!</definedName>
    <definedName name="silla_y_24x160">#REF!</definedName>
    <definedName name="silla_y_250x110">#REF!</definedName>
    <definedName name="silla_y_250x160">#REF!</definedName>
    <definedName name="silla_y_27x160">#REF!</definedName>
    <definedName name="silla_y_315x110">#REF!</definedName>
    <definedName name="silla_y_355x110">#REF!</definedName>
    <definedName name="silla_y_400x160">#REF!</definedName>
    <definedName name="silla_y_450x160">#REF!</definedName>
    <definedName name="SILLAYE86">[2]MATERIALES!$D$28</definedName>
    <definedName name="SOGA">#REF!</definedName>
    <definedName name="SOLDA">#REF!</definedName>
    <definedName name="soldadurapvc">[4]MATERIALES!$D$35</definedName>
    <definedName name="tabla_comun">#REF!</definedName>
    <definedName name="TABLON">#REF!</definedName>
    <definedName name="tapa">[1]precio!$F$36</definedName>
    <definedName name="tapa_alcantarilla">#REF!</definedName>
    <definedName name="tapacamara">#REF!</definedName>
    <definedName name="taponsan4">[1]precio!$F$81</definedName>
    <definedName name="teco8">[2]MATERIALES!$D$23</definedName>
    <definedName name="TEHF6">[1]precio!$F$58</definedName>
    <definedName name="tesan6">[1]precio!$F$76</definedName>
    <definedName name="_xlnm.Print_Titles" localSheetId="2">APU!$1:$8</definedName>
    <definedName name="_xlnm.Print_Titles" localSheetId="3">CONCRETOS!$1:$7</definedName>
    <definedName name="_xlnm.Print_Titles" localSheetId="0">'PRESUPUESTO DE OBRA'!$1:$10</definedName>
    <definedName name="_xlnm.Print_Titles" localSheetId="6">'PRESUPUESTO GENERAL'!$2:$6</definedName>
    <definedName name="_xlnm.Print_Titles" localSheetId="1">'PRESUPUESTO INTERVENTORIA'!$1:$5</definedName>
    <definedName name="_xlnm.Print_Titles" localSheetId="4">'PROGRAMACION DE OBRA'!$1:$13</definedName>
    <definedName name="TIZON">#REF!</definedName>
    <definedName name="topografico">[2]EQUIPO!$C$16</definedName>
    <definedName name="tripode">[1]precio!$F$73</definedName>
    <definedName name="triturado">#REF!</definedName>
    <definedName name="TRITURADO1">[3]materiales!$D$9</definedName>
    <definedName name="TUALL3">#REF!</definedName>
    <definedName name="tuberia_pvc_10">#REF!</definedName>
    <definedName name="tuberia_pvc_12">#REF!</definedName>
    <definedName name="tuberia_pvc_14">#REF!</definedName>
    <definedName name="tuberia_pvc_16">#REF!</definedName>
    <definedName name="tuberia_pvc_18">#REF!</definedName>
    <definedName name="tuberia_pvc_20">#REF!</definedName>
    <definedName name="tuberia_pvc_24">#REF!</definedName>
    <definedName name="tuberia_pvc_27">#REF!</definedName>
    <definedName name="tuberia_pvc_30">#REF!</definedName>
    <definedName name="tuberia_pvc_4">#REF!</definedName>
    <definedName name="tuberia_pvc_6">#REF!</definedName>
    <definedName name="tuberia_pvc_8">#REF!</definedName>
    <definedName name="tubogalva2">[3]materiales!$D$17</definedName>
    <definedName name="tubpre12">[4]MATERIALES!$D$51</definedName>
    <definedName name="tubsan4">[1]precio!$F$52</definedName>
    <definedName name="TUBSAN6">[1]precio!$F$51</definedName>
    <definedName name="tuco10">#REF!</definedName>
    <definedName name="TUCO6">#REF!</definedName>
    <definedName name="tuco8">#REF!</definedName>
    <definedName name="TUPRE12">#REF!</definedName>
    <definedName name="TUSAN2">#REF!</definedName>
    <definedName name="TUSAN4">#REF!</definedName>
    <definedName name="UREP2">[1]precio!$F$67</definedName>
    <definedName name="UREP6">[1]precio!$F$65</definedName>
    <definedName name="VALASC6">[1]precio!$F$68</definedName>
    <definedName name="VALNOASC6">[1]precio!$F$69</definedName>
    <definedName name="varenga">#REF!</definedName>
    <definedName name="VENTANA">#REF!</definedName>
    <definedName name="VENTOSA3">[1]precio!$F$70</definedName>
    <definedName name="vibrador_concreto">#REF!</definedName>
    <definedName name="VIDRIO">#REF!</definedName>
    <definedName name="VINILO">#REF!</definedName>
    <definedName name="volqueta">#REF!</definedName>
  </definedNames>
  <calcPr calcId="152511"/>
</workbook>
</file>

<file path=xl/calcChain.xml><?xml version="1.0" encoding="utf-8"?>
<calcChain xmlns="http://schemas.openxmlformats.org/spreadsheetml/2006/main">
  <c r="D20" i="2" l="1"/>
  <c r="B64" i="7"/>
  <c r="B60" i="7"/>
  <c r="F64" i="4"/>
  <c r="F63" i="4"/>
  <c r="F62" i="4"/>
  <c r="F61" i="4"/>
  <c r="G65" i="4" s="1"/>
  <c r="F54" i="4"/>
  <c r="F53" i="4"/>
  <c r="G55" i="4" s="1"/>
  <c r="F52" i="4"/>
  <c r="F45" i="4"/>
  <c r="F44" i="4"/>
  <c r="F43" i="4"/>
  <c r="F42" i="4"/>
  <c r="G46" i="4" s="1"/>
  <c r="F35" i="4"/>
  <c r="F34" i="4"/>
  <c r="F33" i="4"/>
  <c r="F32" i="4"/>
  <c r="G36" i="4" s="1"/>
  <c r="F26" i="4"/>
  <c r="F25" i="4"/>
  <c r="F24" i="4"/>
  <c r="F23" i="4"/>
  <c r="G27" i="4" s="1"/>
  <c r="F16" i="4"/>
  <c r="F15" i="4"/>
  <c r="F14" i="4"/>
  <c r="F13" i="4"/>
  <c r="G17" i="4" s="1"/>
  <c r="H281" i="6"/>
  <c r="F281" i="6"/>
  <c r="G279" i="6"/>
  <c r="G278" i="6"/>
  <c r="G277" i="6"/>
  <c r="G281" i="6" s="1"/>
  <c r="E276" i="6"/>
  <c r="A273" i="6"/>
  <c r="H271" i="6"/>
  <c r="G269" i="6"/>
  <c r="G268" i="6"/>
  <c r="G271" i="6" s="1"/>
  <c r="G267" i="6"/>
  <c r="D270" i="6" s="1"/>
  <c r="E270" i="6" s="1"/>
  <c r="E271" i="6" s="1"/>
  <c r="D266" i="6"/>
  <c r="F266" i="6" s="1"/>
  <c r="H260" i="6"/>
  <c r="G258" i="6"/>
  <c r="G257" i="6"/>
  <c r="G256" i="6"/>
  <c r="D259" i="6" s="1"/>
  <c r="E259" i="6" s="1"/>
  <c r="E260" i="6" s="1"/>
  <c r="F255" i="6"/>
  <c r="H249" i="6"/>
  <c r="G247" i="6"/>
  <c r="G246" i="6"/>
  <c r="G245" i="6"/>
  <c r="G249" i="6" s="1"/>
  <c r="F244" i="6"/>
  <c r="A240" i="6"/>
  <c r="H238" i="6"/>
  <c r="G236" i="6"/>
  <c r="G235" i="6"/>
  <c r="G234" i="6"/>
  <c r="D237" i="6" s="1"/>
  <c r="E237" i="6" s="1"/>
  <c r="E238" i="6" s="1"/>
  <c r="F233" i="6"/>
  <c r="H225" i="6"/>
  <c r="H227" i="6" s="1"/>
  <c r="F224" i="6"/>
  <c r="F223" i="6"/>
  <c r="F222" i="6"/>
  <c r="F221" i="6"/>
  <c r="F220" i="6"/>
  <c r="G219" i="6"/>
  <c r="G218" i="6"/>
  <c r="G217" i="6"/>
  <c r="D226" i="6" s="1"/>
  <c r="E226" i="6" s="1"/>
  <c r="E227" i="6" s="1"/>
  <c r="H214" i="6"/>
  <c r="D213" i="6"/>
  <c r="E213" i="6" s="1"/>
  <c r="E214" i="6" s="1"/>
  <c r="G212" i="6"/>
  <c r="G211" i="6"/>
  <c r="G210" i="6"/>
  <c r="G214" i="6" s="1"/>
  <c r="D208" i="6"/>
  <c r="F208" i="6" s="1"/>
  <c r="B207" i="6"/>
  <c r="H201" i="6"/>
  <c r="G199" i="6"/>
  <c r="G198" i="6"/>
  <c r="G197" i="6"/>
  <c r="D200" i="6" s="1"/>
  <c r="E200" i="6" s="1"/>
  <c r="E201" i="6" s="1"/>
  <c r="B194" i="6"/>
  <c r="H188" i="6"/>
  <c r="G188" i="6"/>
  <c r="G186" i="6"/>
  <c r="G185" i="6"/>
  <c r="G184" i="6"/>
  <c r="D187" i="6" s="1"/>
  <c r="E187" i="6" s="1"/>
  <c r="E188" i="6" s="1"/>
  <c r="B181" i="6"/>
  <c r="H175" i="6"/>
  <c r="D174" i="6"/>
  <c r="E174" i="6" s="1"/>
  <c r="E175" i="6" s="1"/>
  <c r="G173" i="6"/>
  <c r="G172" i="6"/>
  <c r="G171" i="6"/>
  <c r="G175" i="6" s="1"/>
  <c r="F170" i="6"/>
  <c r="F169" i="6"/>
  <c r="B168" i="6"/>
  <c r="H162" i="6"/>
  <c r="G160" i="6"/>
  <c r="G162" i="6" s="1"/>
  <c r="G159" i="6"/>
  <c r="G158" i="6"/>
  <c r="D161" i="6" s="1"/>
  <c r="E161" i="6" s="1"/>
  <c r="E162" i="6" s="1"/>
  <c r="D183" i="6"/>
  <c r="F183" i="6" s="1"/>
  <c r="F156" i="6"/>
  <c r="D148" i="6"/>
  <c r="E148" i="6" s="1"/>
  <c r="E149" i="6" s="1"/>
  <c r="G146" i="6"/>
  <c r="G145" i="6"/>
  <c r="G144" i="6"/>
  <c r="G149" i="6" s="1"/>
  <c r="F143" i="6"/>
  <c r="F142" i="6"/>
  <c r="G136" i="6"/>
  <c r="G135" i="6"/>
  <c r="D138" i="6" s="1"/>
  <c r="E138" i="6" s="1"/>
  <c r="E139" i="6" s="1"/>
  <c r="F133" i="6"/>
  <c r="D129" i="6"/>
  <c r="E129" i="6" s="1"/>
  <c r="E130" i="6" s="1"/>
  <c r="G127" i="6"/>
  <c r="G126" i="6"/>
  <c r="G130" i="6" s="1"/>
  <c r="F124" i="6"/>
  <c r="H121" i="6"/>
  <c r="D120" i="6"/>
  <c r="E120" i="6" s="1"/>
  <c r="E121" i="6" s="1"/>
  <c r="G119" i="6"/>
  <c r="G118" i="6"/>
  <c r="G117" i="6"/>
  <c r="G121" i="6" s="1"/>
  <c r="F116" i="6"/>
  <c r="F115" i="6"/>
  <c r="E111" i="6"/>
  <c r="E112" i="6" s="1"/>
  <c r="F109" i="6"/>
  <c r="F108" i="6"/>
  <c r="F107" i="6"/>
  <c r="G106" i="6"/>
  <c r="G105" i="6"/>
  <c r="G104" i="6"/>
  <c r="G112" i="6" s="1"/>
  <c r="A101" i="6"/>
  <c r="H99" i="6"/>
  <c r="D98" i="6"/>
  <c r="E98" i="6" s="1"/>
  <c r="E99" i="6" s="1"/>
  <c r="G97" i="6"/>
  <c r="G96" i="6"/>
  <c r="G95" i="6"/>
  <c r="G99" i="6" s="1"/>
  <c r="F94" i="6"/>
  <c r="F93" i="6"/>
  <c r="H90" i="6"/>
  <c r="G88" i="6"/>
  <c r="G87" i="6"/>
  <c r="G90" i="6" s="1"/>
  <c r="G86" i="6"/>
  <c r="D89" i="6" s="1"/>
  <c r="E89" i="6" s="1"/>
  <c r="E90" i="6" s="1"/>
  <c r="F85" i="6"/>
  <c r="F84" i="6"/>
  <c r="F90" i="6" s="1"/>
  <c r="A81" i="6"/>
  <c r="A80" i="6"/>
  <c r="G78" i="6"/>
  <c r="F78" i="6"/>
  <c r="D77" i="6"/>
  <c r="E77" i="6" s="1"/>
  <c r="E78" i="6" s="1"/>
  <c r="G76" i="6"/>
  <c r="H75" i="6"/>
  <c r="H78" i="6" s="1"/>
  <c r="A72" i="6"/>
  <c r="H69" i="6"/>
  <c r="F69" i="6"/>
  <c r="G67" i="6"/>
  <c r="G69" i="6" s="1"/>
  <c r="H64" i="6"/>
  <c r="F64" i="6"/>
  <c r="G62" i="6"/>
  <c r="G64" i="6" s="1"/>
  <c r="H59" i="6"/>
  <c r="F59" i="6"/>
  <c r="G57" i="6"/>
  <c r="G59" i="6" s="1"/>
  <c r="H54" i="6"/>
  <c r="F54" i="6"/>
  <c r="G52" i="6"/>
  <c r="G54" i="6" s="1"/>
  <c r="H49" i="6"/>
  <c r="F49" i="6"/>
  <c r="G47" i="6"/>
  <c r="G49" i="6" s="1"/>
  <c r="H44" i="6"/>
  <c r="F44" i="6"/>
  <c r="G42" i="6"/>
  <c r="G44" i="6" s="1"/>
  <c r="H39" i="6"/>
  <c r="F39" i="6"/>
  <c r="G37" i="6"/>
  <c r="G39" i="6" s="1"/>
  <c r="H34" i="6"/>
  <c r="F34" i="6"/>
  <c r="G32" i="6"/>
  <c r="G34" i="6" s="1"/>
  <c r="H29" i="6"/>
  <c r="F29" i="6"/>
  <c r="G27" i="6"/>
  <c r="G29" i="6" s="1"/>
  <c r="A24" i="6"/>
  <c r="F21" i="6"/>
  <c r="F20" i="6"/>
  <c r="H19" i="6"/>
  <c r="H21" i="6" s="1"/>
  <c r="E18" i="6"/>
  <c r="E21" i="6" s="1"/>
  <c r="G17" i="6"/>
  <c r="G16" i="6"/>
  <c r="G15" i="6"/>
  <c r="G21" i="6" s="1"/>
  <c r="H20" i="5"/>
  <c r="I20" i="5" s="1"/>
  <c r="S20" i="5" s="1"/>
  <c r="I19" i="5"/>
  <c r="S19" i="5" s="1"/>
  <c r="H19" i="5"/>
  <c r="H18" i="5"/>
  <c r="I18" i="5" s="1"/>
  <c r="S18" i="5" s="1"/>
  <c r="S21" i="5" s="1"/>
  <c r="H13" i="5"/>
  <c r="I13" i="5" s="1"/>
  <c r="S13" i="5" s="1"/>
  <c r="H12" i="5"/>
  <c r="I12" i="5" s="1"/>
  <c r="S12" i="5" s="1"/>
  <c r="S14" i="5" s="1"/>
  <c r="B39" i="2"/>
  <c r="B62" i="7" s="1"/>
  <c r="D36" i="2"/>
  <c r="D35" i="2"/>
  <c r="D32" i="2"/>
  <c r="D29" i="2"/>
  <c r="D25" i="2"/>
  <c r="D22" i="2"/>
  <c r="D21" i="2"/>
  <c r="D19" i="2"/>
  <c r="D18" i="2"/>
  <c r="D17" i="2"/>
  <c r="H22" i="2" s="1"/>
  <c r="B21" i="6" l="1"/>
  <c r="E13" i="2" s="1"/>
  <c r="S23" i="5"/>
  <c r="B78" i="6"/>
  <c r="E25" i="2" s="1"/>
  <c r="B90" i="6"/>
  <c r="E29" i="2" s="1"/>
  <c r="G201" i="6"/>
  <c r="G227" i="6"/>
  <c r="D248" i="6"/>
  <c r="E248" i="6" s="1"/>
  <c r="E249" i="6" s="1"/>
  <c r="G260" i="6"/>
  <c r="D28" i="6"/>
  <c r="E28" i="6" s="1"/>
  <c r="E29" i="6" s="1"/>
  <c r="B29" i="6" s="1"/>
  <c r="E16" i="2" s="1"/>
  <c r="D33" i="6"/>
  <c r="E33" i="6" s="1"/>
  <c r="E34" i="6" s="1"/>
  <c r="B34" i="6" s="1"/>
  <c r="E17" i="2" s="1"/>
  <c r="D38" i="6"/>
  <c r="E38" i="6" s="1"/>
  <c r="E39" i="6" s="1"/>
  <c r="B39" i="6" s="1"/>
  <c r="E18" i="2" s="1"/>
  <c r="D43" i="6"/>
  <c r="E43" i="6" s="1"/>
  <c r="E44" i="6" s="1"/>
  <c r="B44" i="6" s="1"/>
  <c r="E19" i="2" s="1"/>
  <c r="D48" i="6"/>
  <c r="E48" i="6" s="1"/>
  <c r="E49" i="6" s="1"/>
  <c r="B49" i="6" s="1"/>
  <c r="D53" i="6"/>
  <c r="E53" i="6" s="1"/>
  <c r="E54" i="6" s="1"/>
  <c r="B54" i="6" s="1"/>
  <c r="E20" i="2" s="1"/>
  <c r="D58" i="6"/>
  <c r="E58" i="6" s="1"/>
  <c r="E59" i="6" s="1"/>
  <c r="B59" i="6" s="1"/>
  <c r="E21" i="2" s="1"/>
  <c r="F21" i="2" s="1"/>
  <c r="D32" i="7" s="1"/>
  <c r="D63" i="6"/>
  <c r="E63" i="6" s="1"/>
  <c r="E64" i="6" s="1"/>
  <c r="B64" i="6" s="1"/>
  <c r="E22" i="2" s="1"/>
  <c r="D68" i="6"/>
  <c r="E68" i="6" s="1"/>
  <c r="E69" i="6" s="1"/>
  <c r="B69" i="6" s="1"/>
  <c r="G139" i="6"/>
  <c r="G238" i="6"/>
  <c r="D280" i="6"/>
  <c r="E280" i="6" s="1"/>
  <c r="E281" i="6" s="1"/>
  <c r="B281" i="6" s="1"/>
  <c r="E43" i="2" s="1"/>
  <c r="F25" i="2"/>
  <c r="D38" i="7" s="1"/>
  <c r="G39" i="7" s="1"/>
  <c r="F99" i="6"/>
  <c r="B99" i="6" s="1"/>
  <c r="E30" i="2" s="1"/>
  <c r="F121" i="6"/>
  <c r="B121" i="6" s="1"/>
  <c r="F22" i="2"/>
  <c r="D34" i="7" s="1"/>
  <c r="G35" i="7" s="1"/>
  <c r="F18" i="2"/>
  <c r="D26" i="7" s="1"/>
  <c r="F27" i="7" s="1"/>
  <c r="F19" i="2"/>
  <c r="D28" i="7" s="1"/>
  <c r="E29" i="7" s="1"/>
  <c r="F20" i="2"/>
  <c r="D30" i="7" s="1"/>
  <c r="F31" i="7" s="1"/>
  <c r="F157" i="6"/>
  <c r="D147" i="6"/>
  <c r="H147" i="6" s="1"/>
  <c r="H149" i="6" s="1"/>
  <c r="F149" i="6"/>
  <c r="D110" i="6"/>
  <c r="H110" i="6" s="1"/>
  <c r="H112" i="6" s="1"/>
  <c r="F112" i="6"/>
  <c r="D134" i="6"/>
  <c r="F134" i="6" s="1"/>
  <c r="F139" i="6" s="1"/>
  <c r="D125" i="6"/>
  <c r="F125" i="6" s="1"/>
  <c r="F130" i="6" s="1"/>
  <c r="F227" i="6"/>
  <c r="B227" i="6" s="1"/>
  <c r="D231" i="6" s="1"/>
  <c r="F231" i="6" s="1"/>
  <c r="F29" i="2"/>
  <c r="D44" i="7" s="1"/>
  <c r="F45" i="7" s="1"/>
  <c r="D182" i="6"/>
  <c r="F182" i="6" s="1"/>
  <c r="D195" i="6"/>
  <c r="F195" i="6" s="1"/>
  <c r="D196" i="6"/>
  <c r="F196" i="6" s="1"/>
  <c r="D209" i="6"/>
  <c r="F209" i="6" s="1"/>
  <c r="D38" i="2"/>
  <c r="D33" i="2"/>
  <c r="A251" i="6"/>
  <c r="D43" i="2"/>
  <c r="E27" i="7"/>
  <c r="F35" i="7"/>
  <c r="E31" i="7"/>
  <c r="F17" i="2"/>
  <c r="D24" i="7" s="1"/>
  <c r="F33" i="7" l="1"/>
  <c r="G33" i="7"/>
  <c r="E33" i="7"/>
  <c r="F39" i="7"/>
  <c r="H39" i="7"/>
  <c r="S24" i="5"/>
  <c r="S25" i="5"/>
  <c r="F43" i="2"/>
  <c r="D68" i="7" s="1"/>
  <c r="H69" i="7" s="1"/>
  <c r="B112" i="6"/>
  <c r="E35" i="7"/>
  <c r="G27" i="7"/>
  <c r="G29" i="7"/>
  <c r="F29" i="7"/>
  <c r="G31" i="7"/>
  <c r="D128" i="6"/>
  <c r="H128" i="6" s="1"/>
  <c r="H130" i="6" s="1"/>
  <c r="B130" i="6" s="1"/>
  <c r="D137" i="6"/>
  <c r="H137" i="6" s="1"/>
  <c r="H139" i="6" s="1"/>
  <c r="B139" i="6" s="1"/>
  <c r="G45" i="7"/>
  <c r="D252" i="6"/>
  <c r="D230" i="6"/>
  <c r="F230" i="6" s="1"/>
  <c r="D165" i="6"/>
  <c r="F165" i="6" s="1"/>
  <c r="D178" i="6"/>
  <c r="F178" i="6" s="1"/>
  <c r="D243" i="6"/>
  <c r="F243" i="6" s="1"/>
  <c r="F249" i="6" s="1"/>
  <c r="B249" i="6" s="1"/>
  <c r="E38" i="2" s="1"/>
  <c r="F38" i="2" s="1"/>
  <c r="D60" i="7" s="1"/>
  <c r="G61" i="7" s="1"/>
  <c r="D204" i="6"/>
  <c r="F204" i="6" s="1"/>
  <c r="D191" i="6"/>
  <c r="F191" i="6" s="1"/>
  <c r="D152" i="6"/>
  <c r="F152" i="6" s="1"/>
  <c r="H45" i="7"/>
  <c r="B149" i="6"/>
  <c r="D40" i="2"/>
  <c r="G69" i="7"/>
  <c r="D39" i="2"/>
  <c r="H21" i="2"/>
  <c r="H23" i="2"/>
  <c r="H24" i="2" s="1"/>
  <c r="D34" i="2"/>
  <c r="D30" i="2"/>
  <c r="F30" i="2" s="1"/>
  <c r="D46" i="7" s="1"/>
  <c r="D16" i="2"/>
  <c r="F16" i="2" s="1"/>
  <c r="D22" i="7" s="1"/>
  <c r="F23" i="7" s="1"/>
  <c r="F25" i="7"/>
  <c r="E25" i="7"/>
  <c r="G25" i="7"/>
  <c r="H73" i="7"/>
  <c r="D13" i="2"/>
  <c r="F13" i="2" s="1"/>
  <c r="D18" i="7" s="1"/>
  <c r="D179" i="6" l="1"/>
  <c r="F179" i="6" s="1"/>
  <c r="D192" i="6"/>
  <c r="F192" i="6" s="1"/>
  <c r="D205" i="6"/>
  <c r="F205" i="6" s="1"/>
  <c r="D253" i="6"/>
  <c r="F253" i="6" s="1"/>
  <c r="D166" i="6"/>
  <c r="F166" i="6" s="1"/>
  <c r="D153" i="6"/>
  <c r="F153" i="6" s="1"/>
  <c r="D206" i="6"/>
  <c r="F206" i="6" s="1"/>
  <c r="D193" i="6"/>
  <c r="F193" i="6" s="1"/>
  <c r="D180" i="6"/>
  <c r="F180" i="6" s="1"/>
  <c r="D167" i="6"/>
  <c r="F167" i="6" s="1"/>
  <c r="D254" i="6"/>
  <c r="F254" i="6" s="1"/>
  <c r="D154" i="6"/>
  <c r="F154" i="6" s="1"/>
  <c r="H61" i="7"/>
  <c r="F252" i="6"/>
  <c r="D264" i="6"/>
  <c r="F264" i="6" s="1"/>
  <c r="D155" i="6"/>
  <c r="D232" i="6"/>
  <c r="D207" i="6"/>
  <c r="F207" i="6" s="1"/>
  <c r="D194" i="6"/>
  <c r="F194" i="6" s="1"/>
  <c r="D181" i="6"/>
  <c r="F181" i="6" s="1"/>
  <c r="G23" i="7"/>
  <c r="G73" i="7" s="1"/>
  <c r="G76" i="7" s="1"/>
  <c r="E23" i="7"/>
  <c r="H47" i="7"/>
  <c r="F47" i="7"/>
  <c r="G47" i="7"/>
  <c r="F73" i="7"/>
  <c r="F75" i="7" s="1"/>
  <c r="F80" i="7" s="1"/>
  <c r="F82" i="7" s="1"/>
  <c r="F47" i="2"/>
  <c r="F49" i="2" s="1"/>
  <c r="F53" i="2" s="1"/>
  <c r="F55" i="2" s="1"/>
  <c r="H78" i="7"/>
  <c r="H77" i="7"/>
  <c r="H75" i="7"/>
  <c r="H80" i="7" s="1"/>
  <c r="H82" i="7" s="1"/>
  <c r="H76" i="7"/>
  <c r="E19" i="7"/>
  <c r="D73" i="7"/>
  <c r="F201" i="6" l="1"/>
  <c r="B201" i="6" s="1"/>
  <c r="E35" i="2" s="1"/>
  <c r="F35" i="2" s="1"/>
  <c r="D55" i="7" s="1"/>
  <c r="F188" i="6"/>
  <c r="B188" i="6" s="1"/>
  <c r="E34" i="2" s="1"/>
  <c r="F34" i="2" s="1"/>
  <c r="D53" i="7" s="1"/>
  <c r="F54" i="7" s="1"/>
  <c r="F260" i="6"/>
  <c r="B260" i="6" s="1"/>
  <c r="E39" i="2" s="1"/>
  <c r="F39" i="2" s="1"/>
  <c r="D62" i="7" s="1"/>
  <c r="H63" i="7" s="1"/>
  <c r="F214" i="6"/>
  <c r="B214" i="6" s="1"/>
  <c r="G56" i="7"/>
  <c r="F56" i="7"/>
  <c r="F155" i="6"/>
  <c r="F162" i="6" s="1"/>
  <c r="B162" i="6" s="1"/>
  <c r="E32" i="2" s="1"/>
  <c r="F32" i="2" s="1"/>
  <c r="D49" i="7" s="1"/>
  <c r="D168" i="6"/>
  <c r="F168" i="6" s="1"/>
  <c r="F175" i="6" s="1"/>
  <c r="B175" i="6" s="1"/>
  <c r="E33" i="2" s="1"/>
  <c r="F33" i="2" s="1"/>
  <c r="D51" i="7" s="1"/>
  <c r="G54" i="7"/>
  <c r="D265" i="6"/>
  <c r="F265" i="6" s="1"/>
  <c r="F271" i="6" s="1"/>
  <c r="B271" i="6" s="1"/>
  <c r="E40" i="2" s="1"/>
  <c r="F40" i="2" s="1"/>
  <c r="D64" i="7" s="1"/>
  <c r="F232" i="6"/>
  <c r="F238" i="6" s="1"/>
  <c r="B238" i="6" s="1"/>
  <c r="E36" i="2" s="1"/>
  <c r="F36" i="2" s="1"/>
  <c r="D57" i="7" s="1"/>
  <c r="F50" i="2"/>
  <c r="G78" i="7"/>
  <c r="G75" i="7"/>
  <c r="G80" i="7" s="1"/>
  <c r="G82" i="7" s="1"/>
  <c r="E73" i="7"/>
  <c r="E77" i="7" s="1"/>
  <c r="F77" i="7"/>
  <c r="F76" i="7"/>
  <c r="G77" i="7"/>
  <c r="F78" i="7"/>
  <c r="F51" i="2"/>
  <c r="BU25" i="5"/>
  <c r="F57" i="2"/>
  <c r="D78" i="7"/>
  <c r="D75" i="7"/>
  <c r="D80" i="7" s="1"/>
  <c r="D82" i="7" s="1"/>
  <c r="D76" i="7"/>
  <c r="D77" i="7"/>
  <c r="G63" i="7" l="1"/>
  <c r="F50" i="7"/>
  <c r="G50" i="7"/>
  <c r="F52" i="7"/>
  <c r="G52" i="7"/>
  <c r="F58" i="7"/>
  <c r="G58" i="7"/>
  <c r="G65" i="7"/>
  <c r="H65" i="7"/>
  <c r="E75" i="7"/>
  <c r="E80" i="7" s="1"/>
  <c r="E82" i="7" s="1"/>
  <c r="E83" i="7" s="1"/>
  <c r="E78" i="7"/>
  <c r="E76" i="7"/>
  <c r="H83" i="7"/>
  <c r="G83" i="7"/>
  <c r="F83" i="7"/>
  <c r="F59" i="2"/>
  <c r="F61" i="2" s="1"/>
  <c r="E84" i="7" l="1"/>
  <c r="E85" i="7" s="1"/>
  <c r="F84" i="7" l="1"/>
  <c r="G84" i="7" s="1"/>
  <c r="F85" i="7" l="1"/>
  <c r="H84" i="7"/>
  <c r="H85" i="7" s="1"/>
  <c r="G85" i="7"/>
</calcChain>
</file>

<file path=xl/sharedStrings.xml><?xml version="1.0" encoding="utf-8"?>
<sst xmlns="http://schemas.openxmlformats.org/spreadsheetml/2006/main" count="1014" uniqueCount="310">
  <si>
    <t>ITEM</t>
  </si>
  <si>
    <t>DESCRIPCION</t>
  </si>
  <si>
    <t>%</t>
  </si>
  <si>
    <t>M3</t>
  </si>
  <si>
    <t>ML</t>
  </si>
  <si>
    <t>UND</t>
  </si>
  <si>
    <t>PRESUPUESTO DE OBRA</t>
  </si>
  <si>
    <t>ÍTEM</t>
  </si>
  <si>
    <t>CONDICIONES ORIGINALES</t>
  </si>
  <si>
    <t>DESCRIPCIÓN</t>
  </si>
  <si>
    <t>CANT</t>
  </si>
  <si>
    <t>PRECIO - [$]</t>
  </si>
  <si>
    <t>TOTAL - [$]</t>
  </si>
  <si>
    <t>LOCALIZACION Y REPLANTEO DE REDES DE ALCANTARILLADO</t>
  </si>
  <si>
    <t xml:space="preserve"> DESCAPOTE Y LIMPIEZA</t>
  </si>
  <si>
    <t>M2</t>
  </si>
  <si>
    <t xml:space="preserve"> EXCAVACION EN MATERIAL COMÚN &lt;2 M.</t>
  </si>
  <si>
    <t xml:space="preserve"> M3</t>
  </si>
  <si>
    <t xml:space="preserve"> EXCAVACION EN MATERIAL COMÚN 2&lt;H&lt;3 M.</t>
  </si>
  <si>
    <t xml:space="preserve"> EXCAVACION EN MATERIAL COMÚN 3&lt;H&lt;4 M. </t>
  </si>
  <si>
    <t xml:space="preserve"> EXCAVACION EN CONGLOMERADO &lt;2 M.</t>
  </si>
  <si>
    <t xml:space="preserve"> EXCAVACION EN CONGLOMERADO 2&lt;H&lt;3 M. </t>
  </si>
  <si>
    <t xml:space="preserve"> EXCAVACION EN CONGLOMERADO 3&lt;H&lt;4 M. </t>
  </si>
  <si>
    <t>RETIRO DE SOBRANTES</t>
  </si>
  <si>
    <t xml:space="preserve"> CAMARA DE INSPECCION &lt;1.5 M. CIRCULAR</t>
  </si>
  <si>
    <t xml:space="preserve"> CAMARA DE INSPECCION 1.5&lt;H&lt;2 M. CIRCULAR</t>
  </si>
  <si>
    <t xml:space="preserve"> CAMARA DE INSPECCION 2&lt;H&lt;3 M. CIRCULAR</t>
  </si>
  <si>
    <t xml:space="preserve"> CAMARA DE INSPECCION 3&lt;H&lt;4 M. CIRCULAR</t>
  </si>
  <si>
    <t>DISIPADOR DE ENERGIA PARA CAMARA DE CAIDA</t>
  </si>
  <si>
    <t>RELLENOS COMPACTADO CON MATERIAL DE OBRA</t>
  </si>
  <si>
    <t>KG</t>
  </si>
  <si>
    <t>GLO</t>
  </si>
  <si>
    <t>COSTO DIRECTO</t>
  </si>
  <si>
    <t>ADMINISTRACION</t>
  </si>
  <si>
    <t>IMPREVISTOS</t>
  </si>
  <si>
    <t>UTILIDADES</t>
  </si>
  <si>
    <t>COSTO INDIRECTO</t>
  </si>
  <si>
    <t>COSTO TOTAL DE OBRA CIVIL</t>
  </si>
  <si>
    <t>Proyectó:</t>
  </si>
  <si>
    <t>LOCALIZACION Y REPLANTEO</t>
  </si>
  <si>
    <t>1  PRELIMINARES</t>
  </si>
  <si>
    <t>DESCAPOTE</t>
  </si>
  <si>
    <t>ING. JAVIER ENRIQUEZ BRAVO</t>
  </si>
  <si>
    <t>ANALISIS DE PRECIOS UNITARIOS</t>
  </si>
  <si>
    <t>EQUIPO</t>
  </si>
  <si>
    <t>MATERIAL</t>
  </si>
  <si>
    <t>GENTE</t>
  </si>
  <si>
    <t>OTROS</t>
  </si>
  <si>
    <t>TRANSPORTE</t>
  </si>
  <si>
    <t>Dia</t>
  </si>
  <si>
    <t>HERRAMIENTA MENOR Y MATERIALES</t>
  </si>
  <si>
    <t>glb</t>
  </si>
  <si>
    <t>DIRECTO:</t>
  </si>
  <si>
    <t xml:space="preserve">OBREROS </t>
  </si>
  <si>
    <t>h-h</t>
  </si>
  <si>
    <t>LOCALIZACION Y REPLANTEO REDES DE ALCANTARILLADO</t>
  </si>
  <si>
    <t>TOPOGRAFO</t>
  </si>
  <si>
    <t>CADENERO 1</t>
  </si>
  <si>
    <t>CADENERO 2</t>
  </si>
  <si>
    <t>EQUIPO DE TOPOGRAFIA</t>
  </si>
  <si>
    <t>hora</t>
  </si>
  <si>
    <t>ELABORACION DE PLANO</t>
  </si>
  <si>
    <t>MAESTRO</t>
  </si>
  <si>
    <t>OFICIAL</t>
  </si>
  <si>
    <t>LB</t>
  </si>
  <si>
    <t>TABLA COMUN</t>
  </si>
  <si>
    <t>LISTONES</t>
  </si>
  <si>
    <t>GUADUA</t>
  </si>
  <si>
    <t>CLAVOS</t>
  </si>
  <si>
    <t>ALAMBRE DE AMRRE</t>
  </si>
  <si>
    <t>HERRAMIENTA MENOR 5% M.O</t>
  </si>
  <si>
    <t>DESCAPOTE Y LIMPIEZA</t>
  </si>
  <si>
    <t>EXCAVACIÓN EN MATERIAL COMUN h &lt;= 2m</t>
  </si>
  <si>
    <t>EXCAVACIÓN EN MATERIAL COMUN   2 &lt; h &lt; 3m</t>
  </si>
  <si>
    <t>EXCAVACIÓN EN MATERIAL COMUN   3 &lt; h &lt; 4m</t>
  </si>
  <si>
    <t>EXCAVACIÓN EN CONGLOMERADO h &lt;= 2m</t>
  </si>
  <si>
    <t>EXCAVACIÓN EN CONGLOMERADO   2 &lt; h &lt; 3m</t>
  </si>
  <si>
    <t>EXCAVACIÓN EN CONGLOMERADO   3&lt; h &lt; 4m</t>
  </si>
  <si>
    <t>VOLQUETA</t>
  </si>
  <si>
    <t>CONCRETO SIMPLE DE 3000 PSI</t>
  </si>
  <si>
    <t>CEMENTO</t>
  </si>
  <si>
    <t xml:space="preserve">ARENA </t>
  </si>
  <si>
    <t>GRAVA</t>
  </si>
  <si>
    <t xml:space="preserve">DESPERDICIOS </t>
  </si>
  <si>
    <t>MEZCLARDORA</t>
  </si>
  <si>
    <t xml:space="preserve">h </t>
  </si>
  <si>
    <t>MORTERO 1:3</t>
  </si>
  <si>
    <t>PAÑETE MORTERO IMPERMEABILIZADO e = 1 cm</t>
  </si>
  <si>
    <t>ADITIVO IMPERMEABILIZANTE</t>
  </si>
  <si>
    <t>MARTERO PEGA 1:3</t>
  </si>
  <si>
    <t>DESPERDICIOS</t>
  </si>
  <si>
    <t>MURO EN SOGA, LADRILLO COMUN</t>
  </si>
  <si>
    <t>LADRILLO COMUN</t>
  </si>
  <si>
    <t>SUMINISTRO, CORTE, FIGURADO Y AMARRE DE HIERRO Fy = 60.000 PSI</t>
  </si>
  <si>
    <t>HIERRO Fy = 60.000 PSI</t>
  </si>
  <si>
    <t>LAMABRE DE AMARRE</t>
  </si>
  <si>
    <t>CONCRETO ELABORADO DE 3000 PSI</t>
  </si>
  <si>
    <t>SUMINISTRO E INST. DE HIERRO Fy = 60.000 PSI</t>
  </si>
  <si>
    <t>TAPA D=0.60 m P/CAMARA
CONCRETO REFORZADO 3000 PSI</t>
  </si>
  <si>
    <t>SUMINISTRO E INSTALACION DE ARO TAPA  HF D=0.60 m P/CAMARA</t>
  </si>
  <si>
    <t>FORMALETA EN MADERA COMUN</t>
  </si>
  <si>
    <t>FORMALETA RECUBRIMIENTO EN CONCREO</t>
  </si>
  <si>
    <t>SIKADUR 32</t>
  </si>
  <si>
    <t>RELLENO COMPACTADOS CON MATERIAL DE OBRA</t>
  </si>
  <si>
    <t>EQUIPO DE COMPACTACION</t>
  </si>
  <si>
    <t>ARENA</t>
  </si>
  <si>
    <t>REPUBLICA DE COLOMBIA</t>
  </si>
  <si>
    <t xml:space="preserve">DEPARTAMENTO DE NARIÑO </t>
  </si>
  <si>
    <t>MUNICIPIO DE YACUANQUER</t>
  </si>
  <si>
    <t>CONCRETOS</t>
  </si>
  <si>
    <t>CONCRETOS 1:2:2 (3500 PSI ó 25 MPA)</t>
  </si>
  <si>
    <t>MATERIALES</t>
  </si>
  <si>
    <t>UNIDAD</t>
  </si>
  <si>
    <t>CANTIDAD</t>
  </si>
  <si>
    <t>PRECIO</t>
  </si>
  <si>
    <t>V/UNITARIO</t>
  </si>
  <si>
    <t>V/TOTAL</t>
  </si>
  <si>
    <t>TRITURADO</t>
  </si>
  <si>
    <t>AGUA</t>
  </si>
  <si>
    <t>LTS</t>
  </si>
  <si>
    <t>CONCRETOS 1:2:4 (2500 PSI CLASE E)</t>
  </si>
  <si>
    <t>CONCRETOS 1:3:3 (2000 PSI CLASE F)</t>
  </si>
  <si>
    <t>CONCRETOS 1:3:3 (2000 PSI CLASE G) + 40%CICLOPEO</t>
  </si>
  <si>
    <t>CONCRETOS 1:2:3 (3000 PSI CLASE D)</t>
  </si>
  <si>
    <t>2  EXCAVACIONES</t>
  </si>
  <si>
    <t>3  RETIRO DE SOBRANTES EN VEHICULO AUTOMOTOR</t>
  </si>
  <si>
    <t>CONSTRUCCION DE ALCANTARILLADO SANITARIO URBANIZACION 20 DE JULIO,   VEREDA LA AGUADA  -  MUNICIPIO DE YACUANQUER</t>
  </si>
  <si>
    <t xml:space="preserve">CONSTRUCCION DE ALCANTARILLADO SANITARIO URBANIZACION 20 DE JULIO,   VEREDA LA AGUADA  -  MUNICIPIO DE YACUANQUER
</t>
  </si>
  <si>
    <t>OBRA: "CONSTRUCCION DE ALCANTARILLADO SANITARIO URBANIZACION 20 DE JULIO,   VEREDA LA AGUADA  -  MUNICIPIO DE YACUANQUER"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</si>
  <si>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</si>
  <si>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</si>
  <si>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</si>
  <si>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</si>
  <si>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</si>
  <si>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</si>
  <si>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</si>
  <si>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</si>
  <si>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</si>
  <si>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</si>
  <si>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</si>
  <si>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</si>
  <si>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</si>
  <si>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Semana 14</t>
  </si>
  <si>
    <t>Semana 15</t>
  </si>
  <si>
    <t>Semana 16</t>
  </si>
  <si>
    <t>Semana 17</t>
  </si>
  <si>
    <t>Semana 18</t>
  </si>
  <si>
    <t>Semana 19</t>
  </si>
  <si>
    <t>Semana 20</t>
  </si>
  <si>
    <t>Semana 21</t>
  </si>
  <si>
    <t>Semana 22</t>
  </si>
  <si>
    <t>Semana 23</t>
  </si>
  <si>
    <t>Semana 24</t>
  </si>
  <si>
    <t>Semana 25</t>
  </si>
  <si>
    <t>Semana 26</t>
  </si>
  <si>
    <t>PRESUPUESTO DE INTERVENTORIA</t>
  </si>
  <si>
    <t>COSTOS DE PERSONAL PROFESIONAL</t>
  </si>
  <si>
    <t>CARGO</t>
  </si>
  <si>
    <t>SALARIO MES</t>
  </si>
  <si>
    <t>TOTAL MES</t>
  </si>
  <si>
    <t>VALOR PARCIAL</t>
  </si>
  <si>
    <t>FACTOR MULTIPLICADOR</t>
  </si>
  <si>
    <t>TOTAL</t>
  </si>
  <si>
    <t>Director</t>
  </si>
  <si>
    <t>Residente</t>
  </si>
  <si>
    <t>COSTOS DE PERSONAL PROFESIONAL:</t>
  </si>
  <si>
    <t>APOYO LOGISTICO</t>
  </si>
  <si>
    <t>VALOR MES</t>
  </si>
  <si>
    <t>PAPEL-EQUIPOS</t>
  </si>
  <si>
    <t>OFICINA</t>
  </si>
  <si>
    <t>COSTO TOTAL PERSONAL PROFESIONAL Y APOYO LOGISTICO</t>
  </si>
  <si>
    <t xml:space="preserve">IVA </t>
  </si>
  <si>
    <t>COSTO TOTAL INTERVENTORIA</t>
  </si>
  <si>
    <t>OBRA: CONSTRUCCION DE ALCANTARILLADO SANITARIO, SISTEMA DE TRATAMIENTO DE AGUAS RESIDUALES   VEREDA LA AGUADA  -  MUNICIPIO DE YACUANQUER</t>
  </si>
  <si>
    <t>M.P. No. 52202-098394  NRÑ</t>
  </si>
  <si>
    <t>DEPARTAMENTO DE NARIÑO</t>
  </si>
  <si>
    <t>EXCAVACIÓN EN MATERIAL COMUN    h &gt;4m</t>
  </si>
  <si>
    <t>EXCAVACIÓN EN CONGLOMERADO   h &gt;4m</t>
  </si>
  <si>
    <t>LUBRICANTE PARA PVC CORRUGADA</t>
  </si>
  <si>
    <t xml:space="preserve"> CAMARA DE INSPECCION 4&lt;H&lt;5 M. CIRCULAR</t>
  </si>
  <si>
    <t>JUEGO DE ACCESORIOS SANITARIOS 4"</t>
  </si>
  <si>
    <t>PROGRAMACION DE OBRA Y FLUJO DE FONDOS</t>
  </si>
  <si>
    <t>MESES</t>
  </si>
  <si>
    <t>MES 1</t>
  </si>
  <si>
    <t>MES 2</t>
  </si>
  <si>
    <t>MES 3</t>
  </si>
  <si>
    <t>MES 4</t>
  </si>
  <si>
    <t xml:space="preserve">CONSTRUCCION DE ALCANTARILLADO SANITARIO, URBANIZACION 20 DE JULIO, VEREDA LA AGUADA  -  MUNICIPIO DE YACUANQUER
</t>
  </si>
  <si>
    <t>SUMINISTRO E INSTALACION DE TUBERIA 160mm</t>
  </si>
  <si>
    <t>SUMINISTRO E INSTALACION DE TUBERIA 120mm</t>
  </si>
  <si>
    <t>SUMINISTRO E INSTALACION DE TUBERIA  160mm (6")</t>
  </si>
  <si>
    <t>SUMINISTRO E INSTALACION DE TUBERIA  120mm (4")</t>
  </si>
  <si>
    <t>4 ALCANTARILLADO</t>
  </si>
  <si>
    <t>4,1  SUMINISTRO Y TRANSPORTE E INTALACION DE TUBERIA PVC COARRUGADA PARA ALCANTARILLADO</t>
  </si>
  <si>
    <t>4,1,1</t>
  </si>
  <si>
    <t>4,1,2</t>
  </si>
  <si>
    <t>4,2  CONSTRUCCION DE CAMARAS CIRCULARES DE INSPECCION</t>
  </si>
  <si>
    <t>4,2,1</t>
  </si>
  <si>
    <t>4,2,2</t>
  </si>
  <si>
    <t>4,2,3</t>
  </si>
  <si>
    <t>4,2,4</t>
  </si>
  <si>
    <t>4,2,5</t>
  </si>
  <si>
    <t>4,3  SUMINISTRO Y TRANSPORTE E INTALACION DE KIT DE SILLETA</t>
  </si>
  <si>
    <t>4,3,1</t>
  </si>
  <si>
    <t>5  RELLENOS COMPACTADOS</t>
  </si>
  <si>
    <t>SUMINISTRO E INSTALACION DE TUBERIA PVC-S 160mm</t>
  </si>
  <si>
    <t>SUMINISTRO E INSTALACION DE TUBERIA PVC-S 120mm</t>
  </si>
  <si>
    <t>4,3,2</t>
  </si>
  <si>
    <t>SUMINISTRO E INSTALACION KIT DE SILLETA DE 4" A 6"</t>
  </si>
  <si>
    <t>MVCT</t>
  </si>
  <si>
    <t>1 REDES DE ALCANTARILLADO URBANIZACION 20 DE JULIO, VEREDA LA AGUADA</t>
  </si>
  <si>
    <t>CAJA DE INSPECCION (70x70 m) USUARIOS</t>
  </si>
  <si>
    <t>TAPA D=0.68 m P/CAJA DE INSPECCION (0.70x0.70x0.10 m) EN CONCRETO REFORZADO 3000 PSI</t>
  </si>
  <si>
    <t>4,3,3</t>
  </si>
  <si>
    <t>FORMALETA</t>
  </si>
  <si>
    <t>TAPA P/CAJA DE INSPECCION (1x1x0.10 m) EN 
CONCRETO REFORZADO 3000 PSI</t>
  </si>
  <si>
    <t>COSTO TOTAL DE INTERVENTORIA (5%) (A) = (B)</t>
  </si>
  <si>
    <t>Seguimiento MAVDT 2% (A+B) =C</t>
  </si>
  <si>
    <t>COSTO TOTAL PROYECTO (A+B+C) = D</t>
  </si>
  <si>
    <t>TUBERIA 160mm (6") INCLU. TRANSP.</t>
  </si>
  <si>
    <t>TUBERIA 120mm (4") INCLU. TRANSP.</t>
  </si>
  <si>
    <t>COSTO DIRECTO OBRA CIVIL</t>
  </si>
  <si>
    <t>COSTO DIRECTO SUMINISTRO DE MATERIALES</t>
  </si>
  <si>
    <t>TUBERIA 250mm</t>
  </si>
  <si>
    <t>TUBERIA 200mm</t>
  </si>
  <si>
    <t>I</t>
  </si>
  <si>
    <t>II</t>
  </si>
  <si>
    <t xml:space="preserve">I  PRESUPUESTO DE OBRA </t>
  </si>
  <si>
    <t>II  PRESUPUESTO DE SUMINISTRO</t>
  </si>
  <si>
    <t>SEÑALIZACION</t>
  </si>
  <si>
    <t>DEMOLICIÓN EN CONCRETO RÍGIDO E=0,20 M, CON COMPRESOR INCLUYE CORTE</t>
  </si>
  <si>
    <t>DEMOLICIÓN SARDINEL EN CONCRETO</t>
  </si>
  <si>
    <t>LEVANTAMIENTO DE TUBERIA EXISTENTE EN CONCRETO</t>
  </si>
  <si>
    <t>LEVANTAMIENTO DE TUBERIA PVC  EXISTENTE</t>
  </si>
  <si>
    <t>INSTALACION TUBERIA 200mm</t>
  </si>
  <si>
    <t>INSTALACION TUBERIA 250mm</t>
  </si>
  <si>
    <t>AISLAMIENTO PREVENTIVO</t>
  </si>
  <si>
    <t>LIMPIEZA GENERAL</t>
  </si>
  <si>
    <t>DEMOLICIÓN DE CÁMARA DE INSPECCIÓN EN LADRILLO H&lt;1.5 M.</t>
  </si>
  <si>
    <t>DEMOLICIÓN DE CÁMARA DE INSPECCIÓN EN LADRILLO 1.5&lt;H&lt;2.0 M.</t>
  </si>
  <si>
    <t>DEMOLICION DE CAMARA DE INSPECCION EN LADRILLO 2.0&lt;H&lt;3.0 M.</t>
  </si>
  <si>
    <t>1  SUMINISTRO DE TUBERIA PVC CORRUGADA ESTRUCTURAL PARA ALCANTARILLADO</t>
  </si>
  <si>
    <t>2 SUMINISTRO DE ACCESORIOS</t>
  </si>
  <si>
    <t>TUBERIA 315mm</t>
  </si>
  <si>
    <t>SILLA YEE 200x150 mm (8"x6")</t>
  </si>
  <si>
    <t>SILLA YEE 315x150 mm (12"x6")</t>
  </si>
  <si>
    <t>CODO SANITARIO ESTRUCTURADO PVC 45° * 150 MM</t>
  </si>
  <si>
    <t>“OPTIMIZACIÓN SISTEMA DE ALCANTARILLADO CENTRO POBLADO DE VILLANUEVA MUNICIPIO DE COLON”</t>
  </si>
  <si>
    <t>RELLENOS ENCAMADO TUBERIA CON TRITURADO</t>
  </si>
  <si>
    <t>INSTALACION TUBERIA 350mm</t>
  </si>
  <si>
    <t>INSTALACION TUBERIA 400mm</t>
  </si>
  <si>
    <t>INSTALACION TUBERIA 315mm</t>
  </si>
  <si>
    <t>TUBERIA 350mm</t>
  </si>
  <si>
    <t>TUBERIA 400mm</t>
  </si>
  <si>
    <t>SILLA YEE 350x150 mm (14"x6")</t>
  </si>
  <si>
    <t>SILLA YEE 400x150 mm (16"x6")</t>
  </si>
  <si>
    <t>LEVANTAMIENTO DE ADOQUIN</t>
  </si>
  <si>
    <t>3  ALCANTARILLADO</t>
  </si>
  <si>
    <t>3,1  INTALACION DE TUBERIA PVC CORRUGADA ESTRUCTURAL PARA ALCANTARILLADO</t>
  </si>
  <si>
    <t>3,1,1</t>
  </si>
  <si>
    <t>3,1,2</t>
  </si>
  <si>
    <t>3,1,3</t>
  </si>
  <si>
    <t>3,1,4</t>
  </si>
  <si>
    <t>3,1,5</t>
  </si>
  <si>
    <t>3,2,1</t>
  </si>
  <si>
    <t>3,2,2</t>
  </si>
  <si>
    <t>3,2,3</t>
  </si>
  <si>
    <t>3,2,4</t>
  </si>
  <si>
    <t>3,3  CONSTRUCCION DE CAJAS DE INSPECCION</t>
  </si>
  <si>
    <t>3,3,1</t>
  </si>
  <si>
    <t>4  RELLENOS COMPACTADOS</t>
  </si>
  <si>
    <t>5  ACOMETIDAS DOMICILIARIAS</t>
  </si>
  <si>
    <t>5,1</t>
  </si>
  <si>
    <t>6 DEMOLICIONES</t>
  </si>
  <si>
    <t>7 SEÑALIZACION</t>
  </si>
  <si>
    <t>8 OBRAS COMPLEMENTARIAS</t>
  </si>
  <si>
    <t xml:space="preserve"> EXCAVACION MANUAL EN MATERIAL COMÚN &lt;2 M.</t>
  </si>
  <si>
    <t xml:space="preserve"> EXCAVACION  MANUAL EN MATERIAL COMÚN 2&lt;H&lt;3 M. INCLUYE ENTIBADO</t>
  </si>
  <si>
    <t xml:space="preserve"> EXCAVACION MANUAL  EN MATERIAL COMÚN 3&lt;H&lt;4 M. INCLUYE ENTIBADO</t>
  </si>
  <si>
    <t>SUMINISTRO E INSTALACION DE ADOQUIN NUEVO</t>
  </si>
  <si>
    <t>ESTRUCTURA METALICA PARA PASO ELEVADO SEGÚN DISEÑO</t>
  </si>
  <si>
    <t>RELLENOS COMPACTADO PARA BASE</t>
  </si>
  <si>
    <t>REPOSICION DE PAVIMENTO RIGIDO, CONCRETO 3500 PSI, E= 21 cm, INCLUYE CORTE Y SELLO DE JUNTA</t>
  </si>
  <si>
    <t>CIMENTACION EN CONCRETO 3000 PSI PARA PASO ELEVADO, INCLUYE REFUERZO</t>
  </si>
  <si>
    <t>REPOSICION DE SARDINEL, CONCRETO DE 3000 PSI. INCLUYE REFUERZO, H VARIABLE=0.625 m y 0.70 m, ANCHO INFERIOR DE 0.175 m. Y SUPERIOR de 0.10 m. Y LONGITUD DE 1.00 m</t>
  </si>
  <si>
    <t>SUMIDERO EN CONCRETO DE 3000 PSI TIPO A, REJA L= 1.00 M, SOLADO DE LIMPIEZA E=5 CM. F´C=2000 PSI</t>
  </si>
  <si>
    <t>SUMIDERO EN CONCRETO DE 3000 PSI TIPO A, REJA L=1.10 M, SOLADO DE LIMPIEZA E=5 CM. F´C=2000 PSI</t>
  </si>
  <si>
    <t>SUMIDERO EN CONCRETO DE 3000 PSI TIPO B, REJA L=1.00 M, SOLADO DE LIMPIEZA E=5 CM. F´C=2000 PSI</t>
  </si>
  <si>
    <t>SUMIDERO EN CONCRETO DE 3000 PSI TIPO B, REJA L=1.10 M, SOLADO DE LIMPIEZA E=5 CM. F´C=2000 PSI</t>
  </si>
  <si>
    <t>SUMIDERO EN CONCRETO DE 3000 PSI TIPO B, REJA L=1.40 M, SOLADO DE LIMPIEZA E=5 CM. F´C=2000 PSI</t>
  </si>
  <si>
    <t>3,2  CONSTRUCCION DE CAMARAS DE INSPECCION CIRCULARES</t>
  </si>
  <si>
    <t>CAMARA DE INSPECCION CIRCULAR D=1.70 H &lt;1.5 M. EN CONCRETO DE 4000PSI, INCLUYE REFUERZO Y TAPA E = 10 CM</t>
  </si>
  <si>
    <t>CAMARA DE INSPECCION CIRCULAR D=1.70  1.5&lt;H&lt;2 M. EN CONCRETO DE 4000PSI,  INCLUYE REFUERZO  Y TAPA E = 10 CM</t>
  </si>
  <si>
    <t>CAMARA DE INSPECCION CIRCULAR D=1.70  2&lt;H&lt;3 M. EN CONCRETO DE 4000PSI,  INCLUYE REFUERZO  Y TAPA E = 10 CM</t>
  </si>
  <si>
    <t>CAMARA DE INSPECCION CIRCULAR D=1.70  3&lt;H&lt;4 M. EN CONCRETO DE 4000PSI, INCLUYE REFUERZO  Y TAPA E = 10 CM</t>
  </si>
  <si>
    <t>SILLA YEE 250x150 mm (10"x6")</t>
  </si>
  <si>
    <t>3,1,6</t>
  </si>
  <si>
    <t>INSTALACION TUBERIA 450mm</t>
  </si>
  <si>
    <t>TUBERIA 450mm</t>
  </si>
  <si>
    <t>SILLA YEE 450x150 mm (18"x6")</t>
  </si>
  <si>
    <t>1,1  PRELIMINARES</t>
  </si>
  <si>
    <t>ACOMETIDAS USUARIOS- SUMINISTRO E INSTALACION DE 5 M. DE TUBERIA SANITARIA PVC 6", INSTALACION DE YEE SANITARIA E INSTALACION DE DOS CODOS ESTRUCTURADOS 45°</t>
  </si>
  <si>
    <t>DESALOJO DE MATERIAL SOBRANTE PRODUCTO DE EXCAVACIONES Y DEMOLICIONES</t>
  </si>
  <si>
    <t>REINSTALACION DE ADOQUIN EXISTENTE</t>
  </si>
  <si>
    <t>IVA SOBRE LA UTILIDAD</t>
  </si>
  <si>
    <t>UTILIDAD</t>
  </si>
  <si>
    <t>ADMINISTRACIÓN</t>
  </si>
  <si>
    <t>TOTAL OBRA CIVIL</t>
  </si>
  <si>
    <t>TOTAL SUMINISTRO DE MATERIALES</t>
  </si>
  <si>
    <t>TOTAL PROYECTO COLON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</si>
</sst>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 * #,##0.00_ ;_ * \-#,##0.00_ ;_ * &quot;-&quot;??_ ;_ @_ "/>
    <numFmt numFmtId="167" formatCode="_ [$€-2]\ * #,##0.00_ ;_ [$€-2]\ * \-#,##0.00_ ;_ [$€-2]\ * &quot;-&quot;??_ "/>
    <numFmt numFmtId="168" formatCode="&quot;$&quot;\ #,##0"/>
    <numFmt numFmtId="169" formatCode="###,###"/>
    <numFmt numFmtId="170" formatCode="_(&quot;$&quot;\ * #,##0_);_(&quot;$&quot;\ * \(#,##0\);_(&quot;$&quot;\ * &quot;-&quot;??_);_(@_)"/>
    <numFmt numFmtId="171" formatCode="0.0000"/>
    <numFmt numFmtId="172" formatCode="0.000"/>
    <numFmt numFmtId="173" formatCode="0.0"/>
    <numFmt numFmtId="174" formatCode="_(&quot;$&quot;\ * #,##0.0000_);_(&quot;$&quot;\ * \(#,##0.0000\);_(&quot;$&quot;\ * &quot;-&quot;??_);_(@_)"/>
    <numFmt numFmtId="175" formatCode="&quot;$&quot;\ #,##0.000"/>
    <numFmt numFmtId="176" formatCode="&quot;$&quot;\ #,##0.00000"/>
    <numFmt numFmtId="177" formatCode="[$$-240A]\ #,##0"/>
    <numFmt numFmtId="178" formatCode="0.00000"/>
    <numFmt numFmtId="179" formatCode="[$$-240A]\ #,##0.00"/>
    <numFmt numFmtId="180" formatCode="[$$-240A]\ #,##0.00;[Red][$$-240A]\ #,##0.00"/>
    <numFmt numFmtId="181" formatCode="[$$-240A]#,##0.00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7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color indexed="24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2"/>
      <color theme="1"/>
      <name val="Arial"/>
      <family val="2"/>
    </font>
    <font>
      <sz val="11"/>
      <name val="Bookman Old Style"/>
      <family val="1"/>
    </font>
    <font>
      <b/>
      <sz val="11"/>
      <name val="Bookman Old Style"/>
      <family val="1"/>
    </font>
    <font>
      <sz val="11"/>
      <color theme="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14"/>
      <name val="Bookman Old Style"/>
      <family val="1"/>
    </font>
    <font>
      <sz val="11"/>
      <color rgb="FFFF0000"/>
      <name val="Bookman Old Style"/>
      <family val="1"/>
    </font>
    <font>
      <sz val="1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lightUp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1">
    <xf numFmtId="0" fontId="0" fillId="0" borderId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23" borderId="0" applyNumberFormat="0" applyBorder="0" applyAlignment="0" applyProtection="0"/>
    <xf numFmtId="0" fontId="19" fillId="24" borderId="64" applyNumberFormat="0" applyAlignment="0" applyProtection="0"/>
    <xf numFmtId="0" fontId="20" fillId="25" borderId="65" applyNumberFormat="0" applyAlignment="0" applyProtection="0"/>
    <xf numFmtId="0" fontId="21" fillId="0" borderId="66" applyNumberFormat="0" applyFill="0" applyAlignment="0" applyProtection="0"/>
    <xf numFmtId="0" fontId="22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23" fillId="32" borderId="64" applyNumberFormat="0" applyAlignment="0" applyProtection="0"/>
    <xf numFmtId="167" fontId="3" fillId="0" borderId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10" fillId="0" borderId="0" applyNumberFormat="0" applyFont="0" applyFill="0" applyBorder="0" applyAlignment="0" applyProtection="0"/>
    <xf numFmtId="0" fontId="24" fillId="33" borderId="0" applyNumberFormat="0" applyBorder="0" applyAlignment="0" applyProtection="0"/>
    <xf numFmtId="43" fontId="16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5" fillId="34" borderId="0" applyNumberFormat="0" applyBorder="0" applyAlignment="0" applyProtection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14" fillId="0" borderId="0"/>
    <xf numFmtId="0" fontId="3" fillId="0" borderId="0"/>
    <xf numFmtId="0" fontId="16" fillId="0" borderId="0"/>
    <xf numFmtId="0" fontId="1" fillId="0" borderId="0"/>
    <xf numFmtId="0" fontId="16" fillId="35" borderId="67" applyNumberFormat="0" applyFont="0" applyAlignment="0" applyProtection="0"/>
    <xf numFmtId="0" fontId="16" fillId="35" borderId="67" applyNumberFormat="0" applyFont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6" fillId="24" borderId="6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9" applyNumberFormat="0" applyFill="0" applyAlignment="0" applyProtection="0"/>
    <xf numFmtId="0" fontId="31" fillId="0" borderId="70" applyNumberFormat="0" applyFill="0" applyAlignment="0" applyProtection="0"/>
    <xf numFmtId="0" fontId="22" fillId="0" borderId="71" applyNumberFormat="0" applyFill="0" applyAlignment="0" applyProtection="0"/>
    <xf numFmtId="0" fontId="32" fillId="0" borderId="72" applyNumberFormat="0" applyFill="0" applyAlignment="0" applyProtection="0"/>
    <xf numFmtId="178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/>
    <xf numFmtId="0" fontId="1" fillId="0" borderId="0"/>
    <xf numFmtId="9" fontId="16" fillId="0" borderId="0" applyFont="0" applyFill="0" applyBorder="0" applyAlignment="0" applyProtection="0"/>
    <xf numFmtId="0" fontId="1" fillId="0" borderId="0"/>
  </cellStyleXfs>
  <cellXfs count="428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6" borderId="5" xfId="0" applyFill="1" applyBorder="1" applyAlignment="1">
      <alignment horizontal="left" vertical="center"/>
    </xf>
    <xf numFmtId="0" fontId="3" fillId="0" borderId="5" xfId="74" applyNumberFormat="1" applyFont="1" applyFill="1" applyBorder="1" applyAlignment="1" applyProtection="1">
      <alignment horizontal="left" vertical="center" wrapText="1"/>
    </xf>
    <xf numFmtId="0" fontId="3" fillId="36" borderId="5" xfId="74" applyNumberFormat="1" applyFont="1" applyFill="1" applyBorder="1" applyAlignment="1" applyProtection="1">
      <alignment horizontal="center" vertical="center"/>
    </xf>
    <xf numFmtId="43" fontId="3" fillId="36" borderId="5" xfId="52" applyFont="1" applyFill="1" applyBorder="1" applyAlignment="1">
      <alignment horizontal="center" vertical="center"/>
    </xf>
    <xf numFmtId="44" fontId="3" fillId="36" borderId="5" xfId="64" applyFont="1" applyFill="1" applyBorder="1" applyAlignment="1" applyProtection="1">
      <alignment horizontal="center" vertical="center"/>
    </xf>
    <xf numFmtId="44" fontId="3" fillId="36" borderId="5" xfId="74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3" fillId="0" borderId="5" xfId="74" applyNumberFormat="1" applyFont="1" applyFill="1" applyBorder="1" applyAlignment="1" applyProtection="1">
      <alignment horizontal="center" vertical="center"/>
    </xf>
    <xf numFmtId="43" fontId="3" fillId="0" borderId="5" xfId="52" applyFont="1" applyFill="1" applyBorder="1" applyAlignment="1">
      <alignment horizontal="center" vertical="center"/>
    </xf>
    <xf numFmtId="44" fontId="3" fillId="0" borderId="5" xfId="64" applyFont="1" applyFill="1" applyBorder="1" applyAlignment="1" applyProtection="1">
      <alignment horizontal="center" vertical="center"/>
    </xf>
    <xf numFmtId="0" fontId="3" fillId="36" borderId="5" xfId="74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44" fontId="16" fillId="36" borderId="5" xfId="64" applyFont="1" applyFill="1" applyBorder="1" applyAlignment="1">
      <alignment horizontal="center" vertical="center"/>
    </xf>
    <xf numFmtId="44" fontId="3" fillId="0" borderId="5" xfId="64" applyFont="1" applyFill="1" applyBorder="1" applyAlignment="1" applyProtection="1">
      <alignment horizontal="center" vertical="center" wrapText="1"/>
    </xf>
    <xf numFmtId="0" fontId="3" fillId="36" borderId="5" xfId="74" applyNumberFormat="1" applyFont="1" applyFill="1" applyBorder="1" applyAlignment="1" applyProtection="1">
      <alignment vertical="center" wrapText="1"/>
    </xf>
    <xf numFmtId="43" fontId="3" fillId="0" borderId="5" xfId="52" applyFont="1" applyFill="1" applyBorder="1" applyAlignment="1" applyProtection="1">
      <alignment horizontal="center" vertical="center"/>
    </xf>
    <xf numFmtId="43" fontId="3" fillId="36" borderId="5" xfId="52" applyFont="1" applyFill="1" applyBorder="1" applyAlignment="1">
      <alignment vertical="center"/>
    </xf>
    <xf numFmtId="43" fontId="3" fillId="0" borderId="5" xfId="52" applyFont="1" applyFill="1" applyBorder="1" applyAlignment="1">
      <alignment vertical="center"/>
    </xf>
    <xf numFmtId="0" fontId="2" fillId="37" borderId="6" xfId="74" applyNumberFormat="1" applyFont="1" applyFill="1" applyBorder="1" applyAlignment="1" applyProtection="1">
      <alignment horizontal="left" vertical="center" wrapText="1"/>
    </xf>
    <xf numFmtId="44" fontId="2" fillId="37" borderId="7" xfId="64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" fillId="36" borderId="5" xfId="74" applyNumberFormat="1" applyFont="1" applyFill="1" applyBorder="1" applyAlignment="1" applyProtection="1">
      <alignment horizontal="right" vertical="center" wrapText="1"/>
    </xf>
    <xf numFmtId="44" fontId="3" fillId="36" borderId="8" xfId="74" applyNumberFormat="1" applyFont="1" applyFill="1" applyBorder="1" applyAlignment="1" applyProtection="1">
      <alignment horizontal="left" vertical="center" wrapText="1"/>
    </xf>
    <xf numFmtId="0" fontId="3" fillId="36" borderId="9" xfId="74" applyNumberFormat="1" applyFont="1" applyFill="1" applyBorder="1" applyAlignment="1" applyProtection="1">
      <alignment horizontal="right" vertical="center" wrapText="1"/>
    </xf>
    <xf numFmtId="0" fontId="3" fillId="36" borderId="9" xfId="74" applyNumberFormat="1" applyFont="1" applyFill="1" applyBorder="1" applyAlignment="1" applyProtection="1">
      <alignment horizontal="left" vertical="center" wrapText="1"/>
    </xf>
    <xf numFmtId="44" fontId="3" fillId="36" borderId="10" xfId="74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horizontal="left" vertical="center"/>
    </xf>
    <xf numFmtId="0" fontId="2" fillId="0" borderId="0" xfId="74" applyFont="1" applyBorder="1"/>
    <xf numFmtId="0" fontId="1" fillId="0" borderId="0" xfId="74" applyBorder="1"/>
    <xf numFmtId="0" fontId="3" fillId="0" borderId="0" xfId="68" applyNumberFormat="1" applyFont="1" applyFill="1" applyBorder="1" applyAlignment="1" applyProtection="1"/>
    <xf numFmtId="166" fontId="9" fillId="3" borderId="0" xfId="62" applyFont="1" applyFill="1" applyBorder="1" applyAlignment="1">
      <alignment vertical="center"/>
    </xf>
    <xf numFmtId="166" fontId="9" fillId="3" borderId="0" xfId="62" applyFont="1" applyFill="1" applyAlignment="1">
      <alignment vertical="center"/>
    </xf>
    <xf numFmtId="166" fontId="9" fillId="3" borderId="11" xfId="62" applyFont="1" applyFill="1" applyBorder="1" applyAlignment="1">
      <alignment vertical="center"/>
    </xf>
    <xf numFmtId="0" fontId="3" fillId="0" borderId="11" xfId="68" applyNumberFormat="1" applyFont="1" applyFill="1" applyBorder="1" applyAlignment="1" applyProtection="1"/>
    <xf numFmtId="0" fontId="7" fillId="0" borderId="0" xfId="74" applyFont="1" applyBorder="1"/>
    <xf numFmtId="0" fontId="7" fillId="0" borderId="0" xfId="74" applyFont="1" applyBorder="1" applyAlignment="1">
      <alignment horizontal="left"/>
    </xf>
    <xf numFmtId="0" fontId="33" fillId="0" borderId="0" xfId="0" applyFont="1"/>
    <xf numFmtId="168" fontId="33" fillId="0" borderId="14" xfId="0" applyNumberFormat="1" applyFont="1" applyBorder="1"/>
    <xf numFmtId="168" fontId="33" fillId="0" borderId="12" xfId="0" applyNumberFormat="1" applyFont="1" applyBorder="1"/>
    <xf numFmtId="0" fontId="33" fillId="0" borderId="14" xfId="0" applyFont="1" applyBorder="1" applyAlignment="1">
      <alignment horizontal="left"/>
    </xf>
    <xf numFmtId="0" fontId="33" fillId="0" borderId="12" xfId="0" applyFont="1" applyBorder="1"/>
    <xf numFmtId="0" fontId="33" fillId="0" borderId="12" xfId="0" applyFont="1" applyBorder="1" applyAlignment="1">
      <alignment horizontal="center"/>
    </xf>
    <xf numFmtId="170" fontId="33" fillId="0" borderId="15" xfId="64" applyNumberFormat="1" applyFont="1" applyBorder="1" applyAlignment="1">
      <alignment horizontal="left" indent="2"/>
    </xf>
    <xf numFmtId="168" fontId="33" fillId="0" borderId="16" xfId="0" applyNumberFormat="1" applyFont="1" applyBorder="1"/>
    <xf numFmtId="168" fontId="33" fillId="0" borderId="5" xfId="0" applyNumberFormat="1" applyFont="1" applyBorder="1"/>
    <xf numFmtId="0" fontId="33" fillId="0" borderId="5" xfId="0" applyFont="1" applyBorder="1"/>
    <xf numFmtId="0" fontId="33" fillId="0" borderId="17" xfId="0" applyFont="1" applyBorder="1" applyAlignment="1">
      <alignment horizontal="left"/>
    </xf>
    <xf numFmtId="0" fontId="33" fillId="0" borderId="5" xfId="0" applyFont="1" applyBorder="1" applyAlignment="1">
      <alignment horizontal="center"/>
    </xf>
    <xf numFmtId="170" fontId="33" fillId="0" borderId="18" xfId="64" applyNumberFormat="1" applyFont="1" applyBorder="1" applyAlignment="1">
      <alignment horizontal="left" indent="2"/>
    </xf>
    <xf numFmtId="0" fontId="33" fillId="0" borderId="19" xfId="0" applyFont="1" applyBorder="1" applyAlignment="1">
      <alignment horizontal="left"/>
    </xf>
    <xf numFmtId="0" fontId="33" fillId="0" borderId="13" xfId="0" applyFont="1" applyBorder="1"/>
    <xf numFmtId="0" fontId="33" fillId="0" borderId="13" xfId="0" applyFont="1" applyBorder="1" applyAlignment="1">
      <alignment horizontal="center"/>
    </xf>
    <xf numFmtId="170" fontId="33" fillId="0" borderId="20" xfId="64" applyNumberFormat="1" applyFont="1" applyBorder="1" applyAlignment="1">
      <alignment horizontal="left" indent="2"/>
    </xf>
    <xf numFmtId="0" fontId="33" fillId="0" borderId="21" xfId="0" applyFont="1" applyBorder="1" applyAlignment="1">
      <alignment horizontal="left"/>
    </xf>
    <xf numFmtId="170" fontId="33" fillId="0" borderId="22" xfId="64" applyNumberFormat="1" applyFont="1" applyBorder="1" applyAlignment="1"/>
    <xf numFmtId="170" fontId="33" fillId="0" borderId="0" xfId="64" applyNumberFormat="1" applyFont="1" applyAlignment="1">
      <alignment horizontal="left" indent="2"/>
    </xf>
    <xf numFmtId="168" fontId="33" fillId="0" borderId="19" xfId="0" applyNumberFormat="1" applyFont="1" applyBorder="1"/>
    <xf numFmtId="168" fontId="33" fillId="0" borderId="13" xfId="0" applyNumberFormat="1" applyFont="1" applyBorder="1"/>
    <xf numFmtId="0" fontId="33" fillId="0" borderId="0" xfId="0" applyFont="1" applyAlignment="1">
      <alignment horizontal="left"/>
    </xf>
    <xf numFmtId="168" fontId="33" fillId="0" borderId="0" xfId="0" applyNumberFormat="1" applyFont="1"/>
    <xf numFmtId="168" fontId="33" fillId="0" borderId="23" xfId="0" applyNumberFormat="1" applyFont="1" applyBorder="1"/>
    <xf numFmtId="168" fontId="33" fillId="0" borderId="24" xfId="0" applyNumberFormat="1" applyFont="1" applyBorder="1"/>
    <xf numFmtId="168" fontId="33" fillId="0" borderId="25" xfId="0" applyNumberFormat="1" applyFont="1" applyBorder="1"/>
    <xf numFmtId="170" fontId="33" fillId="0" borderId="26" xfId="64" applyNumberFormat="1" applyFont="1" applyBorder="1" applyAlignment="1">
      <alignment horizontal="left" indent="2"/>
    </xf>
    <xf numFmtId="168" fontId="33" fillId="0" borderId="15" xfId="0" applyNumberFormat="1" applyFont="1" applyBorder="1"/>
    <xf numFmtId="170" fontId="33" fillId="0" borderId="27" xfId="64" applyNumberFormat="1" applyFont="1" applyBorder="1" applyAlignment="1">
      <alignment horizontal="left" indent="2"/>
    </xf>
    <xf numFmtId="168" fontId="33" fillId="0" borderId="17" xfId="0" applyNumberFormat="1" applyFont="1" applyBorder="1"/>
    <xf numFmtId="168" fontId="33" fillId="0" borderId="18" xfId="0" applyNumberFormat="1" applyFont="1" applyBorder="1"/>
    <xf numFmtId="0" fontId="33" fillId="0" borderId="28" xfId="0" applyFont="1" applyBorder="1" applyAlignment="1">
      <alignment horizontal="left"/>
    </xf>
    <xf numFmtId="170" fontId="33" fillId="0" borderId="29" xfId="64" applyNumberFormat="1" applyFont="1" applyBorder="1" applyAlignment="1">
      <alignment horizontal="left" indent="2"/>
    </xf>
    <xf numFmtId="168" fontId="33" fillId="0" borderId="20" xfId="0" applyNumberFormat="1" applyFont="1" applyBorder="1"/>
    <xf numFmtId="2" fontId="33" fillId="0" borderId="12" xfId="0" applyNumberFormat="1" applyFont="1" applyBorder="1"/>
    <xf numFmtId="0" fontId="34" fillId="0" borderId="0" xfId="0" applyFont="1" applyBorder="1" applyAlignment="1">
      <alignment vertical="center" wrapText="1"/>
    </xf>
    <xf numFmtId="0" fontId="34" fillId="0" borderId="11" xfId="0" applyFont="1" applyBorder="1" applyAlignment="1">
      <alignment vertical="center"/>
    </xf>
    <xf numFmtId="44" fontId="33" fillId="0" borderId="0" xfId="64" applyNumberFormat="1" applyFont="1" applyAlignment="1">
      <alignment horizontal="left" indent="2"/>
    </xf>
    <xf numFmtId="0" fontId="34" fillId="0" borderId="0" xfId="0" applyFont="1" applyBorder="1" applyAlignment="1">
      <alignment vertical="center"/>
    </xf>
    <xf numFmtId="171" fontId="33" fillId="0" borderId="12" xfId="0" applyNumberFormat="1" applyFont="1" applyBorder="1"/>
    <xf numFmtId="0" fontId="33" fillId="0" borderId="0" xfId="0" applyFont="1" applyBorder="1" applyAlignment="1">
      <alignment horizontal="left"/>
    </xf>
    <xf numFmtId="170" fontId="33" fillId="0" borderId="0" xfId="64" applyNumberFormat="1" applyFont="1" applyBorder="1" applyAlignment="1"/>
    <xf numFmtId="168" fontId="33" fillId="0" borderId="0" xfId="0" applyNumberFormat="1" applyFont="1" applyBorder="1"/>
    <xf numFmtId="2" fontId="33" fillId="0" borderId="13" xfId="0" applyNumberFormat="1" applyFont="1" applyBorder="1"/>
    <xf numFmtId="168" fontId="33" fillId="0" borderId="16" xfId="64" applyNumberFormat="1" applyFont="1" applyBorder="1"/>
    <xf numFmtId="0" fontId="33" fillId="0" borderId="17" xfId="0" applyFont="1" applyBorder="1" applyAlignment="1">
      <alignment horizontal="left" wrapText="1"/>
    </xf>
    <xf numFmtId="172" fontId="33" fillId="0" borderId="5" xfId="0" applyNumberFormat="1" applyFont="1" applyBorder="1"/>
    <xf numFmtId="173" fontId="33" fillId="0" borderId="5" xfId="0" applyNumberFormat="1" applyFont="1" applyBorder="1"/>
    <xf numFmtId="0" fontId="8" fillId="0" borderId="0" xfId="76" applyFont="1" applyAlignment="1"/>
    <xf numFmtId="0" fontId="3" fillId="0" borderId="0" xfId="76"/>
    <xf numFmtId="0" fontId="2" fillId="0" borderId="0" xfId="76" applyFont="1" applyAlignment="1">
      <alignment horizontal="center"/>
    </xf>
    <xf numFmtId="0" fontId="2" fillId="0" borderId="0" xfId="76" applyFont="1" applyAlignment="1">
      <alignment wrapText="1"/>
    </xf>
    <xf numFmtId="0" fontId="2" fillId="0" borderId="0" xfId="76" applyFont="1" applyAlignment="1">
      <alignment horizontal="center" wrapText="1"/>
    </xf>
    <xf numFmtId="0" fontId="3" fillId="0" borderId="0" xfId="76" applyAlignment="1"/>
    <xf numFmtId="43" fontId="3" fillId="0" borderId="0" xfId="76" applyNumberFormat="1"/>
    <xf numFmtId="43" fontId="2" fillId="0" borderId="0" xfId="59" applyFont="1" applyAlignment="1"/>
    <xf numFmtId="0" fontId="2" fillId="0" borderId="0" xfId="76" applyFont="1" applyAlignment="1"/>
    <xf numFmtId="0" fontId="2" fillId="38" borderId="30" xfId="76" applyFont="1" applyFill="1" applyBorder="1" applyAlignment="1">
      <alignment horizontal="center"/>
    </xf>
    <xf numFmtId="0" fontId="2" fillId="38" borderId="31" xfId="76" applyFont="1" applyFill="1" applyBorder="1" applyAlignment="1">
      <alignment horizontal="center"/>
    </xf>
    <xf numFmtId="0" fontId="2" fillId="38" borderId="32" xfId="76" applyFont="1" applyFill="1" applyBorder="1" applyAlignment="1">
      <alignment horizontal="center"/>
    </xf>
    <xf numFmtId="0" fontId="3" fillId="0" borderId="33" xfId="76" applyBorder="1" applyAlignment="1">
      <alignment horizontal="center"/>
    </xf>
    <xf numFmtId="0" fontId="3" fillId="0" borderId="4" xfId="76" applyBorder="1" applyAlignment="1">
      <alignment horizontal="center"/>
    </xf>
    <xf numFmtId="0" fontId="3" fillId="0" borderId="17" xfId="76" applyBorder="1" applyAlignment="1">
      <alignment horizontal="center"/>
    </xf>
    <xf numFmtId="0" fontId="3" fillId="0" borderId="5" xfId="76" applyBorder="1" applyAlignment="1">
      <alignment horizontal="center"/>
    </xf>
    <xf numFmtId="43" fontId="16" fillId="0" borderId="5" xfId="59" applyFont="1" applyBorder="1" applyAlignment="1">
      <alignment horizontal="center"/>
    </xf>
    <xf numFmtId="43" fontId="16" fillId="0" borderId="0" xfId="59" applyFont="1"/>
    <xf numFmtId="43" fontId="2" fillId="39" borderId="20" xfId="76" applyNumberFormat="1" applyFont="1" applyFill="1" applyBorder="1" applyAlignment="1">
      <alignment horizontal="center"/>
    </xf>
    <xf numFmtId="0" fontId="32" fillId="0" borderId="0" xfId="76" applyFont="1"/>
    <xf numFmtId="0" fontId="32" fillId="0" borderId="0" xfId="76" applyFont="1" applyAlignment="1">
      <alignment horizontal="center"/>
    </xf>
    <xf numFmtId="0" fontId="3" fillId="0" borderId="0" xfId="76" applyAlignment="1">
      <alignment horizontal="center"/>
    </xf>
    <xf numFmtId="0" fontId="32" fillId="0" borderId="34" xfId="76" applyFont="1" applyBorder="1"/>
    <xf numFmtId="0" fontId="32" fillId="0" borderId="34" xfId="76" applyFont="1" applyBorder="1" applyAlignment="1">
      <alignment horizontal="center"/>
    </xf>
    <xf numFmtId="0" fontId="11" fillId="0" borderId="0" xfId="68" applyNumberFormat="1" applyFont="1" applyFill="1" applyBorder="1" applyAlignment="1" applyProtection="1"/>
    <xf numFmtId="0" fontId="11" fillId="0" borderId="0" xfId="68" applyNumberFormat="1" applyFont="1" applyFill="1" applyBorder="1" applyAlignment="1" applyProtection="1">
      <alignment horizontal="center"/>
    </xf>
    <xf numFmtId="43" fontId="11" fillId="0" borderId="0" xfId="60" applyFont="1" applyFill="1" applyBorder="1" applyAlignment="1" applyProtection="1">
      <alignment horizontal="center" vertical="center"/>
    </xf>
    <xf numFmtId="0" fontId="11" fillId="0" borderId="0" xfId="68" applyNumberFormat="1" applyFont="1" applyFill="1" applyBorder="1" applyAlignment="1" applyProtection="1">
      <alignment horizontal="center" vertical="center"/>
    </xf>
    <xf numFmtId="0" fontId="2" fillId="0" borderId="0" xfId="79" applyFont="1" applyAlignment="1">
      <alignment horizontal="center"/>
    </xf>
    <xf numFmtId="0" fontId="16" fillId="0" borderId="0" xfId="79"/>
    <xf numFmtId="0" fontId="16" fillId="0" borderId="0" xfId="79" applyAlignment="1">
      <alignment horizontal="center"/>
    </xf>
    <xf numFmtId="0" fontId="2" fillId="40" borderId="5" xfId="68" applyNumberFormat="1" applyFont="1" applyFill="1" applyBorder="1" applyAlignment="1" applyProtection="1">
      <alignment horizontal="center"/>
    </xf>
    <xf numFmtId="0" fontId="2" fillId="40" borderId="27" xfId="68" applyNumberFormat="1" applyFont="1" applyFill="1" applyBorder="1" applyAlignment="1" applyProtection="1">
      <alignment horizontal="center"/>
    </xf>
    <xf numFmtId="0" fontId="2" fillId="40" borderId="0" xfId="68" applyNumberFormat="1" applyFont="1" applyFill="1" applyBorder="1" applyAlignment="1" applyProtection="1">
      <alignment horizontal="center"/>
    </xf>
    <xf numFmtId="0" fontId="12" fillId="0" borderId="0" xfId="68" applyNumberFormat="1" applyFont="1" applyFill="1" applyBorder="1" applyAlignment="1" applyProtection="1">
      <alignment horizontal="center"/>
    </xf>
    <xf numFmtId="0" fontId="12" fillId="0" borderId="0" xfId="68" applyNumberFormat="1" applyFont="1" applyFill="1" applyBorder="1" applyAlignment="1" applyProtection="1"/>
    <xf numFmtId="9" fontId="12" fillId="0" borderId="0" xfId="87" applyFont="1" applyFill="1" applyBorder="1" applyAlignment="1" applyProtection="1"/>
    <xf numFmtId="43" fontId="12" fillId="0" borderId="0" xfId="60" applyFont="1" applyFill="1" applyBorder="1" applyAlignment="1" applyProtection="1"/>
    <xf numFmtId="0" fontId="3" fillId="0" borderId="0" xfId="68" applyNumberFormat="1" applyFont="1" applyFill="1" applyBorder="1" applyAlignment="1" applyProtection="1">
      <alignment horizontal="left"/>
    </xf>
    <xf numFmtId="0" fontId="3" fillId="0" borderId="0" xfId="68" applyNumberFormat="1" applyFont="1" applyFill="1" applyBorder="1" applyAlignment="1" applyProtection="1">
      <alignment horizontal="center" vertical="center"/>
    </xf>
    <xf numFmtId="0" fontId="3" fillId="0" borderId="0" xfId="68" applyNumberFormat="1" applyFont="1" applyFill="1" applyBorder="1" applyAlignment="1" applyProtection="1">
      <alignment horizontal="center"/>
    </xf>
    <xf numFmtId="43" fontId="3" fillId="0" borderId="0" xfId="60" applyFont="1" applyFill="1" applyBorder="1" applyAlignment="1" applyProtection="1">
      <alignment horizontal="center" vertical="center"/>
    </xf>
    <xf numFmtId="0" fontId="13" fillId="38" borderId="5" xfId="68" applyNumberFormat="1" applyFont="1" applyFill="1" applyBorder="1" applyAlignment="1" applyProtection="1">
      <alignment horizontal="center" vertical="center" wrapText="1"/>
    </xf>
    <xf numFmtId="0" fontId="2" fillId="38" borderId="5" xfId="68" applyNumberFormat="1" applyFont="1" applyFill="1" applyBorder="1" applyAlignment="1" applyProtection="1">
      <alignment horizontal="center" vertical="center" wrapText="1"/>
    </xf>
    <xf numFmtId="0" fontId="12" fillId="0" borderId="5" xfId="68" applyNumberFormat="1" applyFont="1" applyFill="1" applyBorder="1" applyAlignment="1" applyProtection="1">
      <alignment horizontal="center"/>
    </xf>
    <xf numFmtId="43" fontId="12" fillId="0" borderId="5" xfId="60" applyFont="1" applyFill="1" applyBorder="1" applyAlignment="1" applyProtection="1">
      <alignment horizontal="center"/>
    </xf>
    <xf numFmtId="43" fontId="12" fillId="0" borderId="5" xfId="68" applyNumberFormat="1" applyFont="1" applyFill="1" applyBorder="1" applyAlignment="1" applyProtection="1">
      <alignment horizontal="center"/>
    </xf>
    <xf numFmtId="0" fontId="3" fillId="0" borderId="5" xfId="68" applyNumberFormat="1" applyFont="1" applyFill="1" applyBorder="1" applyAlignment="1" applyProtection="1">
      <alignment horizontal="center"/>
    </xf>
    <xf numFmtId="172" fontId="12" fillId="0" borderId="5" xfId="68" applyNumberFormat="1" applyFont="1" applyFill="1" applyBorder="1" applyAlignment="1" applyProtection="1">
      <alignment horizontal="center"/>
    </xf>
    <xf numFmtId="43" fontId="13" fillId="41" borderId="5" xfId="68" applyNumberFormat="1" applyFont="1" applyFill="1" applyBorder="1" applyAlignment="1" applyProtection="1"/>
    <xf numFmtId="0" fontId="13" fillId="41" borderId="5" xfId="68" applyNumberFormat="1" applyFont="1" applyFill="1" applyBorder="1" applyAlignment="1" applyProtection="1">
      <alignment horizontal="center"/>
    </xf>
    <xf numFmtId="43" fontId="12" fillId="0" borderId="5" xfId="60" applyFont="1" applyFill="1" applyBorder="1" applyAlignment="1" applyProtection="1"/>
    <xf numFmtId="0" fontId="3" fillId="0" borderId="5" xfId="68" applyNumberFormat="1" applyFont="1" applyFill="1" applyBorder="1" applyAlignment="1" applyProtection="1"/>
    <xf numFmtId="0" fontId="13" fillId="0" borderId="5" xfId="68" applyNumberFormat="1" applyFont="1" applyFill="1" applyBorder="1" applyAlignment="1" applyProtection="1">
      <alignment horizontal="center"/>
    </xf>
    <xf numFmtId="9" fontId="13" fillId="0" borderId="5" xfId="68" applyNumberFormat="1" applyFont="1" applyFill="1" applyBorder="1" applyAlignment="1" applyProtection="1">
      <alignment horizontal="center"/>
    </xf>
    <xf numFmtId="43" fontId="13" fillId="41" borderId="5" xfId="60" applyFont="1" applyFill="1" applyBorder="1" applyAlignment="1" applyProtection="1">
      <alignment horizontal="center"/>
    </xf>
    <xf numFmtId="166" fontId="3" fillId="0" borderId="0" xfId="62" applyFont="1" applyFill="1" applyBorder="1" applyAlignment="1" applyProtection="1">
      <alignment horizontal="left"/>
    </xf>
    <xf numFmtId="0" fontId="2" fillId="0" borderId="0" xfId="76" applyFont="1" applyBorder="1"/>
    <xf numFmtId="0" fontId="3" fillId="0" borderId="0" xfId="76" applyBorder="1"/>
    <xf numFmtId="166" fontId="3" fillId="0" borderId="0" xfId="62" applyFont="1" applyFill="1" applyBorder="1" applyAlignment="1" applyProtection="1"/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168" fontId="33" fillId="0" borderId="1" xfId="0" applyNumberFormat="1" applyFont="1" applyBorder="1"/>
    <xf numFmtId="168" fontId="33" fillId="0" borderId="2" xfId="0" applyNumberFormat="1" applyFont="1" applyBorder="1"/>
    <xf numFmtId="168" fontId="33" fillId="0" borderId="3" xfId="0" applyNumberFormat="1" applyFont="1" applyBorder="1"/>
    <xf numFmtId="168" fontId="33" fillId="0" borderId="35" xfId="0" applyNumberFormat="1" applyFont="1" applyBorder="1"/>
    <xf numFmtId="168" fontId="33" fillId="0" borderId="36" xfId="0" applyNumberFormat="1" applyFont="1" applyBorder="1"/>
    <xf numFmtId="44" fontId="33" fillId="0" borderId="0" xfId="64" applyNumberFormat="1" applyFont="1" applyBorder="1" applyAlignment="1"/>
    <xf numFmtId="174" fontId="33" fillId="0" borderId="0" xfId="64" applyNumberFormat="1" applyFont="1" applyAlignment="1">
      <alignment horizontal="left" indent="2"/>
    </xf>
    <xf numFmtId="175" fontId="33" fillId="0" borderId="0" xfId="0" applyNumberFormat="1" applyFont="1" applyBorder="1"/>
    <xf numFmtId="176" fontId="33" fillId="0" borderId="0" xfId="0" applyNumberFormat="1" applyFont="1" applyBorder="1"/>
    <xf numFmtId="44" fontId="16" fillId="0" borderId="0" xfId="64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15" fillId="0" borderId="0" xfId="77" applyFont="1" applyFill="1" applyBorder="1" applyAlignment="1">
      <alignment horizontal="center" vertical="center" wrapText="1"/>
    </xf>
    <xf numFmtId="0" fontId="2" fillId="0" borderId="0" xfId="77" applyFont="1" applyFill="1" applyBorder="1" applyAlignment="1">
      <alignment horizontal="center" vertical="center"/>
    </xf>
    <xf numFmtId="4" fontId="7" fillId="41" borderId="27" xfId="80" applyNumberFormat="1" applyFont="1" applyFill="1" applyBorder="1" applyAlignment="1">
      <alignment horizontal="center" vertical="center"/>
    </xf>
    <xf numFmtId="4" fontId="7" fillId="41" borderId="18" xfId="80" applyNumberFormat="1" applyFont="1" applyFill="1" applyBorder="1" applyAlignment="1">
      <alignment horizontal="center" vertical="center"/>
    </xf>
    <xf numFmtId="4" fontId="7" fillId="41" borderId="5" xfId="80" applyNumberFormat="1" applyFont="1" applyFill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36" borderId="17" xfId="0" applyFill="1" applyBorder="1" applyAlignment="1">
      <alignment horizontal="left" vertical="center"/>
    </xf>
    <xf numFmtId="0" fontId="1" fillId="0" borderId="5" xfId="77" applyNumberFormat="1" applyFont="1" applyFill="1" applyBorder="1" applyAlignment="1" applyProtection="1">
      <alignment horizontal="left" vertical="center" wrapText="1"/>
    </xf>
    <xf numFmtId="44" fontId="1" fillId="36" borderId="5" xfId="77" applyNumberFormat="1" applyFont="1" applyFill="1" applyBorder="1" applyAlignment="1" applyProtection="1">
      <alignment horizontal="center" vertical="center"/>
    </xf>
    <xf numFmtId="44" fontId="0" fillId="4" borderId="0" xfId="0" applyNumberFormat="1" applyFill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44" fontId="0" fillId="4" borderId="37" xfId="0" applyNumberFormat="1" applyFill="1" applyBorder="1" applyAlignment="1">
      <alignment horizontal="center" vertical="center"/>
    </xf>
    <xf numFmtId="44" fontId="0" fillId="0" borderId="37" xfId="0" applyNumberFormat="1" applyBorder="1" applyAlignment="1">
      <alignment horizontal="center" vertical="center"/>
    </xf>
    <xf numFmtId="0" fontId="5" fillId="0" borderId="37" xfId="0" applyNumberFormat="1" applyFont="1" applyFill="1" applyBorder="1" applyAlignment="1" applyProtection="1">
      <alignment vertical="center"/>
    </xf>
    <xf numFmtId="0" fontId="0" fillId="0" borderId="38" xfId="0" applyFill="1" applyBorder="1" applyAlignment="1">
      <alignment horizontal="left" vertical="center"/>
    </xf>
    <xf numFmtId="0" fontId="0" fillId="36" borderId="38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4" fontId="2" fillId="37" borderId="6" xfId="64" applyFont="1" applyFill="1" applyBorder="1" applyAlignment="1" applyProtection="1">
      <alignment horizontal="center" vertical="center" wrapText="1"/>
    </xf>
    <xf numFmtId="44" fontId="0" fillId="0" borderId="5" xfId="0" applyNumberFormat="1" applyBorder="1" applyAlignment="1">
      <alignment horizontal="center" vertical="center"/>
    </xf>
    <xf numFmtId="0" fontId="1" fillId="36" borderId="39" xfId="77" applyNumberFormat="1" applyFont="1" applyFill="1" applyBorder="1" applyAlignment="1" applyProtection="1">
      <alignment vertical="center" wrapText="1"/>
    </xf>
    <xf numFmtId="9" fontId="1" fillId="36" borderId="40" xfId="83" applyFont="1" applyFill="1" applyBorder="1" applyAlignment="1" applyProtection="1">
      <alignment horizontal="right" vertical="center" wrapText="1"/>
    </xf>
    <xf numFmtId="44" fontId="1" fillId="36" borderId="41" xfId="77" applyNumberFormat="1" applyFont="1" applyFill="1" applyBorder="1" applyAlignment="1" applyProtection="1">
      <alignment horizontal="center" vertical="center" wrapText="1"/>
    </xf>
    <xf numFmtId="0" fontId="1" fillId="36" borderId="42" xfId="77" applyNumberFormat="1" applyFont="1" applyFill="1" applyBorder="1" applyAlignment="1" applyProtection="1">
      <alignment vertical="center" wrapText="1"/>
    </xf>
    <xf numFmtId="9" fontId="1" fillId="36" borderId="5" xfId="83" applyFont="1" applyFill="1" applyBorder="1" applyAlignment="1" applyProtection="1">
      <alignment horizontal="right" vertical="center" wrapText="1"/>
    </xf>
    <xf numFmtId="44" fontId="1" fillId="36" borderId="27" xfId="77" applyNumberFormat="1" applyFont="1" applyFill="1" applyBorder="1" applyAlignment="1" applyProtection="1">
      <alignment horizontal="left" vertical="center" wrapText="1"/>
    </xf>
    <xf numFmtId="0" fontId="1" fillId="36" borderId="43" xfId="77" applyNumberFormat="1" applyFont="1" applyFill="1" applyBorder="1" applyAlignment="1" applyProtection="1">
      <alignment vertical="center" wrapText="1"/>
    </xf>
    <xf numFmtId="9" fontId="1" fillId="36" borderId="9" xfId="83" applyFont="1" applyFill="1" applyBorder="1" applyAlignment="1" applyProtection="1">
      <alignment horizontal="right" vertical="center" wrapText="1"/>
    </xf>
    <xf numFmtId="44" fontId="1" fillId="36" borderId="44" xfId="77" applyNumberFormat="1" applyFont="1" applyFill="1" applyBorder="1" applyAlignment="1" applyProtection="1">
      <alignment horizontal="left" vertical="center" wrapText="1"/>
    </xf>
    <xf numFmtId="44" fontId="32" fillId="0" borderId="5" xfId="0" applyNumberFormat="1" applyFont="1" applyBorder="1" applyAlignment="1">
      <alignment horizontal="center" vertical="center"/>
    </xf>
    <xf numFmtId="0" fontId="2" fillId="0" borderId="0" xfId="77" applyNumberFormat="1" applyFont="1" applyFill="1" applyBorder="1" applyAlignment="1" applyProtection="1">
      <alignment horizontal="center" vertical="center" wrapText="1"/>
    </xf>
    <xf numFmtId="44" fontId="2" fillId="0" borderId="0" xfId="64" applyFont="1" applyFill="1" applyBorder="1" applyAlignment="1" applyProtection="1">
      <alignment horizontal="center" vertical="center" wrapText="1"/>
    </xf>
    <xf numFmtId="9" fontId="32" fillId="0" borderId="5" xfId="83" applyFont="1" applyBorder="1" applyAlignment="1">
      <alignment horizontal="center" vertical="center"/>
    </xf>
    <xf numFmtId="0" fontId="2" fillId="0" borderId="0" xfId="77" applyFont="1" applyBorder="1"/>
    <xf numFmtId="0" fontId="14" fillId="0" borderId="0" xfId="77" applyBorder="1"/>
    <xf numFmtId="0" fontId="1" fillId="0" borderId="0" xfId="73" applyNumberFormat="1" applyFont="1" applyFill="1" applyBorder="1" applyAlignment="1" applyProtection="1"/>
    <xf numFmtId="43" fontId="16" fillId="0" borderId="0" xfId="52" applyFont="1" applyBorder="1" applyAlignment="1">
      <alignment horizontal="center" vertical="center"/>
    </xf>
    <xf numFmtId="166" fontId="9" fillId="3" borderId="0" xfId="63" applyFont="1" applyFill="1" applyBorder="1" applyAlignment="1">
      <alignment vertical="center"/>
    </xf>
    <xf numFmtId="166" fontId="9" fillId="3" borderId="0" xfId="63" applyFont="1" applyFill="1" applyAlignment="1">
      <alignment vertical="center"/>
    </xf>
    <xf numFmtId="166" fontId="9" fillId="3" borderId="11" xfId="63" applyFont="1" applyFill="1" applyBorder="1" applyAlignment="1">
      <alignment vertical="center"/>
    </xf>
    <xf numFmtId="0" fontId="1" fillId="0" borderId="11" xfId="73" applyNumberFormat="1" applyFont="1" applyFill="1" applyBorder="1" applyAlignment="1" applyProtection="1"/>
    <xf numFmtId="0" fontId="3" fillId="36" borderId="45" xfId="74" applyNumberFormat="1" applyFont="1" applyFill="1" applyBorder="1" applyAlignment="1" applyProtection="1">
      <alignment vertical="center" wrapText="1"/>
    </xf>
    <xf numFmtId="0" fontId="3" fillId="36" borderId="45" xfId="74" applyNumberFormat="1" applyFont="1" applyFill="1" applyBorder="1" applyAlignment="1" applyProtection="1">
      <alignment horizontal="center" vertical="center"/>
    </xf>
    <xf numFmtId="44" fontId="3" fillId="36" borderId="16" xfId="74" applyNumberFormat="1" applyFont="1" applyFill="1" applyBorder="1" applyAlignment="1" applyProtection="1">
      <alignment horizontal="center" vertical="center"/>
    </xf>
    <xf numFmtId="0" fontId="3" fillId="0" borderId="45" xfId="74" applyNumberFormat="1" applyFont="1" applyFill="1" applyBorder="1" applyAlignment="1" applyProtection="1">
      <alignment horizontal="left" vertical="center" wrapText="1"/>
    </xf>
    <xf numFmtId="0" fontId="3" fillId="0" borderId="45" xfId="74" applyNumberFormat="1" applyFont="1" applyFill="1" applyBorder="1" applyAlignment="1" applyProtection="1">
      <alignment horizontal="center" vertical="center"/>
    </xf>
    <xf numFmtId="4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44" fontId="0" fillId="0" borderId="37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74" applyFont="1" applyFill="1" applyBorder="1" applyAlignment="1">
      <alignment horizontal="center" vertical="center"/>
    </xf>
    <xf numFmtId="0" fontId="2" fillId="0" borderId="0" xfId="74" applyFont="1" applyFill="1" applyBorder="1" applyAlignment="1">
      <alignment horizontal="center" vertical="center" wrapText="1"/>
    </xf>
    <xf numFmtId="0" fontId="1" fillId="0" borderId="5" xfId="74" applyNumberFormat="1" applyFont="1" applyFill="1" applyBorder="1" applyAlignment="1" applyProtection="1">
      <alignment horizontal="center" vertical="center"/>
    </xf>
    <xf numFmtId="0" fontId="1" fillId="0" borderId="5" xfId="74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34" fillId="0" borderId="0" xfId="0" applyFont="1" applyFill="1" applyBorder="1" applyAlignment="1">
      <alignment vertical="center" wrapText="1"/>
    </xf>
    <xf numFmtId="168" fontId="33" fillId="0" borderId="28" xfId="0" applyNumberFormat="1" applyFont="1" applyBorder="1"/>
    <xf numFmtId="168" fontId="33" fillId="0" borderId="33" xfId="0" applyNumberFormat="1" applyFont="1" applyBorder="1"/>
    <xf numFmtId="168" fontId="33" fillId="0" borderId="4" xfId="0" applyNumberFormat="1" applyFont="1" applyBorder="1"/>
    <xf numFmtId="168" fontId="33" fillId="0" borderId="48" xfId="0" applyNumberFormat="1" applyFont="1" applyBorder="1"/>
    <xf numFmtId="168" fontId="33" fillId="0" borderId="49" xfId="0" applyNumberFormat="1" applyFont="1" applyBorder="1"/>
    <xf numFmtId="0" fontId="36" fillId="36" borderId="38" xfId="74" applyNumberFormat="1" applyFont="1" applyFill="1" applyBorder="1" applyAlignment="1" applyProtection="1">
      <alignment horizontal="center" vertical="center"/>
    </xf>
    <xf numFmtId="0" fontId="36" fillId="36" borderId="45" xfId="74" applyNumberFormat="1" applyFont="1" applyFill="1" applyBorder="1" applyAlignment="1" applyProtection="1">
      <alignment horizontal="center" vertical="center"/>
    </xf>
    <xf numFmtId="0" fontId="36" fillId="36" borderId="16" xfId="74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74" applyNumberFormat="1" applyFont="1" applyFill="1" applyBorder="1" applyAlignment="1" applyProtection="1">
      <alignment horizontal="center" vertical="center" wrapText="1"/>
    </xf>
    <xf numFmtId="0" fontId="2" fillId="0" borderId="0" xfId="74" applyNumberFormat="1" applyFont="1" applyFill="1" applyBorder="1" applyAlignment="1" applyProtection="1">
      <alignment horizontal="left" vertical="center" wrapText="1"/>
    </xf>
    <xf numFmtId="43" fontId="5" fillId="0" borderId="0" xfId="0" applyNumberFormat="1" applyFont="1" applyFill="1" applyBorder="1" applyAlignment="1" applyProtection="1">
      <alignment vertical="center"/>
    </xf>
    <xf numFmtId="43" fontId="0" fillId="0" borderId="0" xfId="0" applyNumberFormat="1" applyBorder="1" applyAlignment="1">
      <alignment horizontal="center" vertical="center"/>
    </xf>
    <xf numFmtId="49" fontId="38" fillId="38" borderId="5" xfId="69" applyNumberFormat="1" applyFont="1" applyFill="1" applyBorder="1" applyAlignment="1">
      <alignment horizontal="center"/>
    </xf>
    <xf numFmtId="49" fontId="38" fillId="0" borderId="0" xfId="69" applyNumberFormat="1" applyFont="1" applyAlignment="1">
      <alignment horizontal="center"/>
    </xf>
    <xf numFmtId="0" fontId="38" fillId="0" borderId="0" xfId="69" applyFont="1"/>
    <xf numFmtId="0" fontId="38" fillId="0" borderId="0" xfId="69" applyFont="1" applyAlignment="1">
      <alignment horizontal="center"/>
    </xf>
    <xf numFmtId="0" fontId="40" fillId="0" borderId="54" xfId="0" applyFont="1" applyBorder="1" applyAlignment="1">
      <alignment horizontal="center"/>
    </xf>
    <xf numFmtId="0" fontId="40" fillId="0" borderId="46" xfId="0" applyFont="1" applyBorder="1" applyAlignment="1">
      <alignment horizontal="left"/>
    </xf>
    <xf numFmtId="0" fontId="40" fillId="0" borderId="46" xfId="0" applyFont="1" applyBorder="1" applyAlignment="1">
      <alignment horizontal="center"/>
    </xf>
    <xf numFmtId="0" fontId="40" fillId="0" borderId="47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1" fillId="0" borderId="21" xfId="74" applyFont="1" applyFill="1" applyBorder="1" applyAlignment="1">
      <alignment horizontal="center"/>
    </xf>
    <xf numFmtId="0" fontId="41" fillId="0" borderId="11" xfId="74" applyFont="1" applyFill="1" applyBorder="1" applyAlignment="1">
      <alignment horizontal="left"/>
    </xf>
    <xf numFmtId="0" fontId="41" fillId="0" borderId="11" xfId="74" applyFont="1" applyFill="1" applyBorder="1" applyAlignment="1">
      <alignment horizontal="center"/>
    </xf>
    <xf numFmtId="0" fontId="41" fillId="0" borderId="22" xfId="74" applyFont="1" applyFill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40" fillId="0" borderId="5" xfId="0" applyFont="1" applyFill="1" applyBorder="1" applyAlignment="1">
      <alignment horizontal="center" vertical="center"/>
    </xf>
    <xf numFmtId="0" fontId="38" fillId="0" borderId="5" xfId="74" applyNumberFormat="1" applyFont="1" applyFill="1" applyBorder="1" applyAlignment="1" applyProtection="1">
      <alignment horizontal="left" vertical="center" wrapText="1"/>
    </xf>
    <xf numFmtId="0" fontId="38" fillId="0" borderId="5" xfId="74" applyNumberFormat="1" applyFont="1" applyFill="1" applyBorder="1" applyAlignment="1" applyProtection="1">
      <alignment horizontal="center" vertical="center"/>
    </xf>
    <xf numFmtId="0" fontId="40" fillId="0" borderId="5" xfId="0" applyFont="1" applyFill="1" applyBorder="1" applyAlignment="1">
      <alignment horizontal="left" vertical="center" wrapText="1"/>
    </xf>
    <xf numFmtId="0" fontId="40" fillId="0" borderId="5" xfId="0" applyFont="1" applyFill="1" applyBorder="1" applyAlignment="1">
      <alignment horizontal="center" vertical="center" wrapText="1"/>
    </xf>
    <xf numFmtId="0" fontId="38" fillId="0" borderId="5" xfId="74" applyNumberFormat="1" applyFont="1" applyFill="1" applyBorder="1" applyAlignment="1" applyProtection="1">
      <alignment horizontal="center" vertical="center" wrapText="1"/>
    </xf>
    <xf numFmtId="0" fontId="40" fillId="0" borderId="0" xfId="0" applyFont="1" applyAlignment="1">
      <alignment horizontal="left"/>
    </xf>
    <xf numFmtId="0" fontId="38" fillId="2" borderId="5" xfId="74" applyFont="1" applyFill="1" applyBorder="1" applyAlignment="1">
      <alignment horizontal="center" vertical="center" wrapText="1"/>
    </xf>
    <xf numFmtId="0" fontId="38" fillId="2" borderId="5" xfId="74" applyFont="1" applyFill="1" applyBorder="1" applyAlignment="1">
      <alignment horizontal="left" vertical="center" wrapText="1"/>
    </xf>
    <xf numFmtId="49" fontId="38" fillId="0" borderId="0" xfId="97" applyNumberFormat="1" applyFont="1" applyAlignment="1">
      <alignment horizontal="center"/>
    </xf>
    <xf numFmtId="0" fontId="38" fillId="0" borderId="0" xfId="97" applyFont="1" applyAlignment="1">
      <alignment horizontal="center"/>
    </xf>
    <xf numFmtId="0" fontId="38" fillId="0" borderId="0" xfId="97" applyFont="1"/>
    <xf numFmtId="49" fontId="38" fillId="0" borderId="0" xfId="97" applyNumberFormat="1" applyFont="1" applyAlignment="1">
      <alignment horizontal="center" vertical="top"/>
    </xf>
    <xf numFmtId="49" fontId="38" fillId="0" borderId="0" xfId="97" applyNumberFormat="1" applyFont="1" applyAlignment="1">
      <alignment vertical="top"/>
    </xf>
    <xf numFmtId="179" fontId="40" fillId="0" borderId="0" xfId="96" applyNumberFormat="1" applyFont="1" applyAlignment="1">
      <alignment vertical="top"/>
    </xf>
    <xf numFmtId="179" fontId="40" fillId="0" borderId="0" xfId="96" applyNumberFormat="1" applyFont="1"/>
    <xf numFmtId="0" fontId="38" fillId="0" borderId="27" xfId="74" applyNumberFormat="1" applyFont="1" applyFill="1" applyBorder="1" applyAlignment="1" applyProtection="1">
      <alignment horizontal="center" vertical="center" wrapText="1"/>
    </xf>
    <xf numFmtId="0" fontId="40" fillId="0" borderId="5" xfId="0" applyFont="1" applyBorder="1" applyAlignment="1">
      <alignment vertical="center" wrapText="1"/>
    </xf>
    <xf numFmtId="0" fontId="44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38" fillId="0" borderId="5" xfId="74" applyNumberFormat="1" applyFont="1" applyFill="1" applyBorder="1" applyAlignment="1" applyProtection="1">
      <alignment horizontal="center" vertical="center" wrapText="1"/>
    </xf>
    <xf numFmtId="0" fontId="40" fillId="0" borderId="5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center"/>
    </xf>
    <xf numFmtId="0" fontId="38" fillId="0" borderId="5" xfId="74" applyNumberFormat="1" applyFont="1" applyFill="1" applyBorder="1" applyAlignment="1" applyProtection="1">
      <alignment horizontal="center" vertical="center"/>
    </xf>
    <xf numFmtId="2" fontId="38" fillId="0" borderId="0" xfId="74" applyNumberFormat="1" applyFont="1" applyFill="1" applyBorder="1" applyAlignment="1">
      <alignment horizontal="center" vertical="center"/>
    </xf>
    <xf numFmtId="0" fontId="38" fillId="0" borderId="5" xfId="74" applyNumberFormat="1" applyFont="1" applyFill="1" applyBorder="1" applyAlignment="1" applyProtection="1">
      <alignment horizontal="left" vertical="center"/>
    </xf>
    <xf numFmtId="44" fontId="39" fillId="0" borderId="0" xfId="64" applyFont="1" applyFill="1" applyBorder="1" applyAlignment="1">
      <alignment horizontal="center" vertical="center"/>
    </xf>
    <xf numFmtId="0" fontId="38" fillId="0" borderId="5" xfId="74" applyNumberFormat="1" applyFont="1" applyFill="1" applyBorder="1" applyAlignment="1" applyProtection="1">
      <alignment horizontal="center" vertical="center" wrapText="1"/>
    </xf>
    <xf numFmtId="44" fontId="40" fillId="0" borderId="0" xfId="64" applyFont="1" applyAlignment="1">
      <alignment horizontal="center"/>
    </xf>
    <xf numFmtId="0" fontId="40" fillId="0" borderId="5" xfId="0" applyFont="1" applyFill="1" applyBorder="1" applyAlignment="1">
      <alignment horizontal="center" vertical="center"/>
    </xf>
    <xf numFmtId="0" fontId="38" fillId="0" borderId="5" xfId="74" applyNumberFormat="1" applyFont="1" applyFill="1" applyBorder="1" applyAlignment="1" applyProtection="1">
      <alignment horizontal="center" vertical="center" wrapText="1"/>
    </xf>
    <xf numFmtId="0" fontId="38" fillId="0" borderId="5" xfId="74" applyNumberFormat="1" applyFont="1" applyFill="1" applyBorder="1" applyAlignment="1" applyProtection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38" fillId="0" borderId="5" xfId="74" applyNumberFormat="1" applyFont="1" applyFill="1" applyBorder="1" applyAlignment="1" applyProtection="1">
      <alignment horizontal="center" vertical="center" wrapText="1"/>
    </xf>
    <xf numFmtId="0" fontId="40" fillId="0" borderId="5" xfId="0" applyFont="1" applyFill="1" applyBorder="1" applyAlignment="1">
      <alignment vertical="center" wrapText="1"/>
    </xf>
    <xf numFmtId="2" fontId="38" fillId="0" borderId="27" xfId="74" applyNumberFormat="1" applyFont="1" applyFill="1" applyBorder="1" applyAlignment="1" applyProtection="1">
      <alignment horizontal="center" vertical="center" wrapText="1"/>
    </xf>
    <xf numFmtId="44" fontId="40" fillId="0" borderId="46" xfId="64" applyFont="1" applyBorder="1" applyAlignment="1">
      <alignment horizontal="center"/>
    </xf>
    <xf numFmtId="44" fontId="41" fillId="0" borderId="11" xfId="64" applyFont="1" applyFill="1" applyBorder="1" applyAlignment="1">
      <alignment horizontal="center"/>
    </xf>
    <xf numFmtId="44" fontId="40" fillId="0" borderId="0" xfId="64" applyFont="1" applyAlignment="1">
      <alignment vertical="top"/>
    </xf>
    <xf numFmtId="44" fontId="40" fillId="0" borderId="0" xfId="64" applyFont="1"/>
    <xf numFmtId="43" fontId="40" fillId="0" borderId="0" xfId="52" applyFont="1" applyAlignment="1">
      <alignment horizontal="center"/>
    </xf>
    <xf numFmtId="43" fontId="40" fillId="0" borderId="0" xfId="52" applyFont="1" applyBorder="1" applyAlignment="1">
      <alignment horizontal="center"/>
    </xf>
    <xf numFmtId="43" fontId="40" fillId="0" borderId="5" xfId="52" applyFont="1" applyBorder="1" applyAlignment="1">
      <alignment horizontal="center"/>
    </xf>
    <xf numFmtId="10" fontId="40" fillId="0" borderId="0" xfId="83" applyNumberFormat="1" applyFont="1" applyAlignment="1">
      <alignment horizontal="center"/>
    </xf>
    <xf numFmtId="2" fontId="38" fillId="0" borderId="0" xfId="74" applyNumberFormat="1" applyFont="1" applyFill="1" applyBorder="1" applyAlignment="1" applyProtection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4" fillId="0" borderId="0" xfId="0" applyFont="1" applyFill="1" applyBorder="1" applyAlignment="1">
      <alignment vertical="center" wrapText="1"/>
    </xf>
    <xf numFmtId="0" fontId="38" fillId="0" borderId="0" xfId="74" applyNumberFormat="1" applyFont="1" applyFill="1" applyBorder="1" applyAlignment="1" applyProtection="1">
      <alignment horizontal="center" vertical="center" wrapText="1"/>
    </xf>
    <xf numFmtId="0" fontId="40" fillId="0" borderId="0" xfId="0" applyFont="1" applyBorder="1" applyAlignment="1">
      <alignment vertical="center" wrapText="1"/>
    </xf>
    <xf numFmtId="44" fontId="38" fillId="0" borderId="0" xfId="64" applyFont="1" applyFill="1" applyBorder="1" applyAlignment="1">
      <alignment horizontal="center" vertical="center"/>
    </xf>
    <xf numFmtId="177" fontId="40" fillId="0" borderId="0" xfId="0" applyNumberFormat="1" applyFont="1" applyAlignment="1">
      <alignment horizontal="center"/>
    </xf>
    <xf numFmtId="0" fontId="38" fillId="0" borderId="5" xfId="74" applyNumberFormat="1" applyFont="1" applyFill="1" applyBorder="1" applyAlignment="1" applyProtection="1">
      <alignment horizontal="center" vertical="center" wrapText="1"/>
    </xf>
    <xf numFmtId="0" fontId="38" fillId="0" borderId="5" xfId="74" applyNumberFormat="1" applyFont="1" applyFill="1" applyBorder="1" applyAlignment="1" applyProtection="1">
      <alignment horizontal="center" vertical="center"/>
    </xf>
    <xf numFmtId="43" fontId="40" fillId="36" borderId="5" xfId="52" applyFont="1" applyFill="1" applyBorder="1" applyAlignment="1">
      <alignment horizontal="center"/>
    </xf>
    <xf numFmtId="0" fontId="40" fillId="36" borderId="5" xfId="0" applyFont="1" applyFill="1" applyBorder="1" applyAlignment="1">
      <alignment horizontal="center" vertical="center" wrapText="1"/>
    </xf>
    <xf numFmtId="0" fontId="40" fillId="36" borderId="5" xfId="0" applyFont="1" applyFill="1" applyBorder="1" applyAlignment="1">
      <alignment vertical="center" wrapText="1"/>
    </xf>
    <xf numFmtId="181" fontId="40" fillId="0" borderId="0" xfId="0" applyNumberFormat="1" applyFont="1" applyAlignment="1">
      <alignment horizontal="center"/>
    </xf>
    <xf numFmtId="2" fontId="38" fillId="0" borderId="16" xfId="74" applyNumberFormat="1" applyFont="1" applyFill="1" applyBorder="1" applyAlignment="1">
      <alignment horizontal="right" vertical="center"/>
    </xf>
    <xf numFmtId="2" fontId="38" fillId="0" borderId="5" xfId="74" applyNumberFormat="1" applyFont="1" applyFill="1" applyBorder="1" applyAlignment="1">
      <alignment horizontal="right" vertical="center"/>
    </xf>
    <xf numFmtId="49" fontId="38" fillId="36" borderId="5" xfId="69" applyNumberFormat="1" applyFont="1" applyFill="1" applyBorder="1" applyAlignment="1">
      <alignment horizontal="center"/>
    </xf>
    <xf numFmtId="49" fontId="38" fillId="0" borderId="5" xfId="69" applyNumberFormat="1" applyFont="1" applyBorder="1" applyAlignment="1">
      <alignment horizontal="center"/>
    </xf>
    <xf numFmtId="44" fontId="38" fillId="0" borderId="5" xfId="64" applyFont="1" applyFill="1" applyBorder="1" applyAlignment="1" applyProtection="1">
      <alignment horizontal="center" vertical="center"/>
      <protection locked="0"/>
    </xf>
    <xf numFmtId="44" fontId="39" fillId="0" borderId="5" xfId="64" applyFont="1" applyFill="1" applyBorder="1" applyAlignment="1" applyProtection="1">
      <alignment horizontal="center" vertical="center"/>
      <protection locked="0"/>
    </xf>
    <xf numFmtId="179" fontId="38" fillId="43" borderId="27" xfId="69" applyNumberFormat="1" applyFont="1" applyFill="1" applyBorder="1" applyAlignment="1" applyProtection="1">
      <alignment horizontal="center" vertical="center"/>
      <protection locked="0"/>
    </xf>
    <xf numFmtId="179" fontId="38" fillId="36" borderId="5" xfId="69" applyNumberFormat="1" applyFont="1" applyFill="1" applyBorder="1" applyAlignment="1" applyProtection="1">
      <alignment horizontal="center" vertical="center"/>
      <protection locked="0"/>
    </xf>
    <xf numFmtId="44" fontId="39" fillId="0" borderId="0" xfId="64" applyFont="1" applyFill="1" applyBorder="1" applyAlignment="1" applyProtection="1">
      <alignment horizontal="center" vertical="center"/>
      <protection locked="0"/>
    </xf>
    <xf numFmtId="179" fontId="39" fillId="43" borderId="27" xfId="69" applyNumberFormat="1" applyFont="1" applyFill="1" applyBorder="1" applyAlignment="1" applyProtection="1">
      <alignment horizontal="center" vertical="center"/>
      <protection locked="0"/>
    </xf>
    <xf numFmtId="9" fontId="40" fillId="0" borderId="5" xfId="0" applyNumberFormat="1" applyFont="1" applyBorder="1" applyAlignment="1" applyProtection="1">
      <alignment horizontal="center"/>
      <protection locked="0"/>
    </xf>
    <xf numFmtId="44" fontId="38" fillId="36" borderId="5" xfId="64" applyFont="1" applyFill="1" applyBorder="1" applyAlignment="1" applyProtection="1">
      <alignment horizontal="center" vertical="center"/>
      <protection locked="0"/>
    </xf>
    <xf numFmtId="179" fontId="39" fillId="43" borderId="5" xfId="69" applyNumberFormat="1" applyFont="1" applyFill="1" applyBorder="1" applyAlignment="1" applyProtection="1">
      <alignment horizontal="center" vertical="center"/>
      <protection locked="0"/>
    </xf>
    <xf numFmtId="180" fontId="39" fillId="0" borderId="5" xfId="69" applyNumberFormat="1" applyFont="1" applyFill="1" applyBorder="1" applyAlignment="1" applyProtection="1">
      <alignment horizontal="center"/>
      <protection locked="0"/>
    </xf>
    <xf numFmtId="0" fontId="2" fillId="37" borderId="50" xfId="74" applyNumberFormat="1" applyFont="1" applyFill="1" applyBorder="1" applyAlignment="1" applyProtection="1">
      <alignment horizontal="center" vertical="center" wrapText="1"/>
    </xf>
    <xf numFmtId="0" fontId="2" fillId="37" borderId="6" xfId="74" applyNumberFormat="1" applyFont="1" applyFill="1" applyBorder="1" applyAlignment="1" applyProtection="1">
      <alignment horizontal="center" vertical="center" wrapText="1"/>
    </xf>
    <xf numFmtId="0" fontId="2" fillId="0" borderId="5" xfId="74" applyFont="1" applyFill="1" applyBorder="1" applyAlignment="1">
      <alignment horizontal="center" vertical="center" wrapText="1"/>
    </xf>
    <xf numFmtId="0" fontId="2" fillId="0" borderId="0" xfId="74" applyFont="1" applyFill="1" applyBorder="1" applyAlignment="1">
      <alignment horizontal="center" vertical="center"/>
    </xf>
    <xf numFmtId="0" fontId="2" fillId="37" borderId="5" xfId="0" applyFont="1" applyFill="1" applyBorder="1" applyAlignment="1">
      <alignment horizontal="left" vertical="center"/>
    </xf>
    <xf numFmtId="0" fontId="2" fillId="37" borderId="5" xfId="0" applyFont="1" applyFill="1" applyBorder="1" applyAlignment="1">
      <alignment horizontal="center" vertical="center"/>
    </xf>
    <xf numFmtId="0" fontId="2" fillId="37" borderId="27" xfId="74" applyNumberFormat="1" applyFont="1" applyFill="1" applyBorder="1" applyAlignment="1" applyProtection="1">
      <alignment horizontal="left" vertical="center"/>
    </xf>
    <xf numFmtId="0" fontId="2" fillId="37" borderId="45" xfId="74" applyNumberFormat="1" applyFont="1" applyFill="1" applyBorder="1" applyAlignment="1" applyProtection="1">
      <alignment horizontal="left" vertical="center"/>
    </xf>
    <xf numFmtId="0" fontId="2" fillId="37" borderId="16" xfId="74" applyNumberFormat="1" applyFont="1" applyFill="1" applyBorder="1" applyAlignment="1" applyProtection="1">
      <alignment horizontal="left" vertical="center"/>
    </xf>
    <xf numFmtId="0" fontId="2" fillId="2" borderId="4" xfId="74" applyFont="1" applyFill="1" applyBorder="1" applyAlignment="1">
      <alignment horizontal="center" vertical="center"/>
    </xf>
    <xf numFmtId="0" fontId="36" fillId="36" borderId="5" xfId="74" applyNumberFormat="1" applyFont="1" applyFill="1" applyBorder="1" applyAlignment="1" applyProtection="1">
      <alignment horizontal="center" vertical="center"/>
    </xf>
    <xf numFmtId="0" fontId="2" fillId="42" borderId="27" xfId="74" applyNumberFormat="1" applyFont="1" applyFill="1" applyBorder="1" applyAlignment="1" applyProtection="1">
      <alignment horizontal="left" vertical="center"/>
    </xf>
    <xf numFmtId="0" fontId="2" fillId="42" borderId="45" xfId="74" applyNumberFormat="1" applyFont="1" applyFill="1" applyBorder="1" applyAlignment="1" applyProtection="1">
      <alignment horizontal="left" vertical="center"/>
    </xf>
    <xf numFmtId="0" fontId="2" fillId="42" borderId="16" xfId="74" applyNumberFormat="1" applyFont="1" applyFill="1" applyBorder="1" applyAlignment="1" applyProtection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36" borderId="42" xfId="74" applyNumberFormat="1" applyFont="1" applyFill="1" applyBorder="1" applyAlignment="1" applyProtection="1">
      <alignment horizontal="center" vertical="center" wrapText="1"/>
    </xf>
    <xf numFmtId="0" fontId="3" fillId="36" borderId="45" xfId="74" applyNumberFormat="1" applyFont="1" applyFill="1" applyBorder="1" applyAlignment="1" applyProtection="1">
      <alignment horizontal="center" vertical="center" wrapText="1"/>
    </xf>
    <xf numFmtId="0" fontId="3" fillId="36" borderId="16" xfId="74" applyNumberFormat="1" applyFont="1" applyFill="1" applyBorder="1" applyAlignment="1" applyProtection="1">
      <alignment horizontal="center" vertical="center" wrapText="1"/>
    </xf>
    <xf numFmtId="0" fontId="3" fillId="36" borderId="43" xfId="74" applyNumberFormat="1" applyFont="1" applyFill="1" applyBorder="1" applyAlignment="1" applyProtection="1">
      <alignment horizontal="center" vertical="center" wrapText="1"/>
    </xf>
    <xf numFmtId="0" fontId="3" fillId="36" borderId="51" xfId="74" applyNumberFormat="1" applyFont="1" applyFill="1" applyBorder="1" applyAlignment="1" applyProtection="1">
      <alignment horizontal="center" vertical="center" wrapText="1"/>
    </xf>
    <xf numFmtId="0" fontId="3" fillId="36" borderId="52" xfId="74" applyNumberFormat="1" applyFont="1" applyFill="1" applyBorder="1" applyAlignment="1" applyProtection="1">
      <alignment horizontal="center" vertical="center" wrapText="1"/>
    </xf>
    <xf numFmtId="0" fontId="2" fillId="40" borderId="5" xfId="68" applyNumberFormat="1" applyFont="1" applyFill="1" applyBorder="1" applyAlignment="1" applyProtection="1">
      <alignment horizontal="center"/>
    </xf>
    <xf numFmtId="0" fontId="8" fillId="0" borderId="0" xfId="79" applyFont="1" applyAlignment="1">
      <alignment horizontal="center"/>
    </xf>
    <xf numFmtId="0" fontId="8" fillId="0" borderId="0" xfId="79" applyFont="1" applyAlignment="1">
      <alignment horizontal="center" wrapText="1"/>
    </xf>
    <xf numFmtId="0" fontId="7" fillId="0" borderId="0" xfId="79" applyFont="1" applyAlignment="1">
      <alignment horizontal="center"/>
    </xf>
    <xf numFmtId="0" fontId="13" fillId="0" borderId="5" xfId="68" applyNumberFormat="1" applyFont="1" applyFill="1" applyBorder="1" applyAlignment="1" applyProtection="1">
      <alignment horizontal="center"/>
    </xf>
    <xf numFmtId="0" fontId="13" fillId="0" borderId="27" xfId="68" applyNumberFormat="1" applyFont="1" applyFill="1" applyBorder="1" applyAlignment="1" applyProtection="1">
      <alignment horizontal="right"/>
    </xf>
    <xf numFmtId="0" fontId="13" fillId="0" borderId="45" xfId="68" applyNumberFormat="1" applyFont="1" applyFill="1" applyBorder="1" applyAlignment="1" applyProtection="1">
      <alignment horizontal="right"/>
    </xf>
    <xf numFmtId="0" fontId="13" fillId="0" borderId="16" xfId="68" applyNumberFormat="1" applyFont="1" applyFill="1" applyBorder="1" applyAlignment="1" applyProtection="1">
      <alignment horizontal="right"/>
    </xf>
    <xf numFmtId="0" fontId="13" fillId="41" borderId="5" xfId="68" applyNumberFormat="1" applyFont="1" applyFill="1" applyBorder="1" applyAlignment="1" applyProtection="1">
      <alignment horizontal="center"/>
    </xf>
    <xf numFmtId="0" fontId="12" fillId="0" borderId="53" xfId="68" applyNumberFormat="1" applyFont="1" applyFill="1" applyBorder="1" applyAlignment="1" applyProtection="1">
      <alignment horizontal="center"/>
    </xf>
    <xf numFmtId="0" fontId="12" fillId="0" borderId="5" xfId="68" applyNumberFormat="1" applyFont="1" applyFill="1" applyBorder="1" applyAlignment="1" applyProtection="1">
      <alignment horizont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Font="1" applyFill="1" applyAlignment="1">
      <alignment horizontal="left"/>
    </xf>
    <xf numFmtId="0" fontId="33" fillId="0" borderId="0" xfId="0" applyFont="1" applyBorder="1" applyAlignment="1">
      <alignment horizontal="center"/>
    </xf>
    <xf numFmtId="0" fontId="33" fillId="0" borderId="37" xfId="0" applyFont="1" applyBorder="1" applyAlignment="1">
      <alignment horizontal="center"/>
    </xf>
    <xf numFmtId="0" fontId="2" fillId="41" borderId="27" xfId="74" applyNumberFormat="1" applyFont="1" applyFill="1" applyBorder="1" applyAlignment="1" applyProtection="1">
      <alignment horizontal="left" vertical="center"/>
    </xf>
    <xf numFmtId="0" fontId="2" fillId="41" borderId="45" xfId="74" applyNumberFormat="1" applyFont="1" applyFill="1" applyBorder="1" applyAlignment="1" applyProtection="1">
      <alignment horizontal="left" vertical="center"/>
    </xf>
    <xf numFmtId="0" fontId="2" fillId="41" borderId="16" xfId="74" applyNumberFormat="1" applyFont="1" applyFill="1" applyBorder="1" applyAlignment="1" applyProtection="1">
      <alignment horizontal="left" vertical="center"/>
    </xf>
    <xf numFmtId="0" fontId="34" fillId="0" borderId="11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37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/>
    </xf>
    <xf numFmtId="0" fontId="34" fillId="0" borderId="11" xfId="0" applyFont="1" applyBorder="1" applyAlignment="1">
      <alignment horizontal="left"/>
    </xf>
    <xf numFmtId="0" fontId="34" fillId="0" borderId="11" xfId="0" applyFont="1" applyFill="1" applyBorder="1" applyAlignment="1">
      <alignment horizontal="left"/>
    </xf>
    <xf numFmtId="0" fontId="34" fillId="0" borderId="22" xfId="0" applyFont="1" applyFill="1" applyBorder="1" applyAlignment="1">
      <alignment horizontal="left"/>
    </xf>
    <xf numFmtId="0" fontId="3" fillId="0" borderId="3" xfId="76" applyBorder="1" applyAlignment="1">
      <alignment horizontal="center"/>
    </xf>
    <xf numFmtId="0" fontId="3" fillId="0" borderId="48" xfId="76" applyBorder="1" applyAlignment="1">
      <alignment horizontal="center"/>
    </xf>
    <xf numFmtId="0" fontId="2" fillId="0" borderId="0" xfId="76" applyFont="1" applyAlignment="1">
      <alignment horizontal="center"/>
    </xf>
    <xf numFmtId="0" fontId="8" fillId="0" borderId="0" xfId="76" applyFont="1" applyAlignment="1">
      <alignment horizontal="center"/>
    </xf>
    <xf numFmtId="0" fontId="2" fillId="0" borderId="0" xfId="76" applyFont="1" applyAlignment="1">
      <alignment horizontal="center" wrapText="1"/>
    </xf>
    <xf numFmtId="0" fontId="3" fillId="0" borderId="58" xfId="76" applyBorder="1" applyAlignment="1">
      <alignment horizontal="center"/>
    </xf>
    <xf numFmtId="0" fontId="3" fillId="0" borderId="49" xfId="76" applyBorder="1" applyAlignment="1">
      <alignment horizontal="center"/>
    </xf>
    <xf numFmtId="0" fontId="3" fillId="0" borderId="59" xfId="76" applyBorder="1" applyAlignment="1">
      <alignment horizontal="center"/>
    </xf>
    <xf numFmtId="0" fontId="2" fillId="37" borderId="50" xfId="77" applyNumberFormat="1" applyFont="1" applyFill="1" applyBorder="1" applyAlignment="1" applyProtection="1">
      <alignment horizontal="center" vertical="center" wrapText="1"/>
    </xf>
    <xf numFmtId="0" fontId="2" fillId="37" borderId="6" xfId="77" applyNumberFormat="1" applyFont="1" applyFill="1" applyBorder="1" applyAlignment="1" applyProtection="1">
      <alignment horizontal="center" vertical="center" wrapText="1"/>
    </xf>
    <xf numFmtId="0" fontId="36" fillId="36" borderId="17" xfId="74" applyNumberFormat="1" applyFont="1" applyFill="1" applyBorder="1" applyAlignment="1" applyProtection="1">
      <alignment horizontal="center" vertical="center"/>
    </xf>
    <xf numFmtId="0" fontId="2" fillId="37" borderId="38" xfId="74" applyNumberFormat="1" applyFont="1" applyFill="1" applyBorder="1" applyAlignment="1" applyProtection="1">
      <alignment horizontal="left" vertical="center"/>
    </xf>
    <xf numFmtId="0" fontId="36" fillId="36" borderId="19" xfId="77" applyNumberFormat="1" applyFont="1" applyFill="1" applyBorder="1" applyAlignment="1" applyProtection="1">
      <alignment horizontal="center" vertical="center"/>
    </xf>
    <xf numFmtId="0" fontId="36" fillId="36" borderId="13" xfId="77" applyNumberFormat="1" applyFont="1" applyFill="1" applyBorder="1" applyAlignment="1" applyProtection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42" borderId="38" xfId="74" applyNumberFormat="1" applyFont="1" applyFill="1" applyBorder="1" applyAlignment="1" applyProtection="1">
      <alignment horizontal="left" vertical="center"/>
    </xf>
    <xf numFmtId="0" fontId="2" fillId="2" borderId="33" xfId="77" applyFont="1" applyFill="1" applyBorder="1" applyAlignment="1">
      <alignment horizontal="center" vertical="center"/>
    </xf>
    <xf numFmtId="0" fontId="2" fillId="2" borderId="4" xfId="77" applyFont="1" applyFill="1" applyBorder="1" applyAlignment="1">
      <alignment horizontal="center" vertical="center"/>
    </xf>
    <xf numFmtId="0" fontId="2" fillId="37" borderId="38" xfId="77" applyNumberFormat="1" applyFont="1" applyFill="1" applyBorder="1" applyAlignment="1" applyProtection="1">
      <alignment horizontal="left" vertical="center"/>
    </xf>
    <xf numFmtId="0" fontId="2" fillId="37" borderId="45" xfId="77" applyNumberFormat="1" applyFont="1" applyFill="1" applyBorder="1" applyAlignment="1" applyProtection="1">
      <alignment horizontal="left" vertical="center"/>
    </xf>
    <xf numFmtId="0" fontId="2" fillId="37" borderId="16" xfId="77" applyNumberFormat="1" applyFont="1" applyFill="1" applyBorder="1" applyAlignment="1" applyProtection="1">
      <alignment horizontal="left" vertical="center"/>
    </xf>
    <xf numFmtId="0" fontId="2" fillId="37" borderId="61" xfId="74" applyNumberFormat="1" applyFont="1" applyFill="1" applyBorder="1" applyAlignment="1" applyProtection="1">
      <alignment horizontal="left" vertical="center"/>
    </xf>
    <xf numFmtId="0" fontId="2" fillId="37" borderId="62" xfId="74" applyNumberFormat="1" applyFont="1" applyFill="1" applyBorder="1" applyAlignment="1" applyProtection="1">
      <alignment horizontal="left" vertical="center"/>
    </xf>
    <xf numFmtId="0" fontId="2" fillId="37" borderId="63" xfId="74" applyNumberFormat="1" applyFont="1" applyFill="1" applyBorder="1" applyAlignment="1" applyProtection="1">
      <alignment horizontal="left" vertical="center"/>
    </xf>
    <xf numFmtId="0" fontId="2" fillId="41" borderId="14" xfId="0" applyFont="1" applyFill="1" applyBorder="1" applyAlignment="1">
      <alignment horizontal="center" vertical="center"/>
    </xf>
    <xf numFmtId="0" fontId="2" fillId="41" borderId="17" xfId="0" applyFont="1" applyFill="1" applyBorder="1" applyAlignment="1">
      <alignment horizontal="center" vertical="center"/>
    </xf>
    <xf numFmtId="0" fontId="2" fillId="41" borderId="12" xfId="0" applyFont="1" applyFill="1" applyBorder="1" applyAlignment="1">
      <alignment horizontal="center" vertical="center"/>
    </xf>
    <xf numFmtId="0" fontId="2" fillId="41" borderId="5" xfId="0" applyFont="1" applyFill="1" applyBorder="1" applyAlignment="1">
      <alignment horizontal="center" vertical="center"/>
    </xf>
    <xf numFmtId="2" fontId="7" fillId="41" borderId="12" xfId="80" applyNumberFormat="1" applyFont="1" applyFill="1" applyBorder="1" applyAlignment="1">
      <alignment horizontal="center" vertical="center"/>
    </xf>
    <xf numFmtId="2" fontId="7" fillId="41" borderId="15" xfId="80" applyNumberFormat="1" applyFont="1" applyFill="1" applyBorder="1" applyAlignment="1">
      <alignment horizontal="center" vertical="center"/>
    </xf>
    <xf numFmtId="0" fontId="15" fillId="0" borderId="0" xfId="77" applyFont="1" applyFill="1" applyBorder="1" applyAlignment="1">
      <alignment horizontal="center" vertical="center" wrapText="1"/>
    </xf>
    <xf numFmtId="0" fontId="2" fillId="0" borderId="0" xfId="77" applyFont="1" applyFill="1" applyBorder="1" applyAlignment="1">
      <alignment horizontal="center" vertical="center"/>
    </xf>
    <xf numFmtId="0" fontId="39" fillId="0" borderId="5" xfId="74" applyNumberFormat="1" applyFont="1" applyFill="1" applyBorder="1" applyAlignment="1" applyProtection="1">
      <alignment horizontal="center" vertical="center"/>
    </xf>
    <xf numFmtId="0" fontId="39" fillId="0" borderId="35" xfId="74" applyNumberFormat="1" applyFont="1" applyFill="1" applyBorder="1" applyAlignment="1" applyProtection="1">
      <alignment horizontal="center" vertical="center"/>
    </xf>
    <xf numFmtId="0" fontId="39" fillId="42" borderId="5" xfId="74" applyNumberFormat="1" applyFont="1" applyFill="1" applyBorder="1" applyAlignment="1" applyProtection="1">
      <alignment horizontal="left" vertical="center"/>
    </xf>
    <xf numFmtId="0" fontId="39" fillId="37" borderId="5" xfId="74" applyNumberFormat="1" applyFont="1" applyFill="1" applyBorder="1" applyAlignment="1" applyProtection="1">
      <alignment horizontal="left" vertical="center"/>
    </xf>
    <xf numFmtId="0" fontId="38" fillId="0" borderId="5" xfId="69" applyFont="1" applyBorder="1" applyAlignment="1"/>
    <xf numFmtId="0" fontId="39" fillId="36" borderId="5" xfId="69" applyFont="1" applyFill="1" applyBorder="1" applyAlignment="1">
      <alignment horizontal="left" vertical="justify"/>
    </xf>
    <xf numFmtId="49" fontId="38" fillId="36" borderId="53" xfId="69" applyNumberFormat="1" applyFont="1" applyFill="1" applyBorder="1" applyAlignment="1">
      <alignment horizontal="center"/>
    </xf>
    <xf numFmtId="0" fontId="39" fillId="0" borderId="56" xfId="74" applyNumberFormat="1" applyFont="1" applyFill="1" applyBorder="1" applyAlignment="1" applyProtection="1">
      <alignment horizontal="center" vertical="center"/>
    </xf>
    <xf numFmtId="0" fontId="39" fillId="0" borderId="0" xfId="74" applyNumberFormat="1" applyFont="1" applyFill="1" applyBorder="1" applyAlignment="1" applyProtection="1">
      <alignment horizontal="center" vertical="center"/>
    </xf>
    <xf numFmtId="0" fontId="43" fillId="0" borderId="55" xfId="74" applyFont="1" applyFill="1" applyBorder="1" applyAlignment="1">
      <alignment horizontal="center" vertical="center" wrapText="1"/>
    </xf>
    <xf numFmtId="0" fontId="43" fillId="0" borderId="0" xfId="74" applyFont="1" applyFill="1" applyBorder="1" applyAlignment="1">
      <alignment horizontal="center" vertical="center" wrapText="1"/>
    </xf>
    <xf numFmtId="0" fontId="43" fillId="0" borderId="37" xfId="74" applyFont="1" applyFill="1" applyBorder="1" applyAlignment="1">
      <alignment horizontal="center" vertical="center" wrapText="1"/>
    </xf>
    <xf numFmtId="0" fontId="39" fillId="41" borderId="5" xfId="69" applyFont="1" applyFill="1" applyBorder="1" applyAlignment="1">
      <alignment horizontal="left" vertical="justify"/>
    </xf>
    <xf numFmtId="0" fontId="42" fillId="2" borderId="23" xfId="74" applyFont="1" applyFill="1" applyBorder="1" applyAlignment="1">
      <alignment horizontal="center" vertical="center"/>
    </xf>
    <xf numFmtId="0" fontId="42" fillId="2" borderId="57" xfId="74" applyFont="1" applyFill="1" applyBorder="1" applyAlignment="1">
      <alignment horizontal="center" vertical="center"/>
    </xf>
    <xf numFmtId="44" fontId="42" fillId="2" borderId="23" xfId="64" applyFont="1" applyFill="1" applyBorder="1" applyAlignment="1">
      <alignment horizontal="center" vertical="center"/>
    </xf>
    <xf numFmtId="44" fontId="42" fillId="2" borderId="57" xfId="64" applyFont="1" applyFill="1" applyBorder="1" applyAlignment="1">
      <alignment horizontal="center" vertical="center"/>
    </xf>
    <xf numFmtId="0" fontId="42" fillId="2" borderId="73" xfId="74" applyFont="1" applyFill="1" applyBorder="1" applyAlignment="1">
      <alignment horizontal="center" vertical="center"/>
    </xf>
    <xf numFmtId="0" fontId="42" fillId="2" borderId="74" xfId="74" applyFont="1" applyFill="1" applyBorder="1" applyAlignment="1">
      <alignment horizontal="center" vertical="center"/>
    </xf>
    <xf numFmtId="0" fontId="42" fillId="2" borderId="25" xfId="74" applyFont="1" applyFill="1" applyBorder="1" applyAlignment="1">
      <alignment horizontal="center" vertical="center"/>
    </xf>
    <xf numFmtId="0" fontId="42" fillId="2" borderId="75" xfId="74" applyFont="1" applyFill="1" applyBorder="1" applyAlignment="1">
      <alignment horizontal="center" vertical="center"/>
    </xf>
  </cellXfs>
  <cellStyles count="121">
    <cellStyle name="%" xfId="118"/>
    <cellStyle name="20% - Énfasis1" xfId="1" builtinId="30" customBuiltin="1"/>
    <cellStyle name="20% - Énfasis1 2" xfId="2"/>
    <cellStyle name="20% - Énfasis2" xfId="3" builtinId="34" customBuiltin="1"/>
    <cellStyle name="20% - Énfasis2 2" xfId="4"/>
    <cellStyle name="20% - Énfasis3" xfId="5" builtinId="38" customBuiltin="1"/>
    <cellStyle name="20% - Énfasis3 2" xfId="6"/>
    <cellStyle name="20% - Énfasis4" xfId="7" builtinId="42" customBuiltin="1"/>
    <cellStyle name="20% - Énfasis4 2" xfId="8"/>
    <cellStyle name="20% - Énfasis5" xfId="9" builtinId="46" customBuiltin="1"/>
    <cellStyle name="20% - Énfasis5 2" xfId="10"/>
    <cellStyle name="20% - Énfasis6" xfId="11" builtinId="50" customBuiltin="1"/>
    <cellStyle name="20% - Énfasis6 2" xfId="12"/>
    <cellStyle name="40% - Énfasis1" xfId="13" builtinId="31" customBuiltin="1"/>
    <cellStyle name="40% - Énfasis1 2" xfId="14"/>
    <cellStyle name="40% - Énfasis2" xfId="15" builtinId="35" customBuiltin="1"/>
    <cellStyle name="40% - Énfasis2 2" xfId="16"/>
    <cellStyle name="40% - Énfasis3" xfId="17" builtinId="39" customBuiltin="1"/>
    <cellStyle name="40% - Énfasis3 2" xfId="18"/>
    <cellStyle name="40% - Énfasis4" xfId="19" builtinId="43" customBuiltin="1"/>
    <cellStyle name="40% - Énfasis4 2" xfId="20"/>
    <cellStyle name="40% - Énfasis5" xfId="21" builtinId="47" customBuiltin="1"/>
    <cellStyle name="40% - Énfasis5 2" xfId="22"/>
    <cellStyle name="40% - Énfasis6" xfId="23" builtinId="51" customBuiltin="1"/>
    <cellStyle name="40% - Énfasis6 2" xfId="24"/>
    <cellStyle name="60% - Énfasis1" xfId="25" builtinId="32" customBuiltin="1"/>
    <cellStyle name="60% - Énfasis2" xfId="26" builtinId="36" customBuiltin="1"/>
    <cellStyle name="60% - Énfasis3" xfId="27" builtinId="40" customBuiltin="1"/>
    <cellStyle name="60% - Énfasis4" xfId="28" builtinId="44" customBuiltin="1"/>
    <cellStyle name="60% - Énfasis5" xfId="29" builtinId="48" customBuiltin="1"/>
    <cellStyle name="60% - Énfasis6" xfId="30" builtinId="52" customBuiltin="1"/>
    <cellStyle name="Buena" xfId="31" builtinId="26" customBuiltin="1"/>
    <cellStyle name="Cálculo" xfId="32" builtinId="22" customBuiltin="1"/>
    <cellStyle name="Celda de comprobación" xfId="33" builtinId="23" customBuiltin="1"/>
    <cellStyle name="Celda vinculada" xfId="34" builtinId="24" customBuiltin="1"/>
    <cellStyle name="Encabezado 1" xfId="92" builtinId="16" customBuiltin="1"/>
    <cellStyle name="Encabezado 4" xfId="35" builtinId="19" customBuiltin="1"/>
    <cellStyle name="Énfasis1" xfId="36" builtinId="29" customBuiltin="1"/>
    <cellStyle name="Énfasis2" xfId="37" builtinId="33" customBuiltin="1"/>
    <cellStyle name="Énfasis3" xfId="38" builtinId="37" customBuiltin="1"/>
    <cellStyle name="Énfasis4" xfId="39" builtinId="41" customBuiltin="1"/>
    <cellStyle name="Énfasis5" xfId="40" builtinId="45" customBuiltin="1"/>
    <cellStyle name="Énfasis6" xfId="41" builtinId="49" customBuiltin="1"/>
    <cellStyle name="Entrada" xfId="42" builtinId="20" customBuiltin="1"/>
    <cellStyle name="Euro" xfId="43"/>
    <cellStyle name="Euro 2" xfId="104"/>
    <cellStyle name="F2" xfId="44"/>
    <cellStyle name="F3" xfId="45"/>
    <cellStyle name="F4" xfId="46"/>
    <cellStyle name="F5" xfId="47"/>
    <cellStyle name="F6" xfId="48"/>
    <cellStyle name="F7" xfId="49"/>
    <cellStyle name="F8" xfId="50"/>
    <cellStyle name="Incorrecto" xfId="51" builtinId="27" customBuiltin="1"/>
    <cellStyle name="Millares" xfId="52" builtinId="3"/>
    <cellStyle name="Millares [0] 2" xfId="53"/>
    <cellStyle name="Millares [0] 2 2" xfId="105"/>
    <cellStyle name="Millares 14" xfId="54"/>
    <cellStyle name="Millares 2" xfId="55"/>
    <cellStyle name="Millares 2 10" xfId="56"/>
    <cellStyle name="Millares 2 10 2" xfId="106"/>
    <cellStyle name="Millares 2 2" xfId="57"/>
    <cellStyle name="Millares 2 2 2" xfId="107"/>
    <cellStyle name="Millares 2 3" xfId="58"/>
    <cellStyle name="Millares 2 3 2" xfId="108"/>
    <cellStyle name="Millares 2 4" xfId="99"/>
    <cellStyle name="Millares 3" xfId="59"/>
    <cellStyle name="Millares 3 2" xfId="60"/>
    <cellStyle name="Millares 3 3" xfId="109"/>
    <cellStyle name="Millares 4" xfId="61"/>
    <cellStyle name="Millares 4 2" xfId="100"/>
    <cellStyle name="Millares 4 3 2" xfId="101"/>
    <cellStyle name="Millares 5" xfId="62"/>
    <cellStyle name="Millares 5 2" xfId="63"/>
    <cellStyle name="Millares 6" xfId="98"/>
    <cellStyle name="Moneda" xfId="64" builtinId="4"/>
    <cellStyle name="Moneda 2" xfId="65"/>
    <cellStyle name="Moneda 2 2" xfId="96"/>
    <cellStyle name="Moneda 2 3" xfId="102"/>
    <cellStyle name="Moneda 3" xfId="66"/>
    <cellStyle name="Moneda 3 2" xfId="110"/>
    <cellStyle name="Moneda 4" xfId="103"/>
    <cellStyle name="Neutral" xfId="67" builtinId="28" customBuiltin="1"/>
    <cellStyle name="Normal" xfId="0" builtinId="0"/>
    <cellStyle name="Normal 2" xfId="68"/>
    <cellStyle name="Normal 2 10" xfId="120"/>
    <cellStyle name="Normal 2 2" xfId="69"/>
    <cellStyle name="Normal 2 2 2" xfId="70"/>
    <cellStyle name="Normal 2 2 3" xfId="97"/>
    <cellStyle name="Normal 2 3" xfId="71"/>
    <cellStyle name="Normal 2 4" xfId="72"/>
    <cellStyle name="Normal 2 5" xfId="73"/>
    <cellStyle name="Normal 3" xfId="74"/>
    <cellStyle name="Normal 3 2" xfId="75"/>
    <cellStyle name="Normal 3 3" xfId="76"/>
    <cellStyle name="Normal 3 3 2" xfId="111"/>
    <cellStyle name="Normal 3 4" xfId="77"/>
    <cellStyle name="Normal 3 4 2" xfId="112"/>
    <cellStyle name="Normal 3 5" xfId="117"/>
    <cellStyle name="Normal 4" xfId="78"/>
    <cellStyle name="Normal 4 2" xfId="79"/>
    <cellStyle name="Normal 4 3" xfId="113"/>
    <cellStyle name="Normal_cronograma" xfId="80"/>
    <cellStyle name="Notas 2" xfId="81"/>
    <cellStyle name="Notas 3" xfId="82"/>
    <cellStyle name="Porcentaje" xfId="83" builtinId="5"/>
    <cellStyle name="Porcentaje 2" xfId="119"/>
    <cellStyle name="Porcentual 2" xfId="84"/>
    <cellStyle name="Porcentual 2 2" xfId="85"/>
    <cellStyle name="Porcentual 2 2 2" xfId="115"/>
    <cellStyle name="Porcentual 2 3" xfId="114"/>
    <cellStyle name="Porcentual 3" xfId="86"/>
    <cellStyle name="Porcentual 3 2" xfId="87"/>
    <cellStyle name="Porcentual 3 3" xfId="116"/>
    <cellStyle name="Salida" xfId="88" builtinId="21" customBuiltin="1"/>
    <cellStyle name="Texto de advertencia" xfId="89" builtinId="11" customBuiltin="1"/>
    <cellStyle name="Texto explicativo" xfId="90" builtinId="53" customBuiltin="1"/>
    <cellStyle name="Título" xfId="91" builtinId="15" customBuiltin="1"/>
    <cellStyle name="Título 2" xfId="93" builtinId="17" customBuiltin="1"/>
    <cellStyle name="Título 3" xfId="94" builtinId="18" customBuiltin="1"/>
    <cellStyle name="Total" xfId="95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PLIACION%20ADUCCION%20Y%20CONDUCCION%20ACUEDUCTO%20CABECERA%20MUNICIPAL%20(S\PRESUPUESTO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laldia%202008\Banco%20de%20Proyectos\METODOLO2\Usuario\Adecuacion%20de%20las%20Casas%20de%20la%20cultura%20de%20Policarpa%20y%20Madrigal,%20como%20al%20albergue%20temporal%20durante%20los%20desplazamientos%20masivos%20en%20Policarpa%20-%20Nari&#241;o\ID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UGO%2007_02_05\b-ALCANTARILLADOS\LICITACIONES%20E%20INVITACIONES%20PUBLICAS\EMPOPASTO\ALCANTARILLADOS\INV-011-SAN%20DIEGO%20NORTE\Anexo2%20PRESUPUES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UGO%2007_02_05\c-EDIFICACIONES\PROYECTOS\2006\GENOVA\ESTADIO%20JUAN%20CLIMACO%20ORTIZ\PRESUPUESTO-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UGO%2007_02_05\c-EDIFICACIONES\LICITACIONES\VILLA%20GARZON\PRESUPUE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HERSON\Documents\POLICARPA\VIA%20POLICARPA%20-%20BRAVO%20ACOSTA\PRESUPUESTO%20BRAV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ueva%20carpeta\PRESUP%20VIAS%20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UGO%2007_02_05\LICITACIONES%20E%20INVITACIONES%20PUBLICAS\EMPOPASTO\ALCANTARILLADOS\INV-004%20-%20BELLAVISTA\A.U.P.%20BELLA%20VIS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UGO%2007_02_05\g-UNITARIOS\Presupuesto%20Internas%20Villa%20Garz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G%20HUGO\d-VIAS\2005\OBRAS\LA%20UNION\PROYECTO%20TOTAL-LA%20CAP-VAL,%20POL-PANAL-CEM\VIAS.PRESUP_OTRO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cuadri"/>
      <sheetName val="subpro"/>
      <sheetName val="UNITARIOS"/>
      <sheetName val="TOTAL"/>
      <sheetName val="CRONOGRAMA"/>
      <sheetName val="Hoja1"/>
      <sheetName val="Hoja2"/>
      <sheetName val="Hoja3"/>
    </sheetNames>
    <sheetDataSet>
      <sheetData sheetId="0" refreshError="1">
        <row r="11">
          <cell r="F11">
            <v>480</v>
          </cell>
        </row>
        <row r="12">
          <cell r="F12">
            <v>25000</v>
          </cell>
        </row>
        <row r="25">
          <cell r="F25">
            <v>2200</v>
          </cell>
        </row>
        <row r="26">
          <cell r="F26">
            <v>2200</v>
          </cell>
        </row>
        <row r="27">
          <cell r="F27">
            <v>2250</v>
          </cell>
        </row>
        <row r="28">
          <cell r="F28">
            <v>3200</v>
          </cell>
        </row>
        <row r="29">
          <cell r="F29">
            <v>3300</v>
          </cell>
        </row>
        <row r="35">
          <cell r="F35">
            <v>59000</v>
          </cell>
        </row>
        <row r="36">
          <cell r="F36">
            <v>166000</v>
          </cell>
        </row>
        <row r="43">
          <cell r="F43">
            <v>27933</v>
          </cell>
        </row>
        <row r="44">
          <cell r="F44">
            <v>34295</v>
          </cell>
        </row>
        <row r="45">
          <cell r="F45">
            <v>42735</v>
          </cell>
        </row>
        <row r="46">
          <cell r="F46">
            <v>52178</v>
          </cell>
        </row>
        <row r="47">
          <cell r="F47">
            <v>14569</v>
          </cell>
        </row>
        <row r="48">
          <cell r="F48">
            <v>7200</v>
          </cell>
        </row>
        <row r="51">
          <cell r="F51">
            <v>21200</v>
          </cell>
        </row>
        <row r="52">
          <cell r="F52">
            <v>18347</v>
          </cell>
        </row>
        <row r="58">
          <cell r="F58">
            <v>275000</v>
          </cell>
        </row>
        <row r="59">
          <cell r="F59">
            <v>99000</v>
          </cell>
        </row>
        <row r="60">
          <cell r="F60">
            <v>83000</v>
          </cell>
        </row>
        <row r="61">
          <cell r="F61">
            <v>240879</v>
          </cell>
        </row>
        <row r="65">
          <cell r="F65">
            <v>99800</v>
          </cell>
        </row>
        <row r="67">
          <cell r="F67">
            <v>21000</v>
          </cell>
        </row>
        <row r="68">
          <cell r="F68">
            <v>1239000</v>
          </cell>
        </row>
        <row r="69">
          <cell r="F69">
            <v>725000</v>
          </cell>
        </row>
        <row r="70">
          <cell r="F70">
            <v>856000</v>
          </cell>
        </row>
        <row r="71">
          <cell r="F71">
            <v>285000</v>
          </cell>
        </row>
        <row r="72">
          <cell r="F72">
            <v>123000</v>
          </cell>
        </row>
        <row r="73">
          <cell r="F73">
            <v>25000</v>
          </cell>
        </row>
        <row r="76">
          <cell r="F76">
            <v>109264</v>
          </cell>
        </row>
        <row r="77">
          <cell r="F77">
            <v>38607</v>
          </cell>
        </row>
        <row r="78">
          <cell r="F78">
            <v>19276</v>
          </cell>
        </row>
        <row r="79">
          <cell r="F79">
            <v>9260</v>
          </cell>
        </row>
        <row r="80">
          <cell r="F80">
            <v>8500</v>
          </cell>
        </row>
        <row r="81">
          <cell r="F81">
            <v>7500</v>
          </cell>
        </row>
      </sheetData>
      <sheetData sheetId="1" refreshError="1">
        <row r="24">
          <cell r="C24">
            <v>23868</v>
          </cell>
        </row>
        <row r="26">
          <cell r="A26" t="str">
            <v>Cuadrilla 2</v>
          </cell>
        </row>
        <row r="31">
          <cell r="C31">
            <v>26934</v>
          </cell>
        </row>
        <row r="33">
          <cell r="A33" t="str">
            <v>Cuadrilla 3</v>
          </cell>
        </row>
        <row r="39">
          <cell r="C39">
            <v>46934</v>
          </cell>
        </row>
        <row r="43">
          <cell r="D43">
            <v>0.7</v>
          </cell>
        </row>
      </sheetData>
      <sheetData sheetId="2" refreshError="1">
        <row r="26">
          <cell r="G26">
            <v>225175</v>
          </cell>
        </row>
        <row r="46">
          <cell r="G46">
            <v>204925</v>
          </cell>
        </row>
        <row r="85">
          <cell r="G85">
            <v>264460</v>
          </cell>
        </row>
        <row r="98">
          <cell r="G98">
            <v>305910</v>
          </cell>
        </row>
        <row r="109">
          <cell r="G109">
            <v>22337</v>
          </cell>
        </row>
        <row r="120">
          <cell r="G120">
            <v>46407</v>
          </cell>
        </row>
        <row r="132">
          <cell r="G132">
            <v>5805</v>
          </cell>
        </row>
        <row r="147">
          <cell r="G147">
            <v>18378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-Indice"/>
      <sheetName val="ID-01"/>
      <sheetName val="ID-02"/>
      <sheetName val="ID-03"/>
      <sheetName val="ID-04"/>
      <sheetName val="ID-05"/>
      <sheetName val="categoria"/>
      <sheetName val="ID-06"/>
      <sheetName val="ID-07"/>
      <sheetName val="ID-08"/>
      <sheetName val="ID-09"/>
      <sheetName val="ID-10"/>
      <sheetName val="ID-11"/>
      <sheetName val="ID-12"/>
      <sheetName val="entifinan"/>
      <sheetName val="embajadas"/>
      <sheetName val="Descentralizadas"/>
      <sheetName val="Control"/>
      <sheetName val="distritales"/>
      <sheetName val="actores"/>
      <sheetName val="Hoja1"/>
      <sheetName val="Listado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S2" t="str">
            <v>Si</v>
          </cell>
        </row>
        <row r="3">
          <cell r="S3" t="str">
            <v>No</v>
          </cell>
        </row>
      </sheetData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ILLAS"/>
      <sheetName val="MATERIALES"/>
      <sheetName val="EQUIPO"/>
      <sheetName val="BASICOS"/>
      <sheetName val="A.P.U."/>
      <sheetName val="PresObra"/>
    </sheetNames>
    <sheetDataSet>
      <sheetData sheetId="0" refreshError="1">
        <row r="52">
          <cell r="A52" t="str">
            <v xml:space="preserve">Cuadrilla 4 </v>
          </cell>
        </row>
        <row r="61">
          <cell r="G61">
            <v>87868</v>
          </cell>
        </row>
        <row r="63">
          <cell r="A63" t="str">
            <v xml:space="preserve">Cuadrilla 5 </v>
          </cell>
        </row>
        <row r="71">
          <cell r="G71">
            <v>45434</v>
          </cell>
        </row>
      </sheetData>
      <sheetData sheetId="1" refreshError="1">
        <row r="16">
          <cell r="D16">
            <v>2500</v>
          </cell>
        </row>
        <row r="22">
          <cell r="D22">
            <v>13920</v>
          </cell>
        </row>
        <row r="23">
          <cell r="D23">
            <v>15920</v>
          </cell>
        </row>
        <row r="28">
          <cell r="D28">
            <v>42028</v>
          </cell>
        </row>
        <row r="29">
          <cell r="D29">
            <v>29034</v>
          </cell>
        </row>
        <row r="30">
          <cell r="D30">
            <v>57337</v>
          </cell>
        </row>
        <row r="31">
          <cell r="D31">
            <v>74788</v>
          </cell>
        </row>
      </sheetData>
      <sheetData sheetId="2" refreshError="1">
        <row r="16">
          <cell r="C16">
            <v>5625</v>
          </cell>
        </row>
        <row r="18">
          <cell r="C18">
            <v>6250</v>
          </cell>
        </row>
      </sheetData>
      <sheetData sheetId="3" refreshError="1">
        <row r="23">
          <cell r="G23">
            <v>199946</v>
          </cell>
        </row>
        <row r="67">
          <cell r="G67">
            <v>159176</v>
          </cell>
        </row>
        <row r="214">
          <cell r="G214">
            <v>2759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es"/>
      <sheetName val="UNITARIOS"/>
      <sheetName val="PRESUPUESTO"/>
      <sheetName val="PRESUPUESTO HUGO"/>
      <sheetName val="Hoja3"/>
    </sheetNames>
    <sheetDataSet>
      <sheetData sheetId="0" refreshError="1">
        <row r="9">
          <cell r="D9">
            <v>42000</v>
          </cell>
        </row>
        <row r="14">
          <cell r="D14">
            <v>2300</v>
          </cell>
        </row>
        <row r="17">
          <cell r="D17">
            <v>18913</v>
          </cell>
        </row>
        <row r="18">
          <cell r="D18">
            <v>11828</v>
          </cell>
        </row>
        <row r="19">
          <cell r="D19">
            <v>928</v>
          </cell>
        </row>
        <row r="20">
          <cell r="D20">
            <v>20181</v>
          </cell>
        </row>
        <row r="21">
          <cell r="D21">
            <v>31424</v>
          </cell>
        </row>
        <row r="22">
          <cell r="D22">
            <v>3178</v>
          </cell>
        </row>
        <row r="27">
          <cell r="D27">
            <v>65000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ILLAS"/>
      <sheetName val="MATERIALES"/>
      <sheetName val="EQUIPO"/>
      <sheetName val="basicos2"/>
      <sheetName val="BASICOS"/>
      <sheetName val="A.P.U."/>
      <sheetName val="PresObra"/>
    </sheetNames>
    <sheetDataSet>
      <sheetData sheetId="0"/>
      <sheetData sheetId="1">
        <row r="34">
          <cell r="D34">
            <v>27077</v>
          </cell>
        </row>
        <row r="35">
          <cell r="D35">
            <v>56157</v>
          </cell>
        </row>
        <row r="51">
          <cell r="D51">
            <v>1500</v>
          </cell>
        </row>
        <row r="52">
          <cell r="D52">
            <v>750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"/>
      <sheetName val="list mat"/>
      <sheetName val="jornaLES"/>
      <sheetName val="concretos"/>
      <sheetName val="unitario"/>
      <sheetName val="presup"/>
      <sheetName val="resum"/>
      <sheetName val="crono"/>
      <sheetName val="flujo"/>
      <sheetName val="graf"/>
      <sheetName val="cuadro de ubicacion de obras"/>
    </sheetNames>
    <sheetDataSet>
      <sheetData sheetId="0">
        <row r="2">
          <cell r="B2" t="str">
            <v>MEJORAMIENTO DE LA VIA POLICARPA - BRAVO ACOSTA DEL K0+000 AL K9+000 DEL MUNICIPIO DE POLICARPA - NARIÑO</v>
          </cell>
        </row>
        <row r="3">
          <cell r="B3" t="str">
            <v>MUNICIPIO DE POLICARPA ( NARIÑO)</v>
          </cell>
        </row>
      </sheetData>
      <sheetData sheetId="1">
        <row r="50">
          <cell r="F50">
            <v>35000</v>
          </cell>
        </row>
      </sheetData>
      <sheetData sheetId="2">
        <row r="39">
          <cell r="E39">
            <v>297500</v>
          </cell>
        </row>
      </sheetData>
      <sheetData sheetId="3">
        <row r="38">
          <cell r="H38">
            <v>220458</v>
          </cell>
        </row>
        <row r="87">
          <cell r="H87">
            <v>291008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_S"/>
      <sheetName val="admi"/>
      <sheetName val="jornaLES"/>
      <sheetName val="EQUIPO"/>
      <sheetName val="insumos"/>
      <sheetName val="concretos"/>
      <sheetName val="MAMPOST"/>
      <sheetName val="unitario"/>
      <sheetName val="PREP"/>
      <sheetName val="resum"/>
      <sheetName val="crono"/>
      <sheetName val="flujo"/>
      <sheetName val="gr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ILLAS"/>
      <sheetName val="MATERIALES"/>
      <sheetName val="EQUIPO"/>
      <sheetName val="BASICOS"/>
      <sheetName val="UNITARIOS"/>
      <sheetName val="PRESUPUESTO"/>
    </sheetNames>
    <sheetDataSet>
      <sheetData sheetId="0" refreshError="1"/>
      <sheetData sheetId="1" refreshError="1">
        <row r="39">
          <cell r="D39">
            <v>80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uesta"/>
      <sheetName val="Analisis"/>
      <sheetName val="Precios"/>
      <sheetName val="Materiales"/>
    </sheetNames>
    <sheetDataSet>
      <sheetData sheetId="0" refreshError="1"/>
      <sheetData sheetId="1" refreshError="1"/>
      <sheetData sheetId="2">
        <row r="1">
          <cell r="A1" t="str">
            <v>CODIGO</v>
          </cell>
          <cell r="B1" t="str">
            <v>MATERIAL</v>
          </cell>
          <cell r="C1" t="str">
            <v>UNIDAD</v>
          </cell>
          <cell r="D1" t="str">
            <v>V/UNITARIO</v>
          </cell>
        </row>
        <row r="2">
          <cell r="A2" t="str">
            <v>INT-TIM</v>
          </cell>
          <cell r="B2" t="str">
            <v>Interruptor Timbre LUMINEX</v>
          </cell>
          <cell r="C2" t="str">
            <v>Un</v>
          </cell>
          <cell r="D2">
            <v>8600</v>
          </cell>
        </row>
        <row r="3">
          <cell r="A3" t="str">
            <v>INT-C</v>
          </cell>
          <cell r="B3" t="str">
            <v>Interruptor Conmutable LUMINEX</v>
          </cell>
          <cell r="C3" t="str">
            <v>Un</v>
          </cell>
          <cell r="D3">
            <v>4500</v>
          </cell>
        </row>
        <row r="4">
          <cell r="A4" t="str">
            <v>INT-CD</v>
          </cell>
          <cell r="B4" t="str">
            <v>Interruptor Conmutable Doble LUMINEX</v>
          </cell>
          <cell r="C4" t="str">
            <v>Un</v>
          </cell>
          <cell r="D4">
            <v>0</v>
          </cell>
        </row>
        <row r="5">
          <cell r="A5" t="str">
            <v>INT-CT</v>
          </cell>
          <cell r="B5" t="str">
            <v>Interruptor Conmutable Triple LUMINEX</v>
          </cell>
          <cell r="C5" t="str">
            <v>Un</v>
          </cell>
          <cell r="D5">
            <v>4961</v>
          </cell>
        </row>
        <row r="6">
          <cell r="A6" t="str">
            <v>INT-SP</v>
          </cell>
          <cell r="B6" t="str">
            <v>Interruptor Sensor de Proximidad</v>
          </cell>
          <cell r="C6" t="str">
            <v>Un</v>
          </cell>
          <cell r="D6">
            <v>48000</v>
          </cell>
        </row>
        <row r="7">
          <cell r="A7" t="str">
            <v>INT-DIM</v>
          </cell>
          <cell r="B7" t="str">
            <v>Interruptor Dimmer Sencillo LUMINEX</v>
          </cell>
          <cell r="C7" t="str">
            <v>Un</v>
          </cell>
          <cell r="D7">
            <v>24398</v>
          </cell>
        </row>
        <row r="8">
          <cell r="A8" t="str">
            <v>INT-D</v>
          </cell>
          <cell r="B8" t="str">
            <v>Interruptor Doble LUMINEX</v>
          </cell>
          <cell r="C8" t="str">
            <v>Un</v>
          </cell>
          <cell r="D8">
            <v>5500</v>
          </cell>
        </row>
        <row r="9">
          <cell r="A9" t="str">
            <v>INT-S</v>
          </cell>
          <cell r="B9" t="str">
            <v>Interruptor Sencillo LUMINEX</v>
          </cell>
          <cell r="C9" t="str">
            <v>Un</v>
          </cell>
          <cell r="D9">
            <v>6500</v>
          </cell>
        </row>
        <row r="10">
          <cell r="A10" t="str">
            <v>INT-T</v>
          </cell>
          <cell r="B10" t="str">
            <v>Interruptor Triple LUMINEX</v>
          </cell>
          <cell r="C10" t="str">
            <v>Un</v>
          </cell>
          <cell r="D10">
            <v>14495</v>
          </cell>
        </row>
        <row r="11">
          <cell r="A11" t="str">
            <v>INT-S+T</v>
          </cell>
          <cell r="B11" t="str">
            <v>Interruptor Sencillo + Tomacorriente LUMINEX</v>
          </cell>
          <cell r="C11" t="str">
            <v>Un</v>
          </cell>
          <cell r="D11">
            <v>8731</v>
          </cell>
        </row>
        <row r="12">
          <cell r="A12" t="str">
            <v>TOMA-DPTP</v>
          </cell>
          <cell r="B12" t="str">
            <v>Toma Corriente de  piso con polo a tierra</v>
          </cell>
          <cell r="C12" t="str">
            <v>Un</v>
          </cell>
          <cell r="D12">
            <v>0</v>
          </cell>
        </row>
        <row r="13">
          <cell r="A13" t="str">
            <v>TOMA-DPT</v>
          </cell>
          <cell r="B13" t="str">
            <v>Toma Corriente Doble Polo a Tierra LUMINEX</v>
          </cell>
          <cell r="C13" t="str">
            <v>Un</v>
          </cell>
          <cell r="D13">
            <v>7000</v>
          </cell>
        </row>
        <row r="14">
          <cell r="A14" t="str">
            <v>TOMA-DPTA</v>
          </cell>
          <cell r="B14" t="str">
            <v>Toma Corriente Doble Polo a Tierra Aislado Tipo Leviton</v>
          </cell>
          <cell r="C14" t="str">
            <v>Un</v>
          </cell>
          <cell r="D14">
            <v>22000</v>
          </cell>
        </row>
        <row r="15">
          <cell r="A15" t="str">
            <v>TOMA-SPT</v>
          </cell>
          <cell r="B15" t="str">
            <v>Toma Corriente Sencillo AVE</v>
          </cell>
          <cell r="C15" t="str">
            <v>Un</v>
          </cell>
          <cell r="D15">
            <v>1010</v>
          </cell>
        </row>
        <row r="16">
          <cell r="A16" t="str">
            <v>TOMA-E50</v>
          </cell>
          <cell r="B16" t="str">
            <v>Toma Pata Trabada 20 Amperios LUMINEX</v>
          </cell>
          <cell r="C16" t="str">
            <v>Un</v>
          </cell>
          <cell r="D16">
            <v>4600</v>
          </cell>
        </row>
        <row r="17">
          <cell r="A17" t="str">
            <v>TOMA-PT</v>
          </cell>
          <cell r="B17" t="str">
            <v>Toma Pata Trifilar LUMINEX</v>
          </cell>
          <cell r="C17" t="str">
            <v>Un</v>
          </cell>
          <cell r="D17">
            <v>3770</v>
          </cell>
        </row>
        <row r="18">
          <cell r="A18" t="str">
            <v>TOMA-SON</v>
          </cell>
          <cell r="B18" t="str">
            <v>Toma Sonido</v>
          </cell>
          <cell r="C18" t="str">
            <v>Un</v>
          </cell>
          <cell r="D18">
            <v>3770</v>
          </cell>
        </row>
        <row r="19">
          <cell r="A19" t="str">
            <v>TOMA-TEL</v>
          </cell>
          <cell r="B19" t="str">
            <v>Toma Telefonica Duplex LUMINEX</v>
          </cell>
          <cell r="C19" t="str">
            <v>Un</v>
          </cell>
          <cell r="D19">
            <v>5000</v>
          </cell>
        </row>
        <row r="20">
          <cell r="A20" t="str">
            <v>TOMA-TV</v>
          </cell>
          <cell r="B20" t="str">
            <v>Toma Coaxial LUMINEX</v>
          </cell>
          <cell r="C20" t="str">
            <v>Un</v>
          </cell>
          <cell r="D20">
            <v>3600</v>
          </cell>
        </row>
        <row r="21">
          <cell r="A21" t="str">
            <v>TOMA-TRI 50A</v>
          </cell>
          <cell r="B21" t="str">
            <v>Toma Trifasico 50 A</v>
          </cell>
          <cell r="C21" t="str">
            <v>Un</v>
          </cell>
          <cell r="D21">
            <v>30000</v>
          </cell>
        </row>
        <row r="22">
          <cell r="A22" t="str">
            <v>CAJA-10X10</v>
          </cell>
          <cell r="B22" t="str">
            <v>Caja Metálica 10"x10"x4"</v>
          </cell>
          <cell r="C22" t="str">
            <v>Un</v>
          </cell>
          <cell r="D22">
            <v>1960</v>
          </cell>
        </row>
        <row r="23">
          <cell r="A23" t="str">
            <v>CAJA-2X4</v>
          </cell>
          <cell r="B23" t="str">
            <v>Caja Metálica 2"x4"</v>
          </cell>
          <cell r="C23" t="str">
            <v>Un</v>
          </cell>
          <cell r="D23">
            <v>1000</v>
          </cell>
        </row>
        <row r="24">
          <cell r="A24" t="str">
            <v>CAJA-4X4</v>
          </cell>
          <cell r="B24" t="str">
            <v>Caja Metálica 4"x4"</v>
          </cell>
          <cell r="C24" t="str">
            <v>Un</v>
          </cell>
          <cell r="D24">
            <v>1300</v>
          </cell>
        </row>
        <row r="25">
          <cell r="A25" t="str">
            <v>CAJA-5X5</v>
          </cell>
          <cell r="B25" t="str">
            <v>Caja Metálica 5"x5"</v>
          </cell>
          <cell r="C25" t="str">
            <v>Un</v>
          </cell>
          <cell r="D25">
            <v>5558</v>
          </cell>
        </row>
        <row r="26">
          <cell r="A26" t="str">
            <v>CAJA-6X6</v>
          </cell>
          <cell r="B26" t="str">
            <v>Caja Metálica 6"x6"</v>
          </cell>
          <cell r="C26" t="str">
            <v>Un</v>
          </cell>
          <cell r="D26">
            <v>7119</v>
          </cell>
        </row>
        <row r="27">
          <cell r="A27" t="str">
            <v>CAJA-OCT</v>
          </cell>
          <cell r="B27" t="str">
            <v>Caja Hexagonal</v>
          </cell>
          <cell r="C27" t="str">
            <v>Un</v>
          </cell>
          <cell r="D27">
            <v>1200</v>
          </cell>
        </row>
        <row r="28">
          <cell r="A28" t="str">
            <v>CAJA-C1</v>
          </cell>
          <cell r="B28" t="str">
            <v>Caja Para un Contador</v>
          </cell>
          <cell r="C28" t="str">
            <v>Un</v>
          </cell>
          <cell r="D28">
            <v>25259</v>
          </cell>
        </row>
        <row r="29">
          <cell r="A29" t="str">
            <v>CAJA-C2</v>
          </cell>
          <cell r="B29" t="str">
            <v>Caja Para dos Contador</v>
          </cell>
          <cell r="C29" t="str">
            <v>Un</v>
          </cell>
          <cell r="D29">
            <v>38052</v>
          </cell>
        </row>
        <row r="30">
          <cell r="A30" t="str">
            <v>CAJA-C3</v>
          </cell>
          <cell r="B30" t="str">
            <v>Caja Para tres Contador</v>
          </cell>
          <cell r="C30" t="str">
            <v>Un</v>
          </cell>
          <cell r="D30">
            <v>69047</v>
          </cell>
        </row>
        <row r="31">
          <cell r="A31" t="str">
            <v>CAJA-0.9</v>
          </cell>
          <cell r="B31" t="str">
            <v>Caja Metálica 0.9x0.6x0.12</v>
          </cell>
          <cell r="C31" t="str">
            <v>Un</v>
          </cell>
          <cell r="D31">
            <v>58000</v>
          </cell>
        </row>
        <row r="32">
          <cell r="A32" t="str">
            <v>TAPA-4X4</v>
          </cell>
          <cell r="B32" t="str">
            <v>Tapa Metalica Ciega 4"x4"</v>
          </cell>
          <cell r="C32" t="str">
            <v>Un</v>
          </cell>
          <cell r="D32">
            <v>400</v>
          </cell>
        </row>
        <row r="33">
          <cell r="A33" t="str">
            <v>REG-150</v>
          </cell>
          <cell r="B33" t="str">
            <v>Regleta 150 pares</v>
          </cell>
          <cell r="C33" t="str">
            <v>Un</v>
          </cell>
          <cell r="D33">
            <v>55000</v>
          </cell>
        </row>
        <row r="34">
          <cell r="A34" t="str">
            <v>PROT-12</v>
          </cell>
          <cell r="B34" t="str">
            <v>Protección telefonicas 12 pares</v>
          </cell>
          <cell r="C34" t="str">
            <v>Un</v>
          </cell>
          <cell r="D34">
            <v>190000</v>
          </cell>
        </row>
        <row r="35">
          <cell r="A35" t="str">
            <v>STRIP-10</v>
          </cell>
          <cell r="B35" t="str">
            <v>Strip telefonico 10 pares</v>
          </cell>
          <cell r="C35" t="str">
            <v>Un</v>
          </cell>
          <cell r="D35">
            <v>43417</v>
          </cell>
        </row>
        <row r="36">
          <cell r="A36" t="str">
            <v>STRIP-100</v>
          </cell>
          <cell r="B36" t="str">
            <v>Strip telefonico 100 pares</v>
          </cell>
          <cell r="C36" t="str">
            <v>Un</v>
          </cell>
          <cell r="D36">
            <v>74110</v>
          </cell>
        </row>
        <row r="37">
          <cell r="A37" t="str">
            <v>STRIP-200</v>
          </cell>
          <cell r="B37" t="str">
            <v>Strip telefonico 200 pares</v>
          </cell>
          <cell r="C37" t="str">
            <v>Un</v>
          </cell>
          <cell r="D37">
            <v>147792</v>
          </cell>
        </row>
        <row r="38">
          <cell r="A38" t="str">
            <v>STRIP-20</v>
          </cell>
          <cell r="B38" t="str">
            <v>Strip telefonico 20 pares</v>
          </cell>
          <cell r="C38" t="str">
            <v>Un</v>
          </cell>
          <cell r="D38">
            <v>43417</v>
          </cell>
        </row>
        <row r="39">
          <cell r="A39" t="str">
            <v>STRIP-30</v>
          </cell>
          <cell r="B39" t="str">
            <v>Strip telefonico 30 pares</v>
          </cell>
          <cell r="C39" t="str">
            <v>Un</v>
          </cell>
          <cell r="D39">
            <v>54000</v>
          </cell>
        </row>
        <row r="40">
          <cell r="A40" t="str">
            <v>STRIP-40</v>
          </cell>
          <cell r="B40" t="str">
            <v>Strip telefonico 40 pares</v>
          </cell>
          <cell r="C40" t="str">
            <v>Un</v>
          </cell>
          <cell r="D40">
            <v>180000</v>
          </cell>
        </row>
        <row r="41">
          <cell r="A41" t="str">
            <v>STRIP-60</v>
          </cell>
          <cell r="B41" t="str">
            <v>Strip telefonico 60 pares</v>
          </cell>
          <cell r="C41" t="str">
            <v>Un</v>
          </cell>
          <cell r="D41">
            <v>89032</v>
          </cell>
        </row>
        <row r="42">
          <cell r="A42" t="str">
            <v>STRIP-8</v>
          </cell>
          <cell r="B42" t="str">
            <v>Strip telefonico 8 pares</v>
          </cell>
          <cell r="C42" t="str">
            <v>Un</v>
          </cell>
          <cell r="D42">
            <v>43417</v>
          </cell>
        </row>
        <row r="43">
          <cell r="A43" t="str">
            <v>STRIP-80</v>
          </cell>
          <cell r="B43" t="str">
            <v>Strip telefonico 80 pares</v>
          </cell>
          <cell r="C43" t="str">
            <v>Un</v>
          </cell>
          <cell r="D43">
            <v>59439</v>
          </cell>
        </row>
        <row r="44">
          <cell r="A44" t="str">
            <v>CITOF</v>
          </cell>
          <cell r="B44" t="str">
            <v>Citofono TECNELEC</v>
          </cell>
          <cell r="C44" t="str">
            <v>Un</v>
          </cell>
          <cell r="D44">
            <v>50000</v>
          </cell>
        </row>
        <row r="45">
          <cell r="A45" t="str">
            <v>CONS-S20</v>
          </cell>
          <cell r="B45" t="str">
            <v>Consola Sobreponer 20 puntos TECNELEC</v>
          </cell>
          <cell r="C45" t="str">
            <v>Un</v>
          </cell>
          <cell r="D45">
            <v>625342</v>
          </cell>
        </row>
        <row r="46">
          <cell r="A46" t="str">
            <v>CONS-S24</v>
          </cell>
          <cell r="B46" t="str">
            <v>Consola Sobreponer 24 puntos TECNELEC</v>
          </cell>
          <cell r="C46" t="str">
            <v>Un</v>
          </cell>
          <cell r="D46">
            <v>681139</v>
          </cell>
        </row>
        <row r="47">
          <cell r="A47" t="str">
            <v>CONS-S32</v>
          </cell>
          <cell r="B47" t="str">
            <v>Consola Sobreponer 32 puntos TECNELEC</v>
          </cell>
          <cell r="C47" t="str">
            <v>Un</v>
          </cell>
          <cell r="D47">
            <v>740880</v>
          </cell>
        </row>
        <row r="48">
          <cell r="A48" t="str">
            <v>CONS-S40</v>
          </cell>
          <cell r="B48" t="str">
            <v>Consola Sobreponer 40 puntos TECNELEC</v>
          </cell>
          <cell r="C48" t="str">
            <v>Un</v>
          </cell>
          <cell r="D48">
            <v>865592</v>
          </cell>
        </row>
        <row r="49">
          <cell r="A49" t="str">
            <v>CONS-S52</v>
          </cell>
          <cell r="B49" t="str">
            <v>Consola Sobreponer 52 puntos TECNELEC</v>
          </cell>
          <cell r="C49" t="str">
            <v>Un</v>
          </cell>
          <cell r="D49">
            <v>990921</v>
          </cell>
        </row>
        <row r="50">
          <cell r="A50" t="str">
            <v>CONS-S60</v>
          </cell>
          <cell r="B50" t="str">
            <v>Consola Sobreponer 60 puntos TECNELEC</v>
          </cell>
          <cell r="C50" t="str">
            <v>Un</v>
          </cell>
          <cell r="D50">
            <v>1131377</v>
          </cell>
        </row>
        <row r="51">
          <cell r="A51" t="str">
            <v>CONS-IN12</v>
          </cell>
          <cell r="B51" t="str">
            <v>Consola Incrustar 12 puntos TECNELEC</v>
          </cell>
          <cell r="C51" t="str">
            <v>Un</v>
          </cell>
          <cell r="D51">
            <v>525286</v>
          </cell>
        </row>
        <row r="52">
          <cell r="A52" t="str">
            <v>CONS-IN20</v>
          </cell>
          <cell r="B52" t="str">
            <v>Consola Incrustar 20 puntos TECNELEC</v>
          </cell>
          <cell r="C52" t="str">
            <v>Un</v>
          </cell>
          <cell r="D52">
            <v>625342</v>
          </cell>
        </row>
        <row r="53">
          <cell r="A53" t="str">
            <v>CONS-IN32</v>
          </cell>
          <cell r="B53" t="str">
            <v>Consola Incrustar 32 puntos TECNELEC</v>
          </cell>
          <cell r="C53" t="str">
            <v>Un</v>
          </cell>
          <cell r="D53">
            <v>740880</v>
          </cell>
        </row>
        <row r="54">
          <cell r="A54" t="str">
            <v>CONS-IN40</v>
          </cell>
          <cell r="B54" t="str">
            <v>Consola Incrustar 40 puntos TECNELEC</v>
          </cell>
          <cell r="C54" t="str">
            <v>Un</v>
          </cell>
          <cell r="D54">
            <v>865592</v>
          </cell>
        </row>
        <row r="55">
          <cell r="A55" t="str">
            <v>CONS-IN52</v>
          </cell>
          <cell r="B55" t="str">
            <v>Consola Incrustar 52 puntos TECNELEC</v>
          </cell>
          <cell r="C55" t="str">
            <v>Un</v>
          </cell>
          <cell r="D55">
            <v>990921</v>
          </cell>
        </row>
        <row r="56">
          <cell r="A56" t="str">
            <v>CONS-IN60</v>
          </cell>
          <cell r="B56" t="str">
            <v>Consola Incrustar 60 puntos TECNELEC</v>
          </cell>
          <cell r="C56" t="str">
            <v>Un</v>
          </cell>
          <cell r="D56">
            <v>1131377</v>
          </cell>
        </row>
        <row r="57">
          <cell r="A57" t="str">
            <v>DIV-P/2TV</v>
          </cell>
          <cell r="B57" t="str">
            <v>Divisor P/2 Salidas TV</v>
          </cell>
          <cell r="C57" t="str">
            <v>Un</v>
          </cell>
          <cell r="D57">
            <v>6638</v>
          </cell>
        </row>
        <row r="58">
          <cell r="A58" t="str">
            <v>ANTENA</v>
          </cell>
          <cell r="B58" t="str">
            <v>Antena Canal Nacional e Internacional</v>
          </cell>
          <cell r="C58" t="str">
            <v>Un</v>
          </cell>
          <cell r="D58">
            <v>54921</v>
          </cell>
        </row>
        <row r="59">
          <cell r="A59" t="str">
            <v>SPLIT3:1</v>
          </cell>
          <cell r="B59" t="str">
            <v>Spliter 3:1</v>
          </cell>
          <cell r="C59" t="str">
            <v>Un</v>
          </cell>
          <cell r="D59">
            <v>1300</v>
          </cell>
        </row>
        <row r="60">
          <cell r="A60" t="str">
            <v>ESTP-10</v>
          </cell>
          <cell r="B60" t="str">
            <v>Estacion Portero 10 Botones</v>
          </cell>
          <cell r="C60" t="str">
            <v>Un</v>
          </cell>
          <cell r="D60">
            <v>243402</v>
          </cell>
        </row>
        <row r="61">
          <cell r="A61" t="str">
            <v>ESTP-12</v>
          </cell>
          <cell r="B61" t="str">
            <v>Estacion Portero 12 Botones</v>
          </cell>
          <cell r="C61" t="str">
            <v>Un</v>
          </cell>
          <cell r="D61">
            <v>263413</v>
          </cell>
        </row>
        <row r="62">
          <cell r="A62" t="str">
            <v>ESTP-14</v>
          </cell>
          <cell r="B62" t="str">
            <v>Estacion Portero 14 Botones</v>
          </cell>
          <cell r="C62" t="str">
            <v>Un</v>
          </cell>
          <cell r="D62">
            <v>283617</v>
          </cell>
        </row>
        <row r="63">
          <cell r="A63" t="str">
            <v>ESTP-16</v>
          </cell>
          <cell r="B63" t="str">
            <v>Estacion Portero 16 Botones</v>
          </cell>
          <cell r="C63" t="str">
            <v>Un</v>
          </cell>
          <cell r="D63">
            <v>304010</v>
          </cell>
        </row>
        <row r="64">
          <cell r="A64" t="str">
            <v>ESTP-18</v>
          </cell>
          <cell r="B64" t="str">
            <v>Estacion Portero 18 Botones</v>
          </cell>
          <cell r="C64" t="str">
            <v>Un</v>
          </cell>
          <cell r="D64">
            <v>324409</v>
          </cell>
        </row>
        <row r="65">
          <cell r="A65" t="str">
            <v>ESTP-20</v>
          </cell>
          <cell r="B65" t="str">
            <v>Estacion Portero 20 Botones</v>
          </cell>
          <cell r="C65" t="str">
            <v>Un</v>
          </cell>
          <cell r="D65">
            <v>344802</v>
          </cell>
        </row>
        <row r="66">
          <cell r="A66" t="str">
            <v>FUENTE-CI</v>
          </cell>
          <cell r="B66" t="str">
            <v>Fuente Citofonos TECNELEC</v>
          </cell>
          <cell r="C66" t="str">
            <v>Un</v>
          </cell>
          <cell r="D66">
            <v>92357</v>
          </cell>
        </row>
        <row r="67">
          <cell r="A67" t="str">
            <v>ALCU-10</v>
          </cell>
          <cell r="B67" t="str">
            <v>Alambre Cobre TW 10 AWG</v>
          </cell>
          <cell r="C67" t="str">
            <v>Ml</v>
          </cell>
          <cell r="D67">
            <v>890</v>
          </cell>
        </row>
        <row r="68">
          <cell r="A68" t="str">
            <v>ALCU-12</v>
          </cell>
          <cell r="B68" t="str">
            <v>Alambre Cobre TW 12 AWG</v>
          </cell>
          <cell r="C68" t="str">
            <v>Ml</v>
          </cell>
          <cell r="D68">
            <v>560</v>
          </cell>
        </row>
        <row r="69">
          <cell r="A69" t="str">
            <v>ALCU-14</v>
          </cell>
          <cell r="B69" t="str">
            <v>Alambre Cobre TW 14 AWG</v>
          </cell>
          <cell r="C69" t="str">
            <v>Ml</v>
          </cell>
          <cell r="D69">
            <v>420</v>
          </cell>
        </row>
        <row r="70">
          <cell r="A70" t="str">
            <v>ALCU-6</v>
          </cell>
          <cell r="B70" t="str">
            <v>Alambre Cobre TW 6 AWG</v>
          </cell>
          <cell r="C70" t="str">
            <v>Ml</v>
          </cell>
          <cell r="D70">
            <v>1261</v>
          </cell>
        </row>
        <row r="71">
          <cell r="A71" t="str">
            <v>ALCU-8</v>
          </cell>
          <cell r="B71" t="str">
            <v>Alambre Cobre TW 8 AWG</v>
          </cell>
          <cell r="C71" t="str">
            <v>Ml</v>
          </cell>
          <cell r="D71">
            <v>1500</v>
          </cell>
        </row>
        <row r="72">
          <cell r="A72" t="str">
            <v>ALCUT-2X18E</v>
          </cell>
          <cell r="B72" t="str">
            <v>Alambre Telefonico 2x18 Entorchado</v>
          </cell>
          <cell r="C72" t="str">
            <v>Ml</v>
          </cell>
          <cell r="D72">
            <v>412</v>
          </cell>
        </row>
        <row r="73">
          <cell r="A73" t="str">
            <v>ALCUT-2X18</v>
          </cell>
          <cell r="B73" t="str">
            <v>Alambre Telefonico 2x18 Paralelo</v>
          </cell>
          <cell r="C73" t="str">
            <v>Ml</v>
          </cell>
          <cell r="D73">
            <v>380</v>
          </cell>
        </row>
        <row r="74">
          <cell r="A74" t="str">
            <v>ALCUT-2X18N</v>
          </cell>
          <cell r="B74" t="str">
            <v>Alambre Telefonico 2x18 Paralelo ELKS Negro</v>
          </cell>
          <cell r="C74" t="str">
            <v>Ml</v>
          </cell>
          <cell r="D74">
            <v>594</v>
          </cell>
        </row>
        <row r="75">
          <cell r="A75" t="str">
            <v>ALCUT-2X20E</v>
          </cell>
          <cell r="B75" t="str">
            <v>Alambre Telefonico 2x20 Entorchado</v>
          </cell>
          <cell r="C75" t="str">
            <v>Ml</v>
          </cell>
          <cell r="D75">
            <v>326</v>
          </cell>
        </row>
        <row r="76">
          <cell r="A76" t="str">
            <v>ALCUT-2X20</v>
          </cell>
          <cell r="B76" t="str">
            <v>Alambre Telefonico 2x20 Paralelo</v>
          </cell>
          <cell r="C76" t="str">
            <v>Ml</v>
          </cell>
          <cell r="D76">
            <v>328</v>
          </cell>
        </row>
        <row r="77">
          <cell r="A77" t="str">
            <v>ALCUT-2X20B</v>
          </cell>
          <cell r="B77" t="str">
            <v>Alambre Telefonico 2x20 Paralelo Blanco</v>
          </cell>
          <cell r="C77" t="str">
            <v>Ml</v>
          </cell>
          <cell r="D77">
            <v>293</v>
          </cell>
        </row>
        <row r="78">
          <cell r="A78" t="str">
            <v>ALCUT-2X22</v>
          </cell>
          <cell r="B78" t="str">
            <v>Alambre Telefonico 2x22 Paralelo</v>
          </cell>
          <cell r="C78" t="str">
            <v>Ml</v>
          </cell>
          <cell r="D78">
            <v>209</v>
          </cell>
        </row>
        <row r="79">
          <cell r="A79" t="str">
            <v>RG-59</v>
          </cell>
          <cell r="B79" t="str">
            <v>Cable Coaxial RG-59 TV</v>
          </cell>
          <cell r="C79" t="str">
            <v>Ml</v>
          </cell>
          <cell r="D79">
            <v>600</v>
          </cell>
        </row>
        <row r="80">
          <cell r="A80" t="str">
            <v>CACU-1/0</v>
          </cell>
          <cell r="B80" t="str">
            <v>Cable de Cobre THW 1/0 AWG</v>
          </cell>
          <cell r="C80" t="str">
            <v>Ml</v>
          </cell>
          <cell r="D80">
            <v>12000</v>
          </cell>
        </row>
        <row r="81">
          <cell r="A81" t="str">
            <v>CACU-10</v>
          </cell>
          <cell r="B81" t="str">
            <v>Cable Cobre THW 10 AWG</v>
          </cell>
          <cell r="C81" t="str">
            <v>Ml</v>
          </cell>
          <cell r="D81">
            <v>728</v>
          </cell>
        </row>
        <row r="82">
          <cell r="A82" t="str">
            <v>CACU-12</v>
          </cell>
          <cell r="B82" t="str">
            <v>Cable Cobre THW 12 AWG</v>
          </cell>
          <cell r="C82" t="str">
            <v>Ml</v>
          </cell>
          <cell r="D82">
            <v>499</v>
          </cell>
        </row>
        <row r="83">
          <cell r="A83" t="str">
            <v>CACU-14</v>
          </cell>
          <cell r="B83" t="str">
            <v>Cable Cobre THW 14 AWG</v>
          </cell>
          <cell r="C83" t="str">
            <v>Ml</v>
          </cell>
          <cell r="D83">
            <v>365</v>
          </cell>
        </row>
        <row r="84">
          <cell r="A84" t="str">
            <v>CACU-2</v>
          </cell>
          <cell r="B84" t="str">
            <v>Cable de Cobre THW 2 AWG</v>
          </cell>
          <cell r="C84" t="str">
            <v>Ml</v>
          </cell>
          <cell r="D84">
            <v>6200</v>
          </cell>
        </row>
        <row r="85">
          <cell r="A85" t="str">
            <v>CACU-2/0</v>
          </cell>
          <cell r="B85" t="str">
            <v>Cable de Cobre THW 2/0 AWG</v>
          </cell>
          <cell r="C85" t="str">
            <v>Ml</v>
          </cell>
          <cell r="D85">
            <v>8060</v>
          </cell>
        </row>
        <row r="86">
          <cell r="A86" t="str">
            <v>CACU-3/0</v>
          </cell>
          <cell r="B86" t="str">
            <v>Cable de Cobre THW 3/0 AWG</v>
          </cell>
          <cell r="C86" t="str">
            <v>Ml</v>
          </cell>
          <cell r="D86">
            <v>9490</v>
          </cell>
        </row>
        <row r="87">
          <cell r="A87" t="str">
            <v>CACU-4</v>
          </cell>
          <cell r="B87" t="str">
            <v>Cable Cobre THW 4 AWG</v>
          </cell>
          <cell r="C87" t="str">
            <v>Ml</v>
          </cell>
          <cell r="D87">
            <v>4200</v>
          </cell>
        </row>
        <row r="88">
          <cell r="A88" t="str">
            <v>CACU-4/0</v>
          </cell>
          <cell r="B88" t="str">
            <v>Cable de Cobre THW 4/0 AWG</v>
          </cell>
          <cell r="C88" t="str">
            <v>Ml</v>
          </cell>
          <cell r="D88">
            <v>12561</v>
          </cell>
        </row>
        <row r="89">
          <cell r="A89" t="str">
            <v>CACU-500</v>
          </cell>
          <cell r="B89" t="str">
            <v>Cable de Cobre THW 500 MCM</v>
          </cell>
          <cell r="C89" t="str">
            <v>Ml</v>
          </cell>
          <cell r="D89">
            <v>31047</v>
          </cell>
        </row>
        <row r="90">
          <cell r="A90" t="str">
            <v>CACU-6</v>
          </cell>
          <cell r="B90" t="str">
            <v>Cable de Cobre THW 6 AWG</v>
          </cell>
          <cell r="C90" t="str">
            <v>Ml</v>
          </cell>
          <cell r="D90">
            <v>2100</v>
          </cell>
        </row>
        <row r="91">
          <cell r="A91" t="str">
            <v>CACU-8</v>
          </cell>
          <cell r="B91" t="str">
            <v>Cable de Cobre THW 8 AWG</v>
          </cell>
          <cell r="C91" t="str">
            <v>Ml</v>
          </cell>
          <cell r="D91">
            <v>1143</v>
          </cell>
        </row>
        <row r="92">
          <cell r="A92" t="str">
            <v>XLP-2</v>
          </cell>
          <cell r="B92" t="str">
            <v>Cable XLP No. 2</v>
          </cell>
          <cell r="C92" t="str">
            <v>Ml</v>
          </cell>
          <cell r="D92">
            <v>16744</v>
          </cell>
        </row>
        <row r="93">
          <cell r="A93" t="str">
            <v>CATEL-10</v>
          </cell>
          <cell r="B93" t="str">
            <v xml:space="preserve">Cable Teléfono 10 Pares </v>
          </cell>
          <cell r="C93" t="str">
            <v>Ml</v>
          </cell>
          <cell r="D93">
            <v>1290</v>
          </cell>
        </row>
        <row r="94">
          <cell r="A94" t="str">
            <v>CATEL-100</v>
          </cell>
          <cell r="B94" t="str">
            <v xml:space="preserve">Cable Teléfono 100 Pares </v>
          </cell>
          <cell r="C94" t="str">
            <v>Ml</v>
          </cell>
          <cell r="D94">
            <v>9580</v>
          </cell>
        </row>
        <row r="95">
          <cell r="A95" t="str">
            <v>CATEL-150</v>
          </cell>
          <cell r="B95" t="str">
            <v xml:space="preserve">Cable Teléfono 150 Pares </v>
          </cell>
          <cell r="C95" t="str">
            <v>Ml</v>
          </cell>
          <cell r="D95">
            <v>7824</v>
          </cell>
        </row>
        <row r="96">
          <cell r="A96" t="str">
            <v>CATEL-18</v>
          </cell>
          <cell r="B96" t="str">
            <v xml:space="preserve">Cable Teléfono 18 Pares </v>
          </cell>
          <cell r="C96" t="str">
            <v>Ml</v>
          </cell>
          <cell r="D96">
            <v>0</v>
          </cell>
        </row>
        <row r="97">
          <cell r="A97" t="str">
            <v>CATEL-2</v>
          </cell>
          <cell r="B97" t="str">
            <v xml:space="preserve">Cable Teléfono 2 Pares </v>
          </cell>
          <cell r="C97" t="str">
            <v>Ml</v>
          </cell>
          <cell r="D97">
            <v>450</v>
          </cell>
        </row>
        <row r="98">
          <cell r="A98" t="str">
            <v>CATEL-20</v>
          </cell>
          <cell r="B98" t="str">
            <v xml:space="preserve">Cable Teléfono 20 Pares </v>
          </cell>
          <cell r="C98" t="str">
            <v>Ml</v>
          </cell>
          <cell r="D98">
            <v>2038</v>
          </cell>
        </row>
        <row r="99">
          <cell r="A99" t="str">
            <v>CATEL-25</v>
          </cell>
          <cell r="B99" t="str">
            <v xml:space="preserve">Cable Teléfono 25 Pares </v>
          </cell>
          <cell r="C99" t="str">
            <v>Ml</v>
          </cell>
          <cell r="D99">
            <v>2737</v>
          </cell>
        </row>
        <row r="100">
          <cell r="A100" t="str">
            <v>CATEL-30</v>
          </cell>
          <cell r="B100" t="str">
            <v xml:space="preserve">Cable Teléfono 30 Pares </v>
          </cell>
          <cell r="C100" t="str">
            <v>Ml</v>
          </cell>
          <cell r="D100">
            <v>3137</v>
          </cell>
        </row>
        <row r="101">
          <cell r="A101" t="str">
            <v>CATEL-4</v>
          </cell>
          <cell r="B101" t="str">
            <v xml:space="preserve">Cable Teléfono 4 Pares </v>
          </cell>
          <cell r="C101" t="str">
            <v>Ml</v>
          </cell>
          <cell r="D101">
            <v>530</v>
          </cell>
        </row>
        <row r="102">
          <cell r="A102" t="str">
            <v>CATEL-40</v>
          </cell>
          <cell r="B102" t="str">
            <v xml:space="preserve">Cable Teléfono 40 Pares </v>
          </cell>
          <cell r="C102" t="str">
            <v>Ml</v>
          </cell>
          <cell r="D102">
            <v>4026</v>
          </cell>
        </row>
        <row r="103">
          <cell r="A103" t="str">
            <v>CATEL-50</v>
          </cell>
          <cell r="B103" t="str">
            <v xml:space="preserve">Cable Teléfono 50 Pares </v>
          </cell>
          <cell r="C103" t="str">
            <v>Ml</v>
          </cell>
          <cell r="D103">
            <v>4970</v>
          </cell>
        </row>
        <row r="104">
          <cell r="A104" t="str">
            <v>CATEL-6</v>
          </cell>
          <cell r="B104" t="str">
            <v xml:space="preserve">Cable Teléfono 6 Pares </v>
          </cell>
          <cell r="C104" t="str">
            <v>Ml</v>
          </cell>
          <cell r="D104">
            <v>714</v>
          </cell>
        </row>
        <row r="105">
          <cell r="A105" t="str">
            <v>CATEL-70</v>
          </cell>
          <cell r="B105" t="str">
            <v xml:space="preserve">Cable Teléfono 70 Pares </v>
          </cell>
          <cell r="C105" t="str">
            <v>Ml</v>
          </cell>
          <cell r="D105">
            <v>6932</v>
          </cell>
        </row>
        <row r="106">
          <cell r="A106" t="str">
            <v>CACU-2X12</v>
          </cell>
          <cell r="B106" t="str">
            <v>Cable de Cobre 2x12 AWG Fle.</v>
          </cell>
          <cell r="C106" t="str">
            <v>Ml</v>
          </cell>
          <cell r="D106">
            <v>1184</v>
          </cell>
        </row>
        <row r="107">
          <cell r="A107" t="str">
            <v>CACU-2X14</v>
          </cell>
          <cell r="B107" t="str">
            <v>Cable de Cobre 2x14 AWG Fle.</v>
          </cell>
          <cell r="C107" t="str">
            <v>Ml</v>
          </cell>
          <cell r="D107">
            <v>776</v>
          </cell>
        </row>
        <row r="108">
          <cell r="A108" t="str">
            <v>CACU-2X16</v>
          </cell>
          <cell r="B108" t="str">
            <v>Cable de Cobre 2x16 AWG Fle.</v>
          </cell>
          <cell r="C108" t="str">
            <v>Ml</v>
          </cell>
          <cell r="D108">
            <v>452</v>
          </cell>
        </row>
        <row r="109">
          <cell r="A109" t="str">
            <v>CACU-2X18</v>
          </cell>
          <cell r="B109" t="str">
            <v>Cable de Cobre 2x18 AWG Fle.</v>
          </cell>
          <cell r="C109" t="str">
            <v>Ml</v>
          </cell>
          <cell r="D109">
            <v>312</v>
          </cell>
        </row>
        <row r="110">
          <cell r="A110" t="str">
            <v>TER-1</v>
          </cell>
          <cell r="B110" t="str">
            <v>Adaptador Terminal Conduit 1"</v>
          </cell>
          <cell r="C110" t="str">
            <v>Un</v>
          </cell>
          <cell r="D110">
            <v>313</v>
          </cell>
        </row>
        <row r="111">
          <cell r="A111" t="str">
            <v>TER-1/2</v>
          </cell>
          <cell r="B111" t="str">
            <v>Adaptador Terminal  Conduit 1/2"</v>
          </cell>
          <cell r="C111" t="str">
            <v>Un</v>
          </cell>
          <cell r="D111">
            <v>400</v>
          </cell>
        </row>
        <row r="112">
          <cell r="A112" t="str">
            <v>TER-2</v>
          </cell>
          <cell r="B112" t="str">
            <v>Adaptador Terminal  Conduit 2"</v>
          </cell>
          <cell r="C112" t="str">
            <v>Un</v>
          </cell>
          <cell r="D112">
            <v>1612</v>
          </cell>
        </row>
        <row r="113">
          <cell r="A113" t="str">
            <v>TER-3</v>
          </cell>
          <cell r="B113" t="str">
            <v>Adaptador Terminal  Conduit 3"</v>
          </cell>
          <cell r="C113" t="str">
            <v>Un</v>
          </cell>
          <cell r="D113">
            <v>5561</v>
          </cell>
        </row>
        <row r="114">
          <cell r="A114" t="str">
            <v>TER-3/4</v>
          </cell>
          <cell r="B114" t="str">
            <v>Adaptador Terminal Conduit 3/4"</v>
          </cell>
          <cell r="C114" t="str">
            <v>Un</v>
          </cell>
          <cell r="D114">
            <v>200</v>
          </cell>
        </row>
        <row r="115">
          <cell r="A115" t="str">
            <v>TER-11/2</v>
          </cell>
          <cell r="B115" t="str">
            <v>Adaptador Terminal Conduit 1 1/2"</v>
          </cell>
          <cell r="C115" t="str">
            <v>Un</v>
          </cell>
          <cell r="D115">
            <v>1077</v>
          </cell>
        </row>
        <row r="116">
          <cell r="A116" t="str">
            <v>TER-11/4</v>
          </cell>
          <cell r="B116" t="str">
            <v>Adaptador Terminal Conduit 1 1/4"</v>
          </cell>
          <cell r="C116" t="str">
            <v>Un</v>
          </cell>
          <cell r="D116">
            <v>949</v>
          </cell>
        </row>
        <row r="117">
          <cell r="A117" t="str">
            <v>CAJA-PVCD</v>
          </cell>
          <cell r="B117" t="str">
            <v>Caja Doble Conduit</v>
          </cell>
          <cell r="C117" t="str">
            <v>Un</v>
          </cell>
          <cell r="D117">
            <v>1468</v>
          </cell>
        </row>
        <row r="118">
          <cell r="A118" t="str">
            <v>CAJA-PVCO</v>
          </cell>
          <cell r="B118" t="str">
            <v>Caja Octogonal Conduit</v>
          </cell>
          <cell r="C118" t="str">
            <v>Un</v>
          </cell>
          <cell r="D118">
            <v>1004</v>
          </cell>
        </row>
        <row r="119">
          <cell r="A119" t="str">
            <v>CAJA-PVCS</v>
          </cell>
          <cell r="B119" t="str">
            <v>Caja Sencilla Conduit</v>
          </cell>
          <cell r="C119" t="str">
            <v>Un</v>
          </cell>
          <cell r="D119">
            <v>1078</v>
          </cell>
        </row>
        <row r="120">
          <cell r="A120" t="str">
            <v>CURVA-1</v>
          </cell>
          <cell r="B120" t="str">
            <v>Curva Conduit PVC 1"</v>
          </cell>
          <cell r="C120" t="str">
            <v>Un</v>
          </cell>
          <cell r="D120">
            <v>1400</v>
          </cell>
        </row>
        <row r="121">
          <cell r="A121" t="str">
            <v>CURVA-11/2</v>
          </cell>
          <cell r="B121" t="str">
            <v>Curva Conduit PVC 1 1/2"</v>
          </cell>
          <cell r="C121" t="str">
            <v>Un</v>
          </cell>
          <cell r="D121">
            <v>3933</v>
          </cell>
        </row>
        <row r="122">
          <cell r="A122" t="str">
            <v>CURVA-11/4</v>
          </cell>
          <cell r="B122" t="str">
            <v>Curva Conduit PVC 1 1/4"</v>
          </cell>
          <cell r="C122" t="str">
            <v>Un</v>
          </cell>
          <cell r="D122">
            <v>2714</v>
          </cell>
        </row>
        <row r="123">
          <cell r="A123" t="str">
            <v>CURVA-1/2</v>
          </cell>
          <cell r="B123" t="str">
            <v>Curva Conduit PVC 1/2"</v>
          </cell>
          <cell r="C123" t="str">
            <v>Un</v>
          </cell>
          <cell r="D123">
            <v>600</v>
          </cell>
        </row>
        <row r="124">
          <cell r="A124" t="str">
            <v>CURVA-3</v>
          </cell>
          <cell r="B124" t="str">
            <v>Curva Conduit PVC 3"</v>
          </cell>
          <cell r="C124" t="str">
            <v>Un</v>
          </cell>
          <cell r="D124">
            <v>9546</v>
          </cell>
        </row>
        <row r="125">
          <cell r="A125" t="str">
            <v>CURVA-2</v>
          </cell>
          <cell r="B125" t="str">
            <v>Curva Conduit PVC 2"</v>
          </cell>
          <cell r="C125" t="str">
            <v>Un</v>
          </cell>
          <cell r="D125">
            <v>4750</v>
          </cell>
        </row>
        <row r="126">
          <cell r="A126" t="str">
            <v>CURVA-3/4</v>
          </cell>
          <cell r="B126" t="str">
            <v>Curva Conduit PVC 3/4"</v>
          </cell>
          <cell r="C126" t="str">
            <v>Un</v>
          </cell>
          <cell r="D126">
            <v>780</v>
          </cell>
        </row>
        <row r="127">
          <cell r="A127" t="str">
            <v>CURVA-21/2</v>
          </cell>
          <cell r="B127" t="str">
            <v>Curva Conduit PVC 2 1/2"</v>
          </cell>
          <cell r="C127" t="str">
            <v>Un</v>
          </cell>
          <cell r="D127">
            <v>0</v>
          </cell>
        </row>
        <row r="128">
          <cell r="A128" t="str">
            <v>LIMPVC</v>
          </cell>
          <cell r="B128" t="str">
            <v>Limpiador  PVC 760 Gr</v>
          </cell>
          <cell r="C128" t="str">
            <v>Un</v>
          </cell>
          <cell r="D128">
            <v>19000</v>
          </cell>
        </row>
        <row r="129">
          <cell r="A129" t="str">
            <v>SOLPVC</v>
          </cell>
          <cell r="B129" t="str">
            <v>Soldadura liquida PVC 1/4 Gal.</v>
          </cell>
          <cell r="C129" t="str">
            <v>Un</v>
          </cell>
          <cell r="D129">
            <v>33414</v>
          </cell>
        </row>
        <row r="130">
          <cell r="A130" t="str">
            <v>TUBFPVC-1/2</v>
          </cell>
          <cell r="B130" t="str">
            <v>Tubo Conduit Flexible 1/2"</v>
          </cell>
          <cell r="C130" t="str">
            <v>Rollo</v>
          </cell>
          <cell r="D130">
            <v>478</v>
          </cell>
        </row>
        <row r="131">
          <cell r="A131" t="str">
            <v>TUBPVC-1</v>
          </cell>
          <cell r="B131" t="str">
            <v>Tubería Conduit PVC 1"</v>
          </cell>
          <cell r="C131" t="str">
            <v>Ml</v>
          </cell>
          <cell r="D131">
            <v>1287</v>
          </cell>
        </row>
        <row r="132">
          <cell r="A132" t="str">
            <v>TUBPVC-1/2</v>
          </cell>
          <cell r="B132" t="str">
            <v>Tubería Conduit PVC  1/2"</v>
          </cell>
          <cell r="C132" t="str">
            <v>Ml</v>
          </cell>
          <cell r="D132">
            <v>1200</v>
          </cell>
        </row>
        <row r="133">
          <cell r="A133" t="str">
            <v>TUBPVC-2</v>
          </cell>
          <cell r="B133" t="str">
            <v>Tubería Conduit PVC 2"</v>
          </cell>
          <cell r="C133" t="str">
            <v>Ml</v>
          </cell>
          <cell r="D133">
            <v>6000</v>
          </cell>
        </row>
        <row r="134">
          <cell r="A134" t="str">
            <v>TUBPVC-3</v>
          </cell>
          <cell r="B134" t="str">
            <v>Tubería Conduit PVC 3"</v>
          </cell>
          <cell r="C134" t="str">
            <v>Ml</v>
          </cell>
          <cell r="D134">
            <v>8700</v>
          </cell>
        </row>
        <row r="135">
          <cell r="A135" t="str">
            <v>TUBPVC-4</v>
          </cell>
          <cell r="B135" t="str">
            <v>Tubería Conduit PVC 4"</v>
          </cell>
          <cell r="C135" t="str">
            <v>Ml</v>
          </cell>
          <cell r="D135">
            <v>12307</v>
          </cell>
        </row>
        <row r="136">
          <cell r="A136" t="str">
            <v>TUBPVC-3/4</v>
          </cell>
          <cell r="B136" t="str">
            <v>Tubería Conduit PVC 3/4"</v>
          </cell>
          <cell r="C136" t="str">
            <v>Ml</v>
          </cell>
          <cell r="D136">
            <v>1400</v>
          </cell>
        </row>
        <row r="137">
          <cell r="A137" t="str">
            <v>TUBPVC-11/2</v>
          </cell>
          <cell r="B137" t="str">
            <v>Tubería Conduit PVC 1 1/2"</v>
          </cell>
          <cell r="C137" t="str">
            <v>Ml</v>
          </cell>
          <cell r="D137">
            <v>2000</v>
          </cell>
        </row>
        <row r="138">
          <cell r="A138" t="str">
            <v>TUBPVC-11/4</v>
          </cell>
          <cell r="B138" t="str">
            <v>Tubería Conduit PVC 1 1/4"</v>
          </cell>
          <cell r="C138" t="str">
            <v>Ml</v>
          </cell>
          <cell r="D138">
            <v>2366</v>
          </cell>
        </row>
        <row r="139">
          <cell r="A139" t="str">
            <v>TUBPVC-21/2</v>
          </cell>
          <cell r="B139" t="str">
            <v>Tubería Conduit PVC 2 1/2"</v>
          </cell>
          <cell r="C139" t="str">
            <v>Ml</v>
          </cell>
          <cell r="D139">
            <v>0</v>
          </cell>
        </row>
        <row r="140">
          <cell r="A140" t="str">
            <v>CTI2S</v>
          </cell>
          <cell r="B140" t="str">
            <v>Tablero Monofasico 100 A 2 Circuitos LUMINEX</v>
          </cell>
          <cell r="C140" t="str">
            <v>Un</v>
          </cell>
          <cell r="D140">
            <v>14024</v>
          </cell>
        </row>
        <row r="141">
          <cell r="A141" t="str">
            <v>CTI4S</v>
          </cell>
          <cell r="B141" t="str">
            <v>Tablero Monofasico 100 A 4 Circuitos LUMINEX</v>
          </cell>
          <cell r="C141" t="str">
            <v>Un</v>
          </cell>
          <cell r="D141">
            <v>22997</v>
          </cell>
        </row>
        <row r="142">
          <cell r="A142" t="str">
            <v>TWC-12M</v>
          </cell>
          <cell r="B142" t="str">
            <v>Tablero HQP 12 Circuitos Totalizador LUMINEX 3Ø</v>
          </cell>
          <cell r="C142" t="str">
            <v>Un</v>
          </cell>
          <cell r="D142">
            <v>200000</v>
          </cell>
        </row>
        <row r="143">
          <cell r="A143" t="str">
            <v>TWC-18M</v>
          </cell>
          <cell r="B143" t="str">
            <v>Tablero HQP 18 Circuitos Totalizador LUMINEX 3Ø</v>
          </cell>
          <cell r="C143" t="str">
            <v>Un</v>
          </cell>
          <cell r="D143">
            <v>240000</v>
          </cell>
        </row>
        <row r="144">
          <cell r="A144" t="str">
            <v>TWC-24M</v>
          </cell>
          <cell r="B144" t="str">
            <v>Tablero HQP 24 Circuitos Totalizador LUMINEX 3Ø</v>
          </cell>
          <cell r="C144" t="str">
            <v>Un</v>
          </cell>
          <cell r="D144">
            <v>320000</v>
          </cell>
        </row>
        <row r="145">
          <cell r="A145" t="str">
            <v>TWC-30M</v>
          </cell>
          <cell r="B145" t="str">
            <v>Tablero HQP 30 Circuitos Totalizador LUMINEX</v>
          </cell>
          <cell r="C145" t="str">
            <v>Un</v>
          </cell>
          <cell r="D145">
            <v>512434</v>
          </cell>
        </row>
        <row r="146">
          <cell r="A146" t="str">
            <v>TWC-36M</v>
          </cell>
          <cell r="B146" t="str">
            <v>Tablero HQP 36 Circuitos Totalizador LUMINEX</v>
          </cell>
          <cell r="C146" t="str">
            <v>Un</v>
          </cell>
          <cell r="D146">
            <v>530574</v>
          </cell>
        </row>
        <row r="147">
          <cell r="A147" t="str">
            <v>TWC-M-36</v>
          </cell>
          <cell r="B147" t="str">
            <v>Tablero 36 Circuitos Espacio Totalizador Pueta y Llave LUMINEX</v>
          </cell>
          <cell r="C147" t="str">
            <v>Un</v>
          </cell>
          <cell r="D147">
            <v>550000</v>
          </cell>
        </row>
        <row r="148">
          <cell r="A148" t="str">
            <v>TWC-M-24</v>
          </cell>
          <cell r="B148" t="str">
            <v>Tablero 24 Circuitos Espacio Totalizador Pueta y Llave LUMINEX</v>
          </cell>
          <cell r="C148" t="str">
            <v>Un</v>
          </cell>
          <cell r="D148">
            <v>500000</v>
          </cell>
        </row>
        <row r="149">
          <cell r="A149" t="str">
            <v>TWC-M-12</v>
          </cell>
          <cell r="B149" t="str">
            <v>Tablero 12 Circuitos Espacio Totalizador Pueta y Llave LUMINEX</v>
          </cell>
          <cell r="C149" t="str">
            <v>Un</v>
          </cell>
          <cell r="D149">
            <v>450000</v>
          </cell>
        </row>
        <row r="150">
          <cell r="A150" t="str">
            <v>TWC-42M</v>
          </cell>
          <cell r="B150" t="str">
            <v>Tablero HQP 42 Circuitos Totalizador LUMINEX</v>
          </cell>
          <cell r="C150" t="str">
            <v>Un</v>
          </cell>
          <cell r="D150">
            <v>577745</v>
          </cell>
        </row>
        <row r="151">
          <cell r="A151" t="str">
            <v>TWP-12</v>
          </cell>
          <cell r="B151" t="str">
            <v>Tablero con Puerta 12 Circuitos LUMINEX Trifilar</v>
          </cell>
          <cell r="C151" t="str">
            <v>Un</v>
          </cell>
          <cell r="D151">
            <v>189012</v>
          </cell>
        </row>
        <row r="152">
          <cell r="A152" t="str">
            <v>TWP-18</v>
          </cell>
          <cell r="B152" t="str">
            <v>Tablero con Puerta 18 Circuitos LUMINEX</v>
          </cell>
          <cell r="C152" t="str">
            <v>Un</v>
          </cell>
          <cell r="D152">
            <v>223605</v>
          </cell>
        </row>
        <row r="153">
          <cell r="A153" t="str">
            <v>TWP-24</v>
          </cell>
          <cell r="B153" t="str">
            <v>Tablero con Puerta 24 Circuitos LUMINEX</v>
          </cell>
          <cell r="C153" t="str">
            <v>Un</v>
          </cell>
          <cell r="D153">
            <v>264865</v>
          </cell>
        </row>
        <row r="154">
          <cell r="A154" t="str">
            <v>TWP-30</v>
          </cell>
          <cell r="B154" t="str">
            <v>Tablero con Puerta 30 Circuitos LUMINEX</v>
          </cell>
          <cell r="C154" t="str">
            <v>Un</v>
          </cell>
          <cell r="D154">
            <v>353233</v>
          </cell>
        </row>
        <row r="155">
          <cell r="A155" t="str">
            <v>TWP-36</v>
          </cell>
          <cell r="B155" t="str">
            <v>Tablero con Puerta 36 Circuitos LUMINEX</v>
          </cell>
          <cell r="C155" t="str">
            <v>Un</v>
          </cell>
          <cell r="D155">
            <v>372657</v>
          </cell>
        </row>
        <row r="156">
          <cell r="A156" t="str">
            <v>TWP-42</v>
          </cell>
          <cell r="B156" t="str">
            <v>Tablero con Puerta 42 Circuitos LUMINEX</v>
          </cell>
          <cell r="C156" t="str">
            <v>Un</v>
          </cell>
          <cell r="D156">
            <v>430429</v>
          </cell>
        </row>
        <row r="157">
          <cell r="A157" t="str">
            <v>TWC-12</v>
          </cell>
          <cell r="B157" t="str">
            <v>Tablero con Puerta Llave 12 Circuitos LUMINEX</v>
          </cell>
          <cell r="C157" t="str">
            <v>Un</v>
          </cell>
          <cell r="D157">
            <v>204092</v>
          </cell>
        </row>
        <row r="158">
          <cell r="A158" t="str">
            <v>TWC-18</v>
          </cell>
          <cell r="B158" t="str">
            <v>Tablero con Puerta Llave 18 Circuitos LUMINEX</v>
          </cell>
          <cell r="C158" t="str">
            <v>Un</v>
          </cell>
          <cell r="D158">
            <v>238687</v>
          </cell>
        </row>
        <row r="159">
          <cell r="A159" t="str">
            <v>TWC-24</v>
          </cell>
          <cell r="B159" t="str">
            <v>Tablero con Puerta Llave 24 Circuitos LUMINEX</v>
          </cell>
          <cell r="C159" t="str">
            <v>Un</v>
          </cell>
          <cell r="D159">
            <v>279945</v>
          </cell>
        </row>
        <row r="160">
          <cell r="A160" t="str">
            <v>TWC-30</v>
          </cell>
          <cell r="B160" t="str">
            <v>Tablero con Puerta Llave 30 Circuitos LUMINEX</v>
          </cell>
          <cell r="C160" t="str">
            <v>Un</v>
          </cell>
          <cell r="D160">
            <v>368313</v>
          </cell>
        </row>
        <row r="161">
          <cell r="A161" t="str">
            <v>TWC-36</v>
          </cell>
          <cell r="B161" t="str">
            <v>Tablero con Puerta Llave 36 Circuitos LUMINEX</v>
          </cell>
          <cell r="C161" t="str">
            <v>Un</v>
          </cell>
          <cell r="D161">
            <v>387737</v>
          </cell>
        </row>
        <row r="162">
          <cell r="A162" t="str">
            <v>TWC-42</v>
          </cell>
          <cell r="B162" t="str">
            <v>Tablero con Puerta Llave42 Circuitos LUMINEX</v>
          </cell>
          <cell r="C162" t="str">
            <v>Un</v>
          </cell>
          <cell r="D162">
            <v>445509</v>
          </cell>
        </row>
        <row r="163">
          <cell r="A163" t="str">
            <v>TWS-12</v>
          </cell>
          <cell r="B163" t="str">
            <v>Tablero sin Puerta 12 Circuitos LUMINEX</v>
          </cell>
          <cell r="C163" t="str">
            <v>Un</v>
          </cell>
          <cell r="D163">
            <v>127400</v>
          </cell>
        </row>
        <row r="164">
          <cell r="A164" t="str">
            <v>TWS-18</v>
          </cell>
          <cell r="B164" t="str">
            <v>Tablero sin Puerta 18 Circuitos LUMINEX</v>
          </cell>
          <cell r="C164" t="str">
            <v>Un</v>
          </cell>
          <cell r="D164">
            <v>149500</v>
          </cell>
        </row>
        <row r="165">
          <cell r="A165" t="str">
            <v>TWS-24</v>
          </cell>
          <cell r="B165" t="str">
            <v>Tablero sin Puerta 24 Circuitos LUMINEX</v>
          </cell>
          <cell r="C165" t="str">
            <v>Un</v>
          </cell>
          <cell r="D165">
            <v>230286</v>
          </cell>
        </row>
        <row r="166">
          <cell r="A166" t="str">
            <v>TWS-30</v>
          </cell>
          <cell r="B166" t="str">
            <v>Tablero sin Puerta 30 Circuitos LUMINEX</v>
          </cell>
          <cell r="C166" t="str">
            <v>Un</v>
          </cell>
          <cell r="D166">
            <v>298916</v>
          </cell>
        </row>
        <row r="167">
          <cell r="A167" t="str">
            <v>TWS-36</v>
          </cell>
          <cell r="B167" t="str">
            <v>Tablero sin Puerta 36 Circuitos LUMINEX</v>
          </cell>
          <cell r="C167" t="str">
            <v>Un</v>
          </cell>
          <cell r="D167">
            <v>326617</v>
          </cell>
        </row>
        <row r="168">
          <cell r="A168" t="str">
            <v>TWS-42</v>
          </cell>
          <cell r="B168" t="str">
            <v>Tablero sin Puerta 42 Circuitos LUMINEX</v>
          </cell>
          <cell r="C168" t="str">
            <v>Un</v>
          </cell>
          <cell r="D168">
            <v>375853</v>
          </cell>
        </row>
        <row r="169">
          <cell r="A169" t="str">
            <v>TWS-6</v>
          </cell>
          <cell r="B169" t="str">
            <v>Tablero sin Puerta 6 Circuitos LUMINEX Trifilar</v>
          </cell>
          <cell r="C169" t="str">
            <v>Un</v>
          </cell>
          <cell r="D169">
            <v>24050</v>
          </cell>
        </row>
        <row r="170">
          <cell r="A170" t="str">
            <v>TWS-8</v>
          </cell>
          <cell r="B170" t="str">
            <v>Tablero sin Puerta 8 Circuitos LUMINEX</v>
          </cell>
          <cell r="C170" t="str">
            <v>Un</v>
          </cell>
          <cell r="D170">
            <v>31850</v>
          </cell>
        </row>
        <row r="171">
          <cell r="A171" t="str">
            <v>TQCP-4M</v>
          </cell>
          <cell r="B171" t="str">
            <v>Tablero monofasico TQPC 4 Circuitos</v>
          </cell>
          <cell r="C171" t="str">
            <v>Un</v>
          </cell>
          <cell r="D171">
            <v>0</v>
          </cell>
        </row>
        <row r="172">
          <cell r="A172" t="str">
            <v>TQCP-12T</v>
          </cell>
          <cell r="B172" t="str">
            <v>Tablero Trifasico TQPC 12 Circuitos</v>
          </cell>
          <cell r="C172" t="str">
            <v>Un</v>
          </cell>
          <cell r="D172">
            <v>0</v>
          </cell>
        </row>
        <row r="173">
          <cell r="A173" t="str">
            <v>TQCP-18T</v>
          </cell>
          <cell r="B173" t="str">
            <v>Tablero Trifasico TQPC 18 Circuitos</v>
          </cell>
          <cell r="C173" t="str">
            <v>Un</v>
          </cell>
          <cell r="D173">
            <v>0</v>
          </cell>
        </row>
        <row r="174">
          <cell r="A174" t="str">
            <v>TQCP-24T</v>
          </cell>
          <cell r="B174" t="str">
            <v>Tablero Trifasico TQPC 24 Circuitos</v>
          </cell>
          <cell r="C174" t="str">
            <v>Un</v>
          </cell>
          <cell r="D174">
            <v>0</v>
          </cell>
        </row>
        <row r="175">
          <cell r="A175" t="str">
            <v>TQCP-6TRI</v>
          </cell>
          <cell r="B175" t="str">
            <v>Tablero Trifilar TQCP 6 Circuitos</v>
          </cell>
          <cell r="C175" t="str">
            <v>Un</v>
          </cell>
          <cell r="D175">
            <v>0</v>
          </cell>
        </row>
        <row r="176">
          <cell r="A176" t="str">
            <v>TBP-8TRI</v>
          </cell>
          <cell r="B176" t="str">
            <v>Tablero Trifilar TBP 8 Circuitos LUMINEX</v>
          </cell>
          <cell r="C176" t="str">
            <v>Un</v>
          </cell>
          <cell r="D176">
            <v>160000</v>
          </cell>
        </row>
        <row r="177">
          <cell r="A177" t="str">
            <v>MBRK-16</v>
          </cell>
          <cell r="B177" t="str">
            <v>Mini Breaker 1 x 16 Amperios</v>
          </cell>
          <cell r="C177" t="str">
            <v>Un</v>
          </cell>
          <cell r="D177">
            <v>22000</v>
          </cell>
        </row>
        <row r="178">
          <cell r="A178" t="str">
            <v>MBRK-2X25</v>
          </cell>
          <cell r="B178" t="str">
            <v>Mini Breaker 2 x 25 Amperios</v>
          </cell>
          <cell r="C178" t="str">
            <v>Un</v>
          </cell>
          <cell r="D178">
            <v>37000</v>
          </cell>
        </row>
        <row r="179">
          <cell r="A179" t="str">
            <v>BRK-15</v>
          </cell>
          <cell r="B179" t="str">
            <v>Breaker 1 x 15 Amperios</v>
          </cell>
          <cell r="C179" t="str">
            <v>Un</v>
          </cell>
          <cell r="D179">
            <v>9000</v>
          </cell>
        </row>
        <row r="180">
          <cell r="A180" t="str">
            <v>BRK-20</v>
          </cell>
          <cell r="B180" t="str">
            <v>Breaker 1 x 20 Amperios</v>
          </cell>
          <cell r="C180" t="str">
            <v>Un</v>
          </cell>
          <cell r="D180">
            <v>9000</v>
          </cell>
        </row>
        <row r="181">
          <cell r="A181" t="str">
            <v>BRK-30</v>
          </cell>
          <cell r="B181" t="str">
            <v>Breaker 1 x 30 Amperios</v>
          </cell>
          <cell r="C181" t="str">
            <v>Un</v>
          </cell>
          <cell r="D181">
            <v>5500</v>
          </cell>
        </row>
        <row r="182">
          <cell r="A182" t="str">
            <v>BRK-2X20</v>
          </cell>
          <cell r="B182" t="str">
            <v>Breaker 2 x 20 Amperios</v>
          </cell>
          <cell r="C182" t="str">
            <v>Un</v>
          </cell>
          <cell r="D182">
            <v>30000</v>
          </cell>
        </row>
        <row r="183">
          <cell r="A183" t="str">
            <v>BRK-2X30</v>
          </cell>
          <cell r="B183" t="str">
            <v>Breaker 2 x 30 Amperios</v>
          </cell>
          <cell r="C183" t="str">
            <v>Un</v>
          </cell>
          <cell r="D183">
            <v>19500</v>
          </cell>
        </row>
        <row r="184">
          <cell r="A184" t="str">
            <v>BRK-3X30</v>
          </cell>
          <cell r="B184" t="str">
            <v>Breaker 3 x 30 Amperios</v>
          </cell>
          <cell r="C184" t="str">
            <v>Un</v>
          </cell>
          <cell r="D184">
            <v>19500</v>
          </cell>
        </row>
        <row r="185">
          <cell r="A185" t="str">
            <v>BRK-2X40</v>
          </cell>
          <cell r="B185" t="str">
            <v>Breaker 2x40 Amperios</v>
          </cell>
          <cell r="C185" t="str">
            <v>Un</v>
          </cell>
          <cell r="D185">
            <v>19500</v>
          </cell>
        </row>
        <row r="186">
          <cell r="A186" t="str">
            <v>BRK-2X60</v>
          </cell>
          <cell r="B186" t="str">
            <v>Breaker 2x60 Amperios</v>
          </cell>
          <cell r="C186" t="str">
            <v>Un</v>
          </cell>
          <cell r="D186">
            <v>19500</v>
          </cell>
        </row>
        <row r="187">
          <cell r="A187" t="str">
            <v>BRK-3X50</v>
          </cell>
          <cell r="B187" t="str">
            <v>Breaker 3x50 Amperios</v>
          </cell>
          <cell r="C187" t="str">
            <v>Un</v>
          </cell>
          <cell r="D187">
            <v>25047</v>
          </cell>
        </row>
        <row r="188">
          <cell r="A188" t="str">
            <v>BRK-3X60</v>
          </cell>
          <cell r="B188" t="str">
            <v>Breaker 3x60 Amperios</v>
          </cell>
          <cell r="C188" t="str">
            <v>Un</v>
          </cell>
          <cell r="D188">
            <v>135000</v>
          </cell>
        </row>
        <row r="189">
          <cell r="A189" t="str">
            <v>BRK-3X100</v>
          </cell>
          <cell r="B189" t="str">
            <v>Breaker 3x100 Amperios Caja Moldeada</v>
          </cell>
          <cell r="C189" t="str">
            <v>Un</v>
          </cell>
          <cell r="D189">
            <v>180000</v>
          </cell>
        </row>
        <row r="190">
          <cell r="A190" t="str">
            <v>BRK-3X125/200</v>
          </cell>
          <cell r="B190" t="str">
            <v>Breaker 3x125 3x200 Amperios Caja Moldeada</v>
          </cell>
          <cell r="C190" t="str">
            <v>Un</v>
          </cell>
          <cell r="D190">
            <v>320000</v>
          </cell>
        </row>
        <row r="191">
          <cell r="A191" t="str">
            <v>BRK-3X250</v>
          </cell>
          <cell r="B191" t="str">
            <v>Breaker 3x250 Amperios Caja Moldeada</v>
          </cell>
          <cell r="C191" t="str">
            <v>Un</v>
          </cell>
          <cell r="D191">
            <v>288600</v>
          </cell>
        </row>
        <row r="192">
          <cell r="A192" t="str">
            <v>BRK-3X300</v>
          </cell>
          <cell r="B192" t="str">
            <v>Breaker 3x300 Amperios Caja Moldeada</v>
          </cell>
          <cell r="C192" t="str">
            <v>Un</v>
          </cell>
          <cell r="D192">
            <v>273000</v>
          </cell>
        </row>
        <row r="193">
          <cell r="A193" t="str">
            <v>BRK-3X350</v>
          </cell>
          <cell r="B193" t="str">
            <v>Breaker 3x350 Amperios Caja Moldeada</v>
          </cell>
          <cell r="C193" t="str">
            <v>Un</v>
          </cell>
          <cell r="D193">
            <v>292500</v>
          </cell>
        </row>
        <row r="194">
          <cell r="A194" t="str">
            <v>BRK-3X400</v>
          </cell>
          <cell r="B194" t="str">
            <v>Breaker 3x400 Amperios Caja Moldeada</v>
          </cell>
          <cell r="C194" t="str">
            <v>Un</v>
          </cell>
          <cell r="D194">
            <v>325000</v>
          </cell>
        </row>
        <row r="195">
          <cell r="A195" t="str">
            <v>BRK-3X500</v>
          </cell>
          <cell r="B195" t="str">
            <v>Breaker 3x500 Amperios Caja Moldeada</v>
          </cell>
          <cell r="C195" t="str">
            <v>Un</v>
          </cell>
          <cell r="D195">
            <v>572000</v>
          </cell>
        </row>
        <row r="196">
          <cell r="A196" t="str">
            <v>BRK-3X75</v>
          </cell>
          <cell r="B196" t="str">
            <v>Breaker 3x75 Amperios</v>
          </cell>
          <cell r="C196" t="str">
            <v>Un</v>
          </cell>
          <cell r="D196">
            <v>48100</v>
          </cell>
        </row>
        <row r="197">
          <cell r="A197" t="str">
            <v>BRKI-3X40</v>
          </cell>
          <cell r="B197" t="str">
            <v>Breaker Industrial 3x40 Amperios</v>
          </cell>
          <cell r="C197" t="str">
            <v>Un</v>
          </cell>
          <cell r="D197">
            <v>140000</v>
          </cell>
        </row>
        <row r="198">
          <cell r="A198" t="str">
            <v>BRKI-3X60</v>
          </cell>
          <cell r="B198" t="str">
            <v>Breaker Industrial 3x60 Amperios</v>
          </cell>
          <cell r="C198" t="str">
            <v>Un</v>
          </cell>
          <cell r="D198">
            <v>140000</v>
          </cell>
        </row>
        <row r="199">
          <cell r="A199" t="str">
            <v>BRKI-3X70</v>
          </cell>
          <cell r="B199" t="str">
            <v>Breaker Industrial 3x70 Amperios</v>
          </cell>
          <cell r="C199" t="str">
            <v>Un</v>
          </cell>
          <cell r="D199">
            <v>0</v>
          </cell>
        </row>
        <row r="200">
          <cell r="A200" t="str">
            <v>TERMAG-400</v>
          </cell>
          <cell r="B200" t="str">
            <v>Termo Magnético  3x400 Amperios Caja Moldeada</v>
          </cell>
          <cell r="C200" t="str">
            <v>Un</v>
          </cell>
          <cell r="D200">
            <v>325000</v>
          </cell>
        </row>
        <row r="201">
          <cell r="A201" t="str">
            <v>BRKI-3X80</v>
          </cell>
          <cell r="B201" t="str">
            <v>Breaker Industrial 3x80 Amperios</v>
          </cell>
          <cell r="C201" t="str">
            <v>Un</v>
          </cell>
          <cell r="D201">
            <v>0</v>
          </cell>
        </row>
        <row r="202">
          <cell r="A202" t="str">
            <v>ARM-12C</v>
          </cell>
          <cell r="B202" t="str">
            <v>Armario Para 12 Contadores Completo</v>
          </cell>
          <cell r="C202" t="str">
            <v>Un</v>
          </cell>
          <cell r="D202">
            <v>1132013</v>
          </cell>
        </row>
        <row r="203">
          <cell r="A203" t="str">
            <v>ARM-15C</v>
          </cell>
          <cell r="B203" t="str">
            <v>Armario Para 15 Contadores Completo</v>
          </cell>
          <cell r="C203" t="str">
            <v>Un</v>
          </cell>
          <cell r="D203">
            <v>1734200</v>
          </cell>
        </row>
        <row r="204">
          <cell r="A204" t="str">
            <v>ARM-18C</v>
          </cell>
          <cell r="B204" t="str">
            <v>Armario Para 18 Contadores Completo</v>
          </cell>
          <cell r="C204" t="str">
            <v>Un</v>
          </cell>
          <cell r="D204">
            <v>1960400</v>
          </cell>
        </row>
        <row r="205">
          <cell r="A205" t="str">
            <v>ARM-21C</v>
          </cell>
          <cell r="B205" t="str">
            <v>Armario Para 21 Contadores Completo</v>
          </cell>
          <cell r="C205" t="str">
            <v>Un</v>
          </cell>
          <cell r="D205">
            <v>910000</v>
          </cell>
        </row>
        <row r="206">
          <cell r="A206" t="str">
            <v>ARM-9C</v>
          </cell>
          <cell r="B206" t="str">
            <v>Armario Para 9 Contadores Completo</v>
          </cell>
          <cell r="C206" t="str">
            <v>Un</v>
          </cell>
          <cell r="D206">
            <v>900000</v>
          </cell>
        </row>
        <row r="207">
          <cell r="A207" t="str">
            <v>CELDA-112</v>
          </cell>
          <cell r="B207" t="str">
            <v>Celda Transformador 112 KVA LUMINEX</v>
          </cell>
          <cell r="C207" t="str">
            <v>Un</v>
          </cell>
          <cell r="D207">
            <v>850927</v>
          </cell>
        </row>
        <row r="208">
          <cell r="A208" t="str">
            <v>CELDA-150</v>
          </cell>
          <cell r="B208" t="str">
            <v>Celda Transformador 150 KVA LUMINEX</v>
          </cell>
          <cell r="C208" t="str">
            <v>Un</v>
          </cell>
          <cell r="D208">
            <v>885719</v>
          </cell>
        </row>
        <row r="209">
          <cell r="A209" t="str">
            <v>CELDA-225</v>
          </cell>
          <cell r="B209" t="str">
            <v>Celda Transformador 225 KVA LUMINEX</v>
          </cell>
          <cell r="C209" t="str">
            <v>Un</v>
          </cell>
          <cell r="D209">
            <v>824927</v>
          </cell>
        </row>
        <row r="210">
          <cell r="A210" t="str">
            <v>CELDA-300</v>
          </cell>
          <cell r="B210" t="str">
            <v>Celda Transformador 300 KVA LUMINEX</v>
          </cell>
          <cell r="C210" t="str">
            <v>Un</v>
          </cell>
          <cell r="D210">
            <v>945474</v>
          </cell>
        </row>
        <row r="211">
          <cell r="A211" t="str">
            <v>CELDA-400</v>
          </cell>
          <cell r="B211" t="str">
            <v>Celda Transformador 400 KVA LUMINEX</v>
          </cell>
          <cell r="C211" t="str">
            <v>Un</v>
          </cell>
          <cell r="D211">
            <v>824927</v>
          </cell>
        </row>
        <row r="212">
          <cell r="A212" t="str">
            <v>CELDA-45</v>
          </cell>
          <cell r="B212" t="str">
            <v>Celda Transformador 45 KVA LUMINEX</v>
          </cell>
          <cell r="C212" t="str">
            <v>Un</v>
          </cell>
          <cell r="D212">
            <v>1040022</v>
          </cell>
        </row>
        <row r="213">
          <cell r="A213" t="str">
            <v>CELDA-500</v>
          </cell>
          <cell r="B213" t="str">
            <v>Celda Transformador 500 KVA LUMINEX</v>
          </cell>
          <cell r="C213" t="str">
            <v>Un</v>
          </cell>
          <cell r="D213">
            <v>945474</v>
          </cell>
        </row>
        <row r="214">
          <cell r="A214" t="str">
            <v>CELDA-75</v>
          </cell>
          <cell r="B214" t="str">
            <v>Celda Transformador 75 KVA LUMINEX</v>
          </cell>
          <cell r="C214" t="str">
            <v>Un</v>
          </cell>
          <cell r="D214">
            <v>850927</v>
          </cell>
        </row>
        <row r="215">
          <cell r="A215" t="str">
            <v>ARM-01</v>
          </cell>
          <cell r="B215" t="str">
            <v xml:space="preserve">Armario Metalico 1.5x1.2x.04 m </v>
          </cell>
          <cell r="C215" t="str">
            <v>Un</v>
          </cell>
          <cell r="D215">
            <v>1235000</v>
          </cell>
        </row>
        <row r="216">
          <cell r="A216" t="str">
            <v>MED-TRIDMAX</v>
          </cell>
          <cell r="B216" t="str">
            <v>Medidor Trifásico 3x120-208 5A 3 elementos DMAX</v>
          </cell>
          <cell r="C216" t="str">
            <v>Un</v>
          </cell>
          <cell r="D216">
            <v>1066000</v>
          </cell>
        </row>
        <row r="217">
          <cell r="A217" t="str">
            <v>MED-ER</v>
          </cell>
          <cell r="B217" t="str">
            <v>Medidor Energía Reactiva</v>
          </cell>
          <cell r="C217" t="str">
            <v>Un</v>
          </cell>
          <cell r="D217">
            <v>975000</v>
          </cell>
        </row>
        <row r="218">
          <cell r="A218" t="str">
            <v>MED-TRIDMAX2T</v>
          </cell>
          <cell r="B218" t="str">
            <v>Medidor Trifásico 3x120-208 5A 3 elementos indicador demanda máxima 2 tarifa</v>
          </cell>
          <cell r="C218" t="str">
            <v>Un</v>
          </cell>
          <cell r="D218">
            <v>1241500</v>
          </cell>
        </row>
        <row r="219">
          <cell r="A219" t="str">
            <v>MED-TRIF</v>
          </cell>
          <cell r="B219" t="str">
            <v>Medidor Trifásico 3x120-208 20 (80) A 3 activa</v>
          </cell>
          <cell r="C219" t="str">
            <v>Un</v>
          </cell>
          <cell r="D219">
            <v>169000</v>
          </cell>
        </row>
        <row r="220">
          <cell r="A220" t="str">
            <v>MED-TRIF4</v>
          </cell>
          <cell r="B220" t="str">
            <v>Medidor Trifásico Tetrafilar 3x127-220 100 A</v>
          </cell>
          <cell r="C220" t="str">
            <v>Un</v>
          </cell>
          <cell r="D220">
            <v>195000</v>
          </cell>
        </row>
        <row r="221">
          <cell r="A221" t="str">
            <v>MED-BITRI2</v>
          </cell>
          <cell r="B221" t="str">
            <v>Medidor Bifásico Trifilar 2x120-208 15(60) A 2 elementos activa</v>
          </cell>
          <cell r="C221" t="str">
            <v>Un</v>
          </cell>
          <cell r="D221">
            <v>250000</v>
          </cell>
        </row>
        <row r="222">
          <cell r="A222" t="str">
            <v>MED-MONO</v>
          </cell>
          <cell r="B222" t="str">
            <v>Medidor Monofasico 15 (60)A 120 V 1 elemento activa</v>
          </cell>
          <cell r="C222" t="str">
            <v>Un</v>
          </cell>
          <cell r="D222">
            <v>55874</v>
          </cell>
        </row>
        <row r="223">
          <cell r="A223" t="str">
            <v>MED-MONOTRI</v>
          </cell>
          <cell r="B223" t="str">
            <v>Medidor Monofasico Trifilar 2x120/240 15 (60)A</v>
          </cell>
          <cell r="C223" t="str">
            <v>Un</v>
          </cell>
          <cell r="D223">
            <v>55874</v>
          </cell>
        </row>
        <row r="224">
          <cell r="A224" t="str">
            <v>TUBGAL-1/2</v>
          </cell>
          <cell r="B224" t="str">
            <v>Tubería conduit Galvanizada  1/2"</v>
          </cell>
          <cell r="C224" t="str">
            <v>Ml</v>
          </cell>
          <cell r="D224">
            <v>3010</v>
          </cell>
        </row>
        <row r="225">
          <cell r="A225" t="str">
            <v>TUBGAL-3/4</v>
          </cell>
          <cell r="B225" t="str">
            <v>Tubería conduit Galvanizada  3/4"</v>
          </cell>
          <cell r="C225" t="str">
            <v>Ml</v>
          </cell>
          <cell r="D225">
            <v>3978</v>
          </cell>
        </row>
        <row r="226">
          <cell r="A226" t="str">
            <v>TUBGAL-1</v>
          </cell>
          <cell r="B226" t="str">
            <v>Tubería conduit Galvanizada 1"</v>
          </cell>
          <cell r="C226" t="str">
            <v>Ml</v>
          </cell>
          <cell r="D226">
            <v>6014</v>
          </cell>
        </row>
        <row r="227">
          <cell r="A227" t="str">
            <v>TUBGAL-11/2</v>
          </cell>
          <cell r="B227" t="str">
            <v>Tubería conduit Galvanizada 1 1/2"</v>
          </cell>
          <cell r="C227" t="str">
            <v>Ml</v>
          </cell>
          <cell r="D227">
            <v>9666</v>
          </cell>
        </row>
        <row r="228">
          <cell r="A228" t="str">
            <v>TUBGAL-2</v>
          </cell>
          <cell r="B228" t="str">
            <v>Tubería conduit Galvanizada 2"</v>
          </cell>
          <cell r="C228" t="str">
            <v>Ml</v>
          </cell>
          <cell r="D228">
            <v>25000</v>
          </cell>
        </row>
        <row r="229">
          <cell r="A229" t="str">
            <v>TUBGAL-3</v>
          </cell>
          <cell r="B229" t="str">
            <v>Tubería conduit Galvanizada 3"</v>
          </cell>
          <cell r="C229" t="str">
            <v>Ml</v>
          </cell>
          <cell r="D229">
            <v>35000</v>
          </cell>
        </row>
        <row r="230">
          <cell r="A230" t="str">
            <v>TUBGAL-4</v>
          </cell>
          <cell r="B230" t="str">
            <v>Tubería conduit Galvanizada 4"</v>
          </cell>
          <cell r="C230" t="str">
            <v>Ml</v>
          </cell>
          <cell r="D230">
            <v>26458</v>
          </cell>
        </row>
        <row r="231">
          <cell r="A231" t="str">
            <v>TUBMG-1/2</v>
          </cell>
          <cell r="B231" t="str">
            <v>Tubería conduit gris  1/2"</v>
          </cell>
          <cell r="C231" t="str">
            <v>Ml</v>
          </cell>
          <cell r="D231">
            <v>2194</v>
          </cell>
        </row>
        <row r="232">
          <cell r="A232" t="str">
            <v>TUBMG-3/4</v>
          </cell>
          <cell r="B232" t="str">
            <v>Tubería conduit gris  3/4"</v>
          </cell>
          <cell r="C232" t="str">
            <v>Ml</v>
          </cell>
          <cell r="D232">
            <v>2972</v>
          </cell>
        </row>
        <row r="233">
          <cell r="A233" t="str">
            <v>TUBMG-1</v>
          </cell>
          <cell r="B233" t="str">
            <v>Tubería conduit gris 1"</v>
          </cell>
          <cell r="C233" t="str">
            <v>Ml</v>
          </cell>
          <cell r="D233">
            <v>4775</v>
          </cell>
        </row>
        <row r="234">
          <cell r="A234" t="str">
            <v>TUBMG-11/2</v>
          </cell>
          <cell r="B234" t="str">
            <v>Tubería conduit gris 1 1/2"</v>
          </cell>
          <cell r="C234" t="str">
            <v>Ml</v>
          </cell>
          <cell r="D234">
            <v>7687</v>
          </cell>
        </row>
        <row r="235">
          <cell r="A235" t="str">
            <v>TUBMG-2</v>
          </cell>
          <cell r="B235" t="str">
            <v>Tubería conduit gris 2"</v>
          </cell>
          <cell r="C235" t="str">
            <v>Ml</v>
          </cell>
          <cell r="D235">
            <v>9712</v>
          </cell>
        </row>
        <row r="236">
          <cell r="A236" t="str">
            <v>TUBMG-3</v>
          </cell>
          <cell r="B236" t="str">
            <v>Tubería conduit gris 3"</v>
          </cell>
          <cell r="C236" t="str">
            <v>Ml</v>
          </cell>
          <cell r="D236">
            <v>18374</v>
          </cell>
        </row>
        <row r="237">
          <cell r="A237" t="str">
            <v>TUBMG-4</v>
          </cell>
          <cell r="B237" t="str">
            <v>Tubería conduit gris 4"</v>
          </cell>
          <cell r="C237" t="str">
            <v>Ml</v>
          </cell>
          <cell r="D237">
            <v>25782</v>
          </cell>
        </row>
        <row r="238">
          <cell r="A238" t="str">
            <v>CURVAMG-1</v>
          </cell>
          <cell r="B238" t="str">
            <v>Curva conduit galvanizad de 1"</v>
          </cell>
          <cell r="C238" t="str">
            <v>Un</v>
          </cell>
          <cell r="D238">
            <v>1858</v>
          </cell>
        </row>
        <row r="239">
          <cell r="A239" t="str">
            <v>CURVAMG-1/2</v>
          </cell>
          <cell r="B239" t="str">
            <v>Curva conduit galvanizad de 1/2"</v>
          </cell>
          <cell r="C239" t="str">
            <v>Un</v>
          </cell>
          <cell r="D239">
            <v>1162</v>
          </cell>
        </row>
        <row r="240">
          <cell r="A240" t="str">
            <v>CURVAMG-2</v>
          </cell>
          <cell r="B240" t="str">
            <v>Curva conduit galvanizad de 2"</v>
          </cell>
          <cell r="C240" t="str">
            <v>Un</v>
          </cell>
          <cell r="D240">
            <v>7933</v>
          </cell>
        </row>
        <row r="241">
          <cell r="A241" t="str">
            <v>CURVAMG-3</v>
          </cell>
          <cell r="B241" t="str">
            <v>Curva conduit galvanizad de 3"</v>
          </cell>
          <cell r="C241" t="str">
            <v>Un</v>
          </cell>
          <cell r="D241">
            <v>31675</v>
          </cell>
        </row>
        <row r="242">
          <cell r="A242" t="str">
            <v>CURVAMG-3/4</v>
          </cell>
          <cell r="B242" t="str">
            <v>Curva conduit galvanizad de 3/4"</v>
          </cell>
          <cell r="C242" t="str">
            <v>Un</v>
          </cell>
          <cell r="D242">
            <v>1465</v>
          </cell>
        </row>
        <row r="243">
          <cell r="A243" t="str">
            <v>CURVAMG-4</v>
          </cell>
          <cell r="B243" t="str">
            <v>Curva conduit galvanizad de 4"</v>
          </cell>
          <cell r="C243" t="str">
            <v>Un</v>
          </cell>
          <cell r="D243">
            <v>72384</v>
          </cell>
        </row>
        <row r="244">
          <cell r="A244" t="str">
            <v>CURVAMG-1 1/2</v>
          </cell>
          <cell r="B244" t="str">
            <v>Curva conduit galvanizad de 1 1/2"</v>
          </cell>
          <cell r="C244" t="str">
            <v>Un</v>
          </cell>
          <cell r="D244">
            <v>5379</v>
          </cell>
        </row>
        <row r="245">
          <cell r="A245" t="str">
            <v>CURVAMG-2 1/2</v>
          </cell>
          <cell r="B245" t="str">
            <v>Curva conduit galvanizad de 2 1/2"</v>
          </cell>
          <cell r="C245" t="str">
            <v>Un</v>
          </cell>
          <cell r="D245">
            <v>21194</v>
          </cell>
        </row>
        <row r="246">
          <cell r="A246" t="str">
            <v>CURVAG-1</v>
          </cell>
          <cell r="B246" t="str">
            <v>Curva conduit gris de 1"</v>
          </cell>
          <cell r="C246" t="str">
            <v>Un</v>
          </cell>
          <cell r="D246">
            <v>1453</v>
          </cell>
        </row>
        <row r="247">
          <cell r="A247" t="str">
            <v>CURVAG-11/2</v>
          </cell>
          <cell r="B247" t="str">
            <v>Curva conduit gris de 1 1/2"</v>
          </cell>
          <cell r="C247" t="str">
            <v>Un</v>
          </cell>
          <cell r="D247">
            <v>4649</v>
          </cell>
        </row>
        <row r="248">
          <cell r="A248" t="str">
            <v>CURVAG-1/2</v>
          </cell>
          <cell r="B248" t="str">
            <v>Curva conduit gris de 1/2"</v>
          </cell>
          <cell r="C248" t="str">
            <v>Un</v>
          </cell>
          <cell r="D248">
            <v>889</v>
          </cell>
        </row>
        <row r="249">
          <cell r="A249" t="str">
            <v>CURVAG-2</v>
          </cell>
          <cell r="B249" t="str">
            <v>Curva conduit gris de 2"</v>
          </cell>
          <cell r="C249" t="str">
            <v>Un</v>
          </cell>
          <cell r="D249">
            <v>6159</v>
          </cell>
        </row>
        <row r="250">
          <cell r="A250" t="str">
            <v>CURVAG-3</v>
          </cell>
          <cell r="B250" t="str">
            <v>Curva conduit gris de 3"</v>
          </cell>
          <cell r="C250" t="str">
            <v>Un</v>
          </cell>
          <cell r="D250">
            <v>25024</v>
          </cell>
        </row>
        <row r="251">
          <cell r="A251" t="str">
            <v>CURVAG-3/4</v>
          </cell>
          <cell r="B251" t="str">
            <v>Curva conduit gris de 3/4"</v>
          </cell>
          <cell r="C251" t="str">
            <v>Un</v>
          </cell>
          <cell r="D251">
            <v>1203</v>
          </cell>
        </row>
        <row r="252">
          <cell r="A252" t="str">
            <v>CURVAG-4</v>
          </cell>
          <cell r="B252" t="str">
            <v>Curva conduit gris de 4"</v>
          </cell>
          <cell r="C252" t="str">
            <v>Un</v>
          </cell>
          <cell r="D252">
            <v>60018</v>
          </cell>
        </row>
        <row r="253">
          <cell r="A253" t="str">
            <v>CURVAG-1 1/2</v>
          </cell>
          <cell r="B253" t="str">
            <v>Curva conduit gris de 1 1/4"</v>
          </cell>
          <cell r="C253" t="str">
            <v>Un</v>
          </cell>
          <cell r="D253">
            <v>2865</v>
          </cell>
        </row>
        <row r="254">
          <cell r="A254" t="str">
            <v>CAPA-2</v>
          </cell>
          <cell r="B254" t="str">
            <v>Capacete  de 2"</v>
          </cell>
          <cell r="C254" t="str">
            <v>Un</v>
          </cell>
          <cell r="D254">
            <v>20000</v>
          </cell>
        </row>
        <row r="255">
          <cell r="A255" t="str">
            <v>CAPA-3</v>
          </cell>
          <cell r="B255" t="str">
            <v>Capacete  de 3"</v>
          </cell>
          <cell r="C255" t="str">
            <v>Un</v>
          </cell>
          <cell r="D255">
            <v>35000</v>
          </cell>
        </row>
        <row r="256">
          <cell r="A256" t="str">
            <v>CAPA-4</v>
          </cell>
          <cell r="B256" t="str">
            <v>Capacete  de 4"</v>
          </cell>
          <cell r="C256" t="str">
            <v>Un</v>
          </cell>
          <cell r="D256">
            <v>13650</v>
          </cell>
        </row>
        <row r="257">
          <cell r="A257" t="str">
            <v>UNION-2</v>
          </cell>
          <cell r="B257" t="str">
            <v>Unión  de 2"</v>
          </cell>
          <cell r="C257" t="str">
            <v>Un</v>
          </cell>
          <cell r="D257">
            <v>5005</v>
          </cell>
        </row>
        <row r="258">
          <cell r="A258" t="str">
            <v>APLOFLU22-30</v>
          </cell>
          <cell r="B258" t="str">
            <v>Aplique Circular Fluorescente 22 W CHALLENGER 30 cm</v>
          </cell>
          <cell r="C258" t="str">
            <v>Un</v>
          </cell>
          <cell r="D258">
            <v>41990</v>
          </cell>
        </row>
        <row r="259">
          <cell r="A259" t="str">
            <v>APLOFLU32-30</v>
          </cell>
          <cell r="B259" t="str">
            <v>Aplique Circular Fluorescente 32 W CHALLENGER 30 cm</v>
          </cell>
          <cell r="C259" t="str">
            <v>Un</v>
          </cell>
          <cell r="D259">
            <v>56550</v>
          </cell>
        </row>
        <row r="260">
          <cell r="A260" t="str">
            <v>APLOFLU32-40</v>
          </cell>
          <cell r="B260" t="str">
            <v>Aplique Circular Fluorescente 32 W CHALLENGER 40 cm</v>
          </cell>
          <cell r="C260" t="str">
            <v>Un</v>
          </cell>
          <cell r="D260">
            <v>61172</v>
          </cell>
        </row>
        <row r="261">
          <cell r="A261" t="str">
            <v>APLFRAINCR</v>
          </cell>
          <cell r="B261" t="str">
            <v>Aplique Fragata con Rejilla Incandescente CHALLENGER</v>
          </cell>
          <cell r="C261" t="str">
            <v>Un</v>
          </cell>
          <cell r="D261">
            <v>24895</v>
          </cell>
        </row>
        <row r="262">
          <cell r="A262" t="str">
            <v>APLFRAINC</v>
          </cell>
          <cell r="B262" t="str">
            <v>Aplique Fragata sin Rejilla Incandescente CHALLENGER</v>
          </cell>
          <cell r="C262" t="str">
            <v>Un</v>
          </cell>
          <cell r="D262">
            <v>21359</v>
          </cell>
        </row>
        <row r="263">
          <cell r="A263" t="str">
            <v>APLHALFIZZ</v>
          </cell>
          <cell r="B263" t="str">
            <v>Aplique Halogeno FIZZA CHALLENGER</v>
          </cell>
          <cell r="C263" t="str">
            <v>Un</v>
          </cell>
          <cell r="D263">
            <v>54100</v>
          </cell>
        </row>
        <row r="264">
          <cell r="A264" t="str">
            <v>BALFLU13</v>
          </cell>
          <cell r="B264" t="str">
            <v>Bala Fuorescente 13 W D 17.5 cm CHALLENGER DULUX Sencilla</v>
          </cell>
          <cell r="C264" t="str">
            <v>Un</v>
          </cell>
          <cell r="D264">
            <v>25994</v>
          </cell>
        </row>
        <row r="265">
          <cell r="A265" t="str">
            <v>BALFLU40</v>
          </cell>
          <cell r="B265" t="str">
            <v>Bala Fuorescente 40 W D 17.5 cm Sencilla</v>
          </cell>
          <cell r="C265" t="str">
            <v>Un</v>
          </cell>
          <cell r="D265">
            <v>50000</v>
          </cell>
        </row>
        <row r="266">
          <cell r="A266" t="str">
            <v>BALFLU9</v>
          </cell>
          <cell r="B266" t="str">
            <v>Bala Fuorescente 9 W D 13 cm CHALLENGER DULUX Doble</v>
          </cell>
          <cell r="C266" t="str">
            <v>Un</v>
          </cell>
          <cell r="D266">
            <v>23641</v>
          </cell>
        </row>
        <row r="267">
          <cell r="A267" t="str">
            <v>BALINC60-10</v>
          </cell>
          <cell r="B267" t="str">
            <v>Bala Incandescente 60 W 10 cm CHALLENGER</v>
          </cell>
          <cell r="C267" t="str">
            <v>Un</v>
          </cell>
          <cell r="D267">
            <v>12539</v>
          </cell>
        </row>
        <row r="268">
          <cell r="A268" t="str">
            <v>BALINC100</v>
          </cell>
          <cell r="B268" t="str">
            <v>Bala Incandescente 100 W 17.5 cm CHALLENGER</v>
          </cell>
          <cell r="C268" t="str">
            <v>Un</v>
          </cell>
          <cell r="D268">
            <v>12331</v>
          </cell>
        </row>
        <row r="269">
          <cell r="A269" t="str">
            <v>BALINC60-11</v>
          </cell>
          <cell r="B269" t="str">
            <v>Bala Incandescente 60 W 11 cm CHALLENGER</v>
          </cell>
          <cell r="C269" t="str">
            <v>Un</v>
          </cell>
          <cell r="D269">
            <v>12779</v>
          </cell>
        </row>
        <row r="270">
          <cell r="A270" t="str">
            <v>BALINC60-13</v>
          </cell>
          <cell r="B270" t="str">
            <v>Bala Incandescente 60 W 13 cm CHALLENGER</v>
          </cell>
          <cell r="C270" t="str">
            <v>Un</v>
          </cell>
          <cell r="D270">
            <v>9750</v>
          </cell>
        </row>
        <row r="271">
          <cell r="A271" t="str">
            <v>BALINC20-13</v>
          </cell>
          <cell r="B271" t="str">
            <v xml:space="preserve">Bala Incandescente 20 W 13 cm </v>
          </cell>
          <cell r="C271" t="str">
            <v>Un</v>
          </cell>
          <cell r="D271">
            <v>25000</v>
          </cell>
        </row>
        <row r="272">
          <cell r="A272" t="str">
            <v>BALASHG-125</v>
          </cell>
          <cell r="B272" t="str">
            <v>Balasto Mercurio 125 W</v>
          </cell>
          <cell r="C272" t="str">
            <v>Un</v>
          </cell>
          <cell r="D272">
            <v>16890</v>
          </cell>
        </row>
        <row r="273">
          <cell r="A273" t="str">
            <v>BALASHG-250</v>
          </cell>
          <cell r="B273" t="str">
            <v>Balasto Mercurio 250 W</v>
          </cell>
          <cell r="C273" t="str">
            <v>Un</v>
          </cell>
          <cell r="D273">
            <v>27596</v>
          </cell>
        </row>
        <row r="274">
          <cell r="A274" t="str">
            <v>BALASHG-400</v>
          </cell>
          <cell r="B274" t="str">
            <v>Balasto Mercurio 400 W</v>
          </cell>
          <cell r="C274" t="str">
            <v>Un</v>
          </cell>
          <cell r="D274">
            <v>40867</v>
          </cell>
        </row>
        <row r="275">
          <cell r="A275" t="str">
            <v>BALASNA-150</v>
          </cell>
          <cell r="B275" t="str">
            <v>Balasto Sodio 150 W</v>
          </cell>
          <cell r="C275" t="str">
            <v>Un</v>
          </cell>
          <cell r="D275">
            <v>29448</v>
          </cell>
        </row>
        <row r="276">
          <cell r="A276" t="str">
            <v>BALASNA-250</v>
          </cell>
          <cell r="B276" t="str">
            <v>Balasto Sodio 250 W</v>
          </cell>
          <cell r="C276" t="str">
            <v>Un</v>
          </cell>
          <cell r="D276">
            <v>35589</v>
          </cell>
        </row>
        <row r="277">
          <cell r="A277" t="str">
            <v>BALASNA-400</v>
          </cell>
          <cell r="B277" t="str">
            <v>Balasto Sodio 400 W</v>
          </cell>
          <cell r="C277" t="str">
            <v>Un</v>
          </cell>
          <cell r="D277">
            <v>57304</v>
          </cell>
        </row>
        <row r="278">
          <cell r="A278" t="str">
            <v>INC-100</v>
          </cell>
          <cell r="B278" t="str">
            <v>Bombilla Clara 100 W</v>
          </cell>
          <cell r="C278" t="str">
            <v>Un</v>
          </cell>
          <cell r="D278">
            <v>681</v>
          </cell>
        </row>
        <row r="279">
          <cell r="A279" t="str">
            <v>INC-150</v>
          </cell>
          <cell r="B279" t="str">
            <v>Bombilla Clara 150 W</v>
          </cell>
          <cell r="C279" t="str">
            <v>Un</v>
          </cell>
          <cell r="D279">
            <v>1223</v>
          </cell>
        </row>
        <row r="280">
          <cell r="A280" t="str">
            <v>INC-200</v>
          </cell>
          <cell r="B280" t="str">
            <v>Bombilla Clara 200 W</v>
          </cell>
          <cell r="C280" t="str">
            <v>Un</v>
          </cell>
          <cell r="D280">
            <v>1624</v>
          </cell>
        </row>
        <row r="281">
          <cell r="A281" t="str">
            <v>INC-40</v>
          </cell>
          <cell r="B281" t="str">
            <v>Bombilla Calra 40 W</v>
          </cell>
          <cell r="C281" t="str">
            <v>Un</v>
          </cell>
          <cell r="D281">
            <v>598</v>
          </cell>
        </row>
        <row r="282">
          <cell r="A282" t="str">
            <v>INC-60</v>
          </cell>
          <cell r="B282" t="str">
            <v>Bombilla Calra 60 W</v>
          </cell>
          <cell r="C282" t="str">
            <v>Un</v>
          </cell>
          <cell r="D282">
            <v>1200</v>
          </cell>
        </row>
        <row r="283">
          <cell r="A283" t="str">
            <v>NA-150</v>
          </cell>
          <cell r="B283" t="str">
            <v>Bombillo Sodio 150 W</v>
          </cell>
          <cell r="C283" t="str">
            <v>Un</v>
          </cell>
          <cell r="D283">
            <v>0</v>
          </cell>
        </row>
        <row r="284">
          <cell r="A284" t="str">
            <v>NA-400</v>
          </cell>
          <cell r="B284" t="str">
            <v>Bombillo Sodio 400 W</v>
          </cell>
          <cell r="C284" t="str">
            <v>Un</v>
          </cell>
          <cell r="D284">
            <v>0</v>
          </cell>
        </row>
        <row r="285">
          <cell r="A285" t="str">
            <v>NA-70</v>
          </cell>
          <cell r="B285" t="str">
            <v>Bombillo Sodio 70 W</v>
          </cell>
          <cell r="C285" t="str">
            <v>Un</v>
          </cell>
          <cell r="D285">
            <v>0</v>
          </cell>
        </row>
        <row r="286">
          <cell r="A286" t="str">
            <v>TUBO-48</v>
          </cell>
          <cell r="B286" t="str">
            <v>Tubo slim line 48"</v>
          </cell>
          <cell r="C286" t="str">
            <v>Un</v>
          </cell>
          <cell r="D286">
            <v>2651</v>
          </cell>
        </row>
        <row r="287">
          <cell r="A287" t="str">
            <v>TUBO-96</v>
          </cell>
          <cell r="B287" t="str">
            <v>Tubo slim line 96"</v>
          </cell>
          <cell r="C287" t="str">
            <v>Un</v>
          </cell>
          <cell r="D287">
            <v>3129</v>
          </cell>
        </row>
        <row r="288">
          <cell r="A288" t="str">
            <v>LAM-2X48</v>
          </cell>
          <cell r="B288" t="str">
            <v>Lámpara Fluorescente Slim Line 2x48 "</v>
          </cell>
          <cell r="C288" t="str">
            <v>Un</v>
          </cell>
          <cell r="D288">
            <v>60000</v>
          </cell>
        </row>
        <row r="289">
          <cell r="A289" t="str">
            <v>LAM-2X96</v>
          </cell>
          <cell r="B289" t="str">
            <v>Lámpara Fluorescente Slim Line 2x96 "</v>
          </cell>
          <cell r="C289" t="str">
            <v>Un</v>
          </cell>
          <cell r="D289">
            <v>76700</v>
          </cell>
        </row>
        <row r="290">
          <cell r="A290" t="str">
            <v>CJK125HG</v>
          </cell>
          <cell r="B290" t="str">
            <v>Luminaria Tipo CJK 125 W Mercurio ROY ALPHA</v>
          </cell>
          <cell r="C290" t="str">
            <v>Un</v>
          </cell>
          <cell r="D290">
            <v>98020</v>
          </cell>
        </row>
        <row r="291">
          <cell r="A291" t="str">
            <v>CJK250HG</v>
          </cell>
          <cell r="B291" t="str">
            <v>Luminaria Tipo CJK 250 W Mercurio ROY ALPHA</v>
          </cell>
          <cell r="C291" t="str">
            <v>Un</v>
          </cell>
          <cell r="D291">
            <v>122148</v>
          </cell>
        </row>
        <row r="292">
          <cell r="A292" t="str">
            <v>IJK250NA</v>
          </cell>
          <cell r="B292" t="str">
            <v>Luminaria Tipo IJK 250 W Sodio ROY ALPHA</v>
          </cell>
          <cell r="C292" t="str">
            <v>Un</v>
          </cell>
          <cell r="D292">
            <v>241280</v>
          </cell>
        </row>
        <row r="293">
          <cell r="A293" t="str">
            <v>IJK250HG</v>
          </cell>
          <cell r="B293" t="str">
            <v>Luminaria Tipo IJK 250 W Mercurio ROY ALPHA</v>
          </cell>
          <cell r="C293" t="str">
            <v>Un</v>
          </cell>
          <cell r="D293">
            <v>191516</v>
          </cell>
        </row>
        <row r="294">
          <cell r="A294" t="str">
            <v>LBA125HG</v>
          </cell>
          <cell r="B294" t="str">
            <v>Luminaria Tipo LBA 125 W Mercurio ROY ALPHA</v>
          </cell>
          <cell r="C294" t="str">
            <v>Un</v>
          </cell>
          <cell r="D294">
            <v>132704</v>
          </cell>
        </row>
        <row r="295">
          <cell r="A295" t="str">
            <v>LBA250HG</v>
          </cell>
          <cell r="B295" t="str">
            <v>Luminaria Tipo LBA 250 W Mercurio ROY ALPHA</v>
          </cell>
          <cell r="C295" t="str">
            <v>Un</v>
          </cell>
          <cell r="D295">
            <v>150800</v>
          </cell>
        </row>
        <row r="296">
          <cell r="A296" t="str">
            <v>CJK150NA</v>
          </cell>
          <cell r="B296" t="str">
            <v>Luminaria Tipo CJK 150 W Sodio ROY ALPHA</v>
          </cell>
          <cell r="C296" t="str">
            <v>Un</v>
          </cell>
          <cell r="D296">
            <v>143260</v>
          </cell>
        </row>
        <row r="297">
          <cell r="A297" t="str">
            <v>CJK250NA</v>
          </cell>
          <cell r="B297" t="str">
            <v>Luminaria Tipo CJK 250 W Sodio ROY ALPHA</v>
          </cell>
          <cell r="C297" t="str">
            <v>Un</v>
          </cell>
          <cell r="D297">
            <v>176436</v>
          </cell>
        </row>
        <row r="298">
          <cell r="A298" t="str">
            <v>IJKG-250NA</v>
          </cell>
          <cell r="B298" t="str">
            <v>Luminaria Tipo IJK-G 250 W Sodio ROY ALPHA</v>
          </cell>
          <cell r="C298" t="str">
            <v>Un</v>
          </cell>
          <cell r="D298">
            <v>27144</v>
          </cell>
        </row>
        <row r="299">
          <cell r="A299" t="str">
            <v>IJK400NA</v>
          </cell>
          <cell r="B299" t="str">
            <v>Luminaria Tipo IJK-G 400 W Sodio ROY ALPHA</v>
          </cell>
          <cell r="C299" t="str">
            <v>Un</v>
          </cell>
          <cell r="D299">
            <v>27144</v>
          </cell>
        </row>
        <row r="300">
          <cell r="A300" t="str">
            <v>LBA150NA</v>
          </cell>
          <cell r="B300" t="str">
            <v>Luminaria Tipo LBA 125 W Sodio ROY ALPHA</v>
          </cell>
          <cell r="C300" t="str">
            <v>Un</v>
          </cell>
          <cell r="D300">
            <v>176436</v>
          </cell>
        </row>
        <row r="301">
          <cell r="A301" t="str">
            <v>LBA250NA</v>
          </cell>
          <cell r="B301" t="str">
            <v>Luminaria Tipo LBA 250 W Sodio ROY ALPHA</v>
          </cell>
          <cell r="C301" t="str">
            <v>Un</v>
          </cell>
          <cell r="D301">
            <v>203580</v>
          </cell>
        </row>
        <row r="302">
          <cell r="A302" t="str">
            <v>DJK125HG</v>
          </cell>
          <cell r="B302" t="str">
            <v>Luminaria Tipo DJK 125 W Mercurio ROY ALPHA</v>
          </cell>
          <cell r="C302" t="str">
            <v>Un</v>
          </cell>
          <cell r="D302">
            <v>149292</v>
          </cell>
        </row>
        <row r="303">
          <cell r="A303" t="str">
            <v>GAL125HG</v>
          </cell>
          <cell r="B303" t="str">
            <v>Luminaria Tipo GALAXIA 125 W Mercurio ROY ALPHA</v>
          </cell>
          <cell r="C303" t="str">
            <v>Un</v>
          </cell>
          <cell r="D303">
            <v>260884</v>
          </cell>
        </row>
        <row r="304">
          <cell r="A304" t="str">
            <v>GAL250HG</v>
          </cell>
          <cell r="B304" t="str">
            <v>Luminaria Tipo GALAXIA 250 W Mercurio ROY ALPHA</v>
          </cell>
          <cell r="C304" t="str">
            <v>Un</v>
          </cell>
          <cell r="D304">
            <v>280488</v>
          </cell>
        </row>
        <row r="305">
          <cell r="A305" t="str">
            <v>RAP125HG</v>
          </cell>
          <cell r="B305" t="str">
            <v>Luminaria Tipo RA-P 125 W Mercurio ROY ALPHA</v>
          </cell>
          <cell r="C305" t="str">
            <v>Un</v>
          </cell>
          <cell r="D305">
            <v>236756</v>
          </cell>
        </row>
        <row r="306">
          <cell r="A306" t="str">
            <v>RAP250HG</v>
          </cell>
          <cell r="B306" t="str">
            <v>Luminaria Tipo RA-P 250 W Mercurio ROY ALPHA</v>
          </cell>
          <cell r="C306" t="str">
            <v>Un</v>
          </cell>
          <cell r="D306">
            <v>256360</v>
          </cell>
        </row>
        <row r="307">
          <cell r="A307" t="str">
            <v>SEN125HG</v>
          </cell>
          <cell r="B307" t="str">
            <v>Luminaria Tipo SENDALUX 125 W Mercurio ROY ALPHA</v>
          </cell>
          <cell r="C307" t="str">
            <v>Un</v>
          </cell>
          <cell r="D307">
            <v>294060</v>
          </cell>
        </row>
        <row r="308">
          <cell r="A308" t="str">
            <v>ROYAL60HG</v>
          </cell>
          <cell r="B308" t="str">
            <v>Luminaria Tipo ROYALUX 60 W o Similar</v>
          </cell>
          <cell r="C308" t="str">
            <v>Un</v>
          </cell>
          <cell r="D308">
            <v>450000</v>
          </cell>
        </row>
        <row r="309">
          <cell r="A309" t="str">
            <v>GIA150HG</v>
          </cell>
          <cell r="B309" t="str">
            <v>Luminaria Tipo GUIALUX 150 W o Similar</v>
          </cell>
          <cell r="C309" t="str">
            <v>Un</v>
          </cell>
          <cell r="D309">
            <v>380000</v>
          </cell>
        </row>
        <row r="310">
          <cell r="A310" t="str">
            <v>INT MH 175 W</v>
          </cell>
          <cell r="B310" t="str">
            <v xml:space="preserve">Luminaria Decorativa Tipo Interior MH 175 W </v>
          </cell>
          <cell r="C310" t="str">
            <v>Un</v>
          </cell>
          <cell r="D310">
            <v>520000</v>
          </cell>
        </row>
        <row r="311">
          <cell r="A311" t="str">
            <v>RRA125NA</v>
          </cell>
          <cell r="B311" t="str">
            <v>Proyector RRA 125 W Sodio ROY ALPHA</v>
          </cell>
          <cell r="C311" t="str">
            <v>Un</v>
          </cell>
          <cell r="D311">
            <v>367952</v>
          </cell>
        </row>
        <row r="312">
          <cell r="A312" t="str">
            <v>RRA250NA</v>
          </cell>
          <cell r="B312" t="str">
            <v>Proyector RRA 250 W Sodio ROY ALPHA</v>
          </cell>
          <cell r="C312" t="str">
            <v>Un</v>
          </cell>
          <cell r="D312">
            <v>399620</v>
          </cell>
        </row>
        <row r="313">
          <cell r="A313" t="str">
            <v>BRAZ-11/2</v>
          </cell>
          <cell r="B313" t="str">
            <v>Brazo Luminaria 1 1/2"</v>
          </cell>
          <cell r="C313" t="str">
            <v>Un</v>
          </cell>
          <cell r="D313">
            <v>45240</v>
          </cell>
        </row>
        <row r="314">
          <cell r="A314" t="str">
            <v>BRAZ-3/4</v>
          </cell>
          <cell r="B314" t="str">
            <v>Brazo Luminaria 3/4"</v>
          </cell>
          <cell r="C314" t="str">
            <v>Un</v>
          </cell>
          <cell r="D314">
            <v>15080</v>
          </cell>
        </row>
        <row r="315">
          <cell r="A315" t="str">
            <v>FAR70Na</v>
          </cell>
          <cell r="B315" t="str">
            <v>Farol 70 W Na ROY ALPHA O Similar Incluye Mastil 4m</v>
          </cell>
          <cell r="C315" t="str">
            <v>Un</v>
          </cell>
          <cell r="D315">
            <v>950000</v>
          </cell>
        </row>
        <row r="316">
          <cell r="A316" t="str">
            <v>FAR125HG</v>
          </cell>
          <cell r="B316" t="str">
            <v>Farol 125 W Mercurio ROY ALPHA</v>
          </cell>
          <cell r="C316" t="str">
            <v>Un</v>
          </cell>
          <cell r="D316">
            <v>235248</v>
          </cell>
        </row>
        <row r="317">
          <cell r="A317" t="str">
            <v>FAR250HG</v>
          </cell>
          <cell r="B317" t="str">
            <v>Farol 250 W Mercurio ROY ALPHA</v>
          </cell>
          <cell r="C317" t="str">
            <v>Un</v>
          </cell>
          <cell r="D317">
            <v>254852</v>
          </cell>
        </row>
        <row r="318">
          <cell r="A318" t="str">
            <v>LAM-PLAF</v>
          </cell>
          <cell r="B318" t="str">
            <v>Plafon de porcelana</v>
          </cell>
          <cell r="C318" t="str">
            <v>Un</v>
          </cell>
          <cell r="D318">
            <v>1131</v>
          </cell>
        </row>
        <row r="319">
          <cell r="A319" t="str">
            <v>FOTO</v>
          </cell>
          <cell r="B319" t="str">
            <v>Fotocelda</v>
          </cell>
          <cell r="C319" t="str">
            <v>Un</v>
          </cell>
          <cell r="D319">
            <v>0</v>
          </cell>
        </row>
        <row r="320">
          <cell r="A320" t="str">
            <v>PORTFUS</v>
          </cell>
          <cell r="B320" t="str">
            <v>Portafusible</v>
          </cell>
          <cell r="C320" t="str">
            <v>Un</v>
          </cell>
          <cell r="D320">
            <v>0</v>
          </cell>
        </row>
        <row r="321">
          <cell r="A321" t="str">
            <v>FUS-3A</v>
          </cell>
          <cell r="B321" t="str">
            <v>Fusible 3 amperios</v>
          </cell>
          <cell r="C321" t="str">
            <v>Un</v>
          </cell>
          <cell r="D321">
            <v>0</v>
          </cell>
        </row>
        <row r="322">
          <cell r="A322" t="str">
            <v>ACERO-01</v>
          </cell>
          <cell r="B322" t="str">
            <v>Acero FY 3700 PSI</v>
          </cell>
          <cell r="C322" t="str">
            <v>Kilo</v>
          </cell>
          <cell r="D322">
            <v>833</v>
          </cell>
        </row>
        <row r="323">
          <cell r="A323" t="str">
            <v>ALNE-18</v>
          </cell>
          <cell r="B323" t="str">
            <v>Alambre Negro Calibre #18</v>
          </cell>
          <cell r="C323" t="str">
            <v>Un</v>
          </cell>
          <cell r="D323">
            <v>0</v>
          </cell>
        </row>
        <row r="324">
          <cell r="A324" t="str">
            <v>ANG-01</v>
          </cell>
          <cell r="B324" t="str">
            <v>Ángulo 2x2x1/8"</v>
          </cell>
          <cell r="C324" t="str">
            <v>Un</v>
          </cell>
          <cell r="D324">
            <v>0</v>
          </cell>
        </row>
        <row r="325">
          <cell r="A325" t="str">
            <v>MORTERO1:3</v>
          </cell>
          <cell r="B325" t="str">
            <v>Mortero 1:3</v>
          </cell>
          <cell r="C325" t="str">
            <v>M3</v>
          </cell>
          <cell r="D325">
            <v>181111</v>
          </cell>
        </row>
        <row r="326">
          <cell r="A326" t="str">
            <v>MURO</v>
          </cell>
          <cell r="B326" t="str">
            <v>Muro Ladrillo Tolete Soga</v>
          </cell>
          <cell r="C326" t="str">
            <v>Un</v>
          </cell>
          <cell r="D326">
            <v>0</v>
          </cell>
        </row>
        <row r="327">
          <cell r="A327" t="str">
            <v>PIEDRA</v>
          </cell>
          <cell r="B327" t="str">
            <v>Piedra Media Zona</v>
          </cell>
          <cell r="C327" t="str">
            <v>Un</v>
          </cell>
          <cell r="D327">
            <v>0</v>
          </cell>
        </row>
        <row r="328">
          <cell r="A328" t="str">
            <v>AMP-300</v>
          </cell>
          <cell r="B328" t="str">
            <v>Amperímetro escala 0-300 A</v>
          </cell>
          <cell r="C328" t="str">
            <v>Un</v>
          </cell>
          <cell r="D328">
            <v>65000</v>
          </cell>
        </row>
        <row r="329">
          <cell r="A329" t="str">
            <v>AMP-400</v>
          </cell>
          <cell r="B329" t="str">
            <v>Amperímetro escala 0-400 A</v>
          </cell>
          <cell r="C329" t="str">
            <v>Un</v>
          </cell>
          <cell r="D329">
            <v>65000</v>
          </cell>
        </row>
        <row r="330">
          <cell r="A330" t="str">
            <v>BAR-600</v>
          </cell>
          <cell r="B330" t="str">
            <v>Barraje Trifásico de 600 Amp.</v>
          </cell>
          <cell r="C330" t="str">
            <v>Un</v>
          </cell>
          <cell r="D330">
            <v>0</v>
          </cell>
        </row>
        <row r="331">
          <cell r="A331" t="str">
            <v>BLOQUE</v>
          </cell>
          <cell r="B331" t="str">
            <v>Bloque Terminal de Prueba</v>
          </cell>
          <cell r="C331" t="str">
            <v>Un</v>
          </cell>
          <cell r="D331">
            <v>0</v>
          </cell>
        </row>
        <row r="332">
          <cell r="A332" t="str">
            <v>RELOJDMAX</v>
          </cell>
          <cell r="B332" t="str">
            <v>Reloj indicador de demanda maxima</v>
          </cell>
          <cell r="C332" t="str">
            <v>Un</v>
          </cell>
          <cell r="D332">
            <v>0</v>
          </cell>
        </row>
        <row r="333">
          <cell r="A333" t="str">
            <v>SELECVOL</v>
          </cell>
          <cell r="B333" t="str">
            <v>Selector de Voltaje de Tres Posiciones</v>
          </cell>
          <cell r="C333" t="str">
            <v>Un</v>
          </cell>
          <cell r="D333">
            <v>26000</v>
          </cell>
        </row>
        <row r="334">
          <cell r="A334" t="str">
            <v>SELECCOR</v>
          </cell>
          <cell r="B334" t="str">
            <v>Selector de Corriente de Tres Posiciones</v>
          </cell>
          <cell r="C334" t="str">
            <v>Un</v>
          </cell>
          <cell r="D334">
            <v>26000</v>
          </cell>
        </row>
        <row r="335">
          <cell r="A335" t="str">
            <v>SOLEXO</v>
          </cell>
          <cell r="B335" t="str">
            <v xml:space="preserve">Soldadura Exotérmica </v>
          </cell>
          <cell r="C335" t="str">
            <v>Punto</v>
          </cell>
          <cell r="D335">
            <v>52000</v>
          </cell>
        </row>
        <row r="336">
          <cell r="A336" t="str">
            <v>TRANS-200/5</v>
          </cell>
          <cell r="B336" t="str">
            <v>Transformador de Corriente 200/5A</v>
          </cell>
          <cell r="C336" t="str">
            <v>Un</v>
          </cell>
          <cell r="D336">
            <v>46800</v>
          </cell>
        </row>
        <row r="337">
          <cell r="A337" t="str">
            <v>TRANS-400/5</v>
          </cell>
          <cell r="B337" t="str">
            <v>Transformador de Corriente 400/5A</v>
          </cell>
          <cell r="C337" t="str">
            <v>Un</v>
          </cell>
          <cell r="D337">
            <v>46800</v>
          </cell>
        </row>
        <row r="338">
          <cell r="A338" t="str">
            <v>VCU-1.8</v>
          </cell>
          <cell r="B338" t="str">
            <v>Varilla Cobre Cobre de 5/8" x 1.8 mt</v>
          </cell>
          <cell r="C338" t="str">
            <v>Un</v>
          </cell>
          <cell r="D338">
            <v>48000</v>
          </cell>
        </row>
        <row r="339">
          <cell r="A339" t="str">
            <v>VCU-2.4</v>
          </cell>
          <cell r="B339" t="str">
            <v>Varilla Cobre Cobre de 5/8" x 2,4 mt</v>
          </cell>
          <cell r="C339" t="str">
            <v>Un</v>
          </cell>
          <cell r="D339">
            <v>0</v>
          </cell>
        </row>
        <row r="340">
          <cell r="A340" t="str">
            <v>VOLT-250</v>
          </cell>
          <cell r="B340" t="str">
            <v>Voltímetro Escala de 0-250 V</v>
          </cell>
          <cell r="C340" t="str">
            <v>Un</v>
          </cell>
          <cell r="D340">
            <v>22750</v>
          </cell>
        </row>
        <row r="341">
          <cell r="A341" t="str">
            <v>CINTA-33</v>
          </cell>
          <cell r="B341" t="str">
            <v>Cinta Aislante 33 de 3M</v>
          </cell>
          <cell r="C341" t="str">
            <v>Rollo</v>
          </cell>
          <cell r="D341">
            <v>3250</v>
          </cell>
        </row>
        <row r="342">
          <cell r="A342" t="str">
            <v>TP-1</v>
          </cell>
          <cell r="B342" t="str">
            <v>Terminales Premoldeados Tipo Exterior</v>
          </cell>
          <cell r="C342" t="str">
            <v>Juego</v>
          </cell>
          <cell r="D342">
            <v>221000</v>
          </cell>
        </row>
        <row r="343">
          <cell r="A343" t="str">
            <v>EP</v>
          </cell>
          <cell r="B343" t="str">
            <v>Empalme Premoldeado 15 KV</v>
          </cell>
          <cell r="C343" t="str">
            <v>Juego</v>
          </cell>
          <cell r="D343">
            <v>248704</v>
          </cell>
        </row>
        <row r="344">
          <cell r="A344" t="str">
            <v>T-EP</v>
          </cell>
          <cell r="B344" t="str">
            <v>Tapon Empalme Premoldeado 15 KV</v>
          </cell>
          <cell r="C344" t="str">
            <v>Un</v>
          </cell>
        </row>
        <row r="345">
          <cell r="A345" t="str">
            <v>MOSE</v>
          </cell>
          <cell r="B345" t="str">
            <v xml:space="preserve">Mano de Obra Salida Electrica </v>
          </cell>
          <cell r="C345" t="str">
            <v>HH</v>
          </cell>
          <cell r="D345">
            <v>14000</v>
          </cell>
        </row>
        <row r="346">
          <cell r="A346" t="str">
            <v>CUADRILLA-1</v>
          </cell>
          <cell r="B346" t="str">
            <v>Oficial + Ayudante Eléctrico hora</v>
          </cell>
          <cell r="C346" t="str">
            <v>HH</v>
          </cell>
          <cell r="D346">
            <v>7000</v>
          </cell>
        </row>
        <row r="347">
          <cell r="A347" t="str">
            <v>TE-225T</v>
          </cell>
          <cell r="B347" t="str">
            <v>Transformador Capsulado 225 KVA Trifasico</v>
          </cell>
          <cell r="C347" t="str">
            <v>Un</v>
          </cell>
          <cell r="D347">
            <v>10914800</v>
          </cell>
        </row>
        <row r="348">
          <cell r="A348" t="str">
            <v>TE-150T</v>
          </cell>
          <cell r="B348" t="str">
            <v>Transformador Capsulado 150 KVA Trifasico</v>
          </cell>
          <cell r="C348" t="str">
            <v>Un</v>
          </cell>
          <cell r="D348">
            <v>7670000</v>
          </cell>
        </row>
        <row r="349">
          <cell r="A349" t="str">
            <v>TE-112.5T</v>
          </cell>
          <cell r="B349" t="str">
            <v>Transformador Capsulado 112.5 KVA Trifasico</v>
          </cell>
          <cell r="C349" t="str">
            <v>Un</v>
          </cell>
          <cell r="D349">
            <v>5781092</v>
          </cell>
        </row>
        <row r="350">
          <cell r="A350" t="str">
            <v>PLAN-60</v>
          </cell>
          <cell r="B350" t="str">
            <v>Planta Eléctrica Diesel Lister 60 KVA</v>
          </cell>
          <cell r="C350" t="str">
            <v>Un</v>
          </cell>
          <cell r="D350">
            <v>32658340</v>
          </cell>
        </row>
        <row r="351">
          <cell r="A351" t="str">
            <v>TRANSF-90</v>
          </cell>
          <cell r="B351" t="str">
            <v>Transferencia Automática 90 KVA</v>
          </cell>
          <cell r="C351" t="str">
            <v>Un</v>
          </cell>
          <cell r="D351">
            <v>1989000</v>
          </cell>
        </row>
        <row r="352">
          <cell r="A352" t="str">
            <v>TE-15M</v>
          </cell>
          <cell r="B352" t="str">
            <v>Transformador Pad Mounted 15 KVA Monofasico</v>
          </cell>
          <cell r="C352" t="str">
            <v>Un</v>
          </cell>
          <cell r="D352">
            <v>2350000</v>
          </cell>
        </row>
      </sheetData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illas"/>
      <sheetName val="precios"/>
      <sheetName val="equipo"/>
      <sheetName val="basicos"/>
      <sheetName val="unitarios"/>
      <sheetName val="unitarios (2)"/>
      <sheetName val="CALLE GALERIA"/>
      <sheetName val="CALLE FCO. SILVA"/>
      <sheetName val="CALLE SAN CARLOS"/>
      <sheetName val="CONSOLIDADO"/>
      <sheetName val="OTROSITOTALPROY."/>
    </sheetNames>
    <sheetDataSet>
      <sheetData sheetId="0"/>
      <sheetData sheetId="1">
        <row r="20">
          <cell r="D20">
            <v>2475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selection sqref="A1:F2"/>
    </sheetView>
  </sheetViews>
  <sheetFormatPr baseColWidth="10" defaultColWidth="11.42578125" defaultRowHeight="15" x14ac:dyDescent="0.25"/>
  <cols>
    <col min="1" max="1" width="7.28515625" style="29" bestFit="1" customWidth="1"/>
    <col min="2" max="2" width="52.85546875" style="1" customWidth="1"/>
    <col min="3" max="3" width="4.85546875" style="1" bestFit="1" customWidth="1"/>
    <col min="4" max="4" width="9.5703125" style="1" bestFit="1" customWidth="1"/>
    <col min="5" max="5" width="14.5703125" style="1" bestFit="1" customWidth="1"/>
    <col min="6" max="6" width="16.5703125" style="1" bestFit="1" customWidth="1"/>
    <col min="7" max="7" width="11.42578125" style="1"/>
    <col min="8" max="8" width="15.5703125" style="1" bestFit="1" customWidth="1"/>
    <col min="9" max="16384" width="11.42578125" style="1"/>
  </cols>
  <sheetData>
    <row r="1" spans="1:6" ht="20.25" customHeight="1" x14ac:dyDescent="0.25">
      <c r="A1" s="325" t="s">
        <v>127</v>
      </c>
      <c r="B1" s="325"/>
      <c r="C1" s="325"/>
      <c r="D1" s="325"/>
      <c r="E1" s="325"/>
      <c r="F1" s="325"/>
    </row>
    <row r="2" spans="1:6" ht="20.25" customHeight="1" x14ac:dyDescent="0.25">
      <c r="A2" s="325"/>
      <c r="B2" s="325"/>
      <c r="C2" s="325"/>
      <c r="D2" s="325"/>
      <c r="E2" s="325"/>
      <c r="F2" s="325"/>
    </row>
    <row r="3" spans="1:6" s="218" customFormat="1" ht="20.25" customHeight="1" x14ac:dyDescent="0.25">
      <c r="A3" s="220"/>
      <c r="B3" s="220"/>
      <c r="C3" s="220"/>
      <c r="D3" s="220"/>
      <c r="E3" s="220"/>
      <c r="F3" s="220"/>
    </row>
    <row r="4" spans="1:6" x14ac:dyDescent="0.25">
      <c r="A4" s="326" t="s">
        <v>6</v>
      </c>
      <c r="B4" s="326"/>
      <c r="C4" s="326"/>
      <c r="D4" s="326"/>
      <c r="E4" s="326"/>
      <c r="F4" s="326"/>
    </row>
    <row r="5" spans="1:6" s="218" customFormat="1" x14ac:dyDescent="0.25">
      <c r="A5" s="219"/>
      <c r="B5" s="219"/>
      <c r="C5" s="219"/>
      <c r="D5" s="219"/>
      <c r="E5" s="219"/>
      <c r="F5" s="219"/>
    </row>
    <row r="6" spans="1:6" s="2" customFormat="1" ht="9.75" customHeight="1" x14ac:dyDescent="0.25">
      <c r="A6" s="327" t="s">
        <v>7</v>
      </c>
      <c r="B6" s="328" t="s">
        <v>8</v>
      </c>
      <c r="C6" s="328"/>
      <c r="D6" s="328"/>
      <c r="E6" s="328"/>
      <c r="F6" s="328"/>
    </row>
    <row r="7" spans="1:6" s="2" customFormat="1" ht="9.75" customHeight="1" x14ac:dyDescent="0.25">
      <c r="A7" s="327"/>
      <c r="B7" s="328"/>
      <c r="C7" s="328"/>
      <c r="D7" s="328"/>
      <c r="E7" s="328"/>
      <c r="F7" s="328"/>
    </row>
    <row r="8" spans="1:6" s="2" customFormat="1" ht="10.5" customHeight="1" x14ac:dyDescent="0.25">
      <c r="A8" s="327"/>
      <c r="B8" s="328" t="s">
        <v>9</v>
      </c>
      <c r="C8" s="328" t="s">
        <v>5</v>
      </c>
      <c r="D8" s="328" t="s">
        <v>10</v>
      </c>
      <c r="E8" s="328" t="s">
        <v>11</v>
      </c>
      <c r="F8" s="328" t="s">
        <v>12</v>
      </c>
    </row>
    <row r="9" spans="1:6" s="2" customFormat="1" ht="10.5" customHeight="1" x14ac:dyDescent="0.25">
      <c r="A9" s="327"/>
      <c r="B9" s="328"/>
      <c r="C9" s="328"/>
      <c r="D9" s="328"/>
      <c r="E9" s="328"/>
      <c r="F9" s="328"/>
    </row>
    <row r="10" spans="1:6" x14ac:dyDescent="0.25">
      <c r="A10" s="332"/>
      <c r="B10" s="332"/>
      <c r="C10" s="332"/>
      <c r="D10" s="332"/>
      <c r="E10" s="332"/>
      <c r="F10" s="332"/>
    </row>
    <row r="11" spans="1:6" ht="16.5" customHeight="1" x14ac:dyDescent="0.25">
      <c r="A11" s="333"/>
      <c r="B11" s="333"/>
      <c r="C11" s="333"/>
      <c r="D11" s="333"/>
      <c r="E11" s="333"/>
      <c r="F11" s="333"/>
    </row>
    <row r="12" spans="1:6" ht="16.5" customHeight="1" x14ac:dyDescent="0.25">
      <c r="A12" s="329" t="s">
        <v>40</v>
      </c>
      <c r="B12" s="330"/>
      <c r="C12" s="330"/>
      <c r="D12" s="330"/>
      <c r="E12" s="330"/>
      <c r="F12" s="331"/>
    </row>
    <row r="13" spans="1:6" ht="25.5" x14ac:dyDescent="0.25">
      <c r="A13" s="9">
        <v>1.1000000000000001</v>
      </c>
      <c r="B13" s="4" t="s">
        <v>13</v>
      </c>
      <c r="C13" s="10" t="s">
        <v>4</v>
      </c>
      <c r="D13" s="11" t="e">
        <f>+#REF!</f>
        <v>#REF!</v>
      </c>
      <c r="E13" s="12">
        <f>+APU!B21</f>
        <v>1550</v>
      </c>
      <c r="F13" s="8" t="e">
        <f>+D13*E13</f>
        <v>#REF!</v>
      </c>
    </row>
    <row r="14" spans="1:6" ht="16.5" customHeight="1" x14ac:dyDescent="0.25">
      <c r="A14" s="333"/>
      <c r="B14" s="333"/>
      <c r="C14" s="333"/>
      <c r="D14" s="333"/>
      <c r="E14" s="333"/>
      <c r="F14" s="333"/>
    </row>
    <row r="15" spans="1:6" ht="16.5" customHeight="1" x14ac:dyDescent="0.25">
      <c r="A15" s="329" t="s">
        <v>124</v>
      </c>
      <c r="B15" s="330"/>
      <c r="C15" s="330"/>
      <c r="D15" s="330"/>
      <c r="E15" s="330"/>
      <c r="F15" s="331"/>
    </row>
    <row r="16" spans="1:6" x14ac:dyDescent="0.25">
      <c r="A16" s="3">
        <v>2.1</v>
      </c>
      <c r="B16" s="13" t="s">
        <v>14</v>
      </c>
      <c r="C16" s="5" t="s">
        <v>15</v>
      </c>
      <c r="D16" s="11" t="e">
        <f>+#REF!</f>
        <v>#REF!</v>
      </c>
      <c r="E16" s="12">
        <f>+APU!B29</f>
        <v>1365</v>
      </c>
      <c r="F16" s="8" t="e">
        <f t="shared" ref="F16:F22" si="0">+D16*E16</f>
        <v>#REF!</v>
      </c>
    </row>
    <row r="17" spans="1:8" s="14" customFormat="1" x14ac:dyDescent="0.25">
      <c r="A17" s="3">
        <v>2.2000000000000002</v>
      </c>
      <c r="B17" s="13" t="s">
        <v>16</v>
      </c>
      <c r="C17" s="5" t="s">
        <v>17</v>
      </c>
      <c r="D17" s="11" t="e">
        <f>+#REF!</f>
        <v>#REF!</v>
      </c>
      <c r="E17" s="7">
        <f>+APU!B34</f>
        <v>12285</v>
      </c>
      <c r="F17" s="8" t="e">
        <f t="shared" si="0"/>
        <v>#REF!</v>
      </c>
    </row>
    <row r="18" spans="1:8" s="14" customFormat="1" x14ac:dyDescent="0.25">
      <c r="A18" s="3">
        <v>2.2999999999999998</v>
      </c>
      <c r="B18" s="13" t="s">
        <v>18</v>
      </c>
      <c r="C18" s="5" t="s">
        <v>17</v>
      </c>
      <c r="D18" s="11" t="e">
        <f>+#REF!</f>
        <v>#REF!</v>
      </c>
      <c r="E18" s="7">
        <f>+APU!B39</f>
        <v>15015.000000000002</v>
      </c>
      <c r="F18" s="8" t="e">
        <f t="shared" si="0"/>
        <v>#REF!</v>
      </c>
    </row>
    <row r="19" spans="1:8" s="14" customFormat="1" x14ac:dyDescent="0.25">
      <c r="A19" s="3">
        <v>2.4</v>
      </c>
      <c r="B19" s="13" t="s">
        <v>19</v>
      </c>
      <c r="C19" s="5" t="s">
        <v>17</v>
      </c>
      <c r="D19" s="11" t="e">
        <f>+#REF!</f>
        <v>#REF!</v>
      </c>
      <c r="E19" s="7">
        <f>+APU!B44</f>
        <v>17062.5</v>
      </c>
      <c r="F19" s="8" t="e">
        <f t="shared" si="0"/>
        <v>#REF!</v>
      </c>
    </row>
    <row r="20" spans="1:8" s="14" customFormat="1" x14ac:dyDescent="0.25">
      <c r="A20" s="3">
        <v>2.5</v>
      </c>
      <c r="B20" s="13" t="s">
        <v>20</v>
      </c>
      <c r="C20" s="5" t="s">
        <v>17</v>
      </c>
      <c r="D20" s="11" t="e">
        <f>+#REF!</f>
        <v>#REF!</v>
      </c>
      <c r="E20" s="15">
        <f>+APU!B54</f>
        <v>13650</v>
      </c>
      <c r="F20" s="8" t="e">
        <f t="shared" si="0"/>
        <v>#REF!</v>
      </c>
    </row>
    <row r="21" spans="1:8" s="14" customFormat="1" x14ac:dyDescent="0.25">
      <c r="A21" s="3">
        <v>2.6</v>
      </c>
      <c r="B21" s="13" t="s">
        <v>21</v>
      </c>
      <c r="C21" s="5" t="s">
        <v>17</v>
      </c>
      <c r="D21" s="11" t="e">
        <f>+#REF!</f>
        <v>#REF!</v>
      </c>
      <c r="E21" s="15">
        <f>+APU!B59</f>
        <v>17745</v>
      </c>
      <c r="F21" s="8" t="e">
        <f t="shared" si="0"/>
        <v>#REF!</v>
      </c>
      <c r="H21" s="236" t="e">
        <f>+D25+D43</f>
        <v>#REF!</v>
      </c>
    </row>
    <row r="22" spans="1:8" s="14" customFormat="1" x14ac:dyDescent="0.25">
      <c r="A22" s="3">
        <v>2.7</v>
      </c>
      <c r="B22" s="13" t="s">
        <v>22</v>
      </c>
      <c r="C22" s="5" t="s">
        <v>17</v>
      </c>
      <c r="D22" s="11" t="e">
        <f>+#REF!</f>
        <v>#REF!</v>
      </c>
      <c r="E22" s="15">
        <f>+APU!B64</f>
        <v>21840</v>
      </c>
      <c r="F22" s="8" t="e">
        <f t="shared" si="0"/>
        <v>#REF!</v>
      </c>
      <c r="H22" s="236" t="e">
        <f>SUM(D17:D22)</f>
        <v>#REF!</v>
      </c>
    </row>
    <row r="23" spans="1:8" ht="16.5" customHeight="1" x14ac:dyDescent="0.25">
      <c r="A23" s="333"/>
      <c r="B23" s="333"/>
      <c r="C23" s="333"/>
      <c r="D23" s="333"/>
      <c r="E23" s="333"/>
      <c r="F23" s="333"/>
      <c r="H23" s="237" t="e">
        <f>+H22-D43</f>
        <v>#REF!</v>
      </c>
    </row>
    <row r="24" spans="1:8" ht="16.5" customHeight="1" x14ac:dyDescent="0.25">
      <c r="A24" s="329" t="s">
        <v>125</v>
      </c>
      <c r="B24" s="330"/>
      <c r="C24" s="330"/>
      <c r="D24" s="330"/>
      <c r="E24" s="330"/>
      <c r="F24" s="331"/>
      <c r="H24" s="237" t="e">
        <f>+H23-D25</f>
        <v>#REF!</v>
      </c>
    </row>
    <row r="25" spans="1:8" x14ac:dyDescent="0.25">
      <c r="A25" s="3">
        <v>3.1</v>
      </c>
      <c r="B25" s="13" t="s">
        <v>23</v>
      </c>
      <c r="C25" s="5" t="s">
        <v>3</v>
      </c>
      <c r="D25" s="11" t="e">
        <f>+#REF!</f>
        <v>#REF!</v>
      </c>
      <c r="E25" s="12">
        <f>+APU!B78</f>
        <v>15547.5</v>
      </c>
      <c r="F25" s="8" t="e">
        <f>+D25*E25</f>
        <v>#REF!</v>
      </c>
    </row>
    <row r="26" spans="1:8" ht="16.5" customHeight="1" x14ac:dyDescent="0.25">
      <c r="A26" s="333"/>
      <c r="B26" s="333"/>
      <c r="C26" s="333"/>
      <c r="D26" s="333"/>
      <c r="E26" s="333"/>
      <c r="F26" s="333"/>
    </row>
    <row r="27" spans="1:8" ht="16.5" customHeight="1" x14ac:dyDescent="0.25">
      <c r="A27" s="329" t="s">
        <v>192</v>
      </c>
      <c r="B27" s="330"/>
      <c r="C27" s="330"/>
      <c r="D27" s="330"/>
      <c r="E27" s="330"/>
      <c r="F27" s="331"/>
    </row>
    <row r="28" spans="1:8" ht="16.5" customHeight="1" x14ac:dyDescent="0.25">
      <c r="A28" s="334" t="s">
        <v>193</v>
      </c>
      <c r="B28" s="335"/>
      <c r="C28" s="335"/>
      <c r="D28" s="335"/>
      <c r="E28" s="335"/>
      <c r="F28" s="336"/>
    </row>
    <row r="29" spans="1:8" ht="15" customHeight="1" x14ac:dyDescent="0.25">
      <c r="A29" s="9" t="s">
        <v>194</v>
      </c>
      <c r="B29" s="222" t="s">
        <v>205</v>
      </c>
      <c r="C29" s="10" t="s">
        <v>4</v>
      </c>
      <c r="D29" s="11" t="e">
        <f>+#REF!</f>
        <v>#REF!</v>
      </c>
      <c r="E29" s="16">
        <f>+APU!B90</f>
        <v>31528.3</v>
      </c>
      <c r="F29" s="8" t="e">
        <f t="shared" ref="F29:F36" si="1">+D29*E29</f>
        <v>#REF!</v>
      </c>
    </row>
    <row r="30" spans="1:8" ht="15" customHeight="1" x14ac:dyDescent="0.25">
      <c r="A30" s="9" t="s">
        <v>195</v>
      </c>
      <c r="B30" s="222" t="s">
        <v>206</v>
      </c>
      <c r="C30" s="10" t="s">
        <v>4</v>
      </c>
      <c r="D30" s="11" t="e">
        <f>+#REF!</f>
        <v>#REF!</v>
      </c>
      <c r="E30" s="16">
        <f>+APU!B99</f>
        <v>19717.75</v>
      </c>
      <c r="F30" s="8" t="e">
        <f t="shared" si="1"/>
        <v>#REF!</v>
      </c>
    </row>
    <row r="31" spans="1:8" ht="16.5" customHeight="1" x14ac:dyDescent="0.25">
      <c r="A31" s="334" t="s">
        <v>196</v>
      </c>
      <c r="B31" s="335"/>
      <c r="C31" s="335"/>
      <c r="D31" s="335"/>
      <c r="E31" s="335"/>
      <c r="F31" s="336"/>
    </row>
    <row r="32" spans="1:8" ht="16.5" customHeight="1" x14ac:dyDescent="0.25">
      <c r="A32" s="3" t="s">
        <v>197</v>
      </c>
      <c r="B32" s="17" t="s">
        <v>24</v>
      </c>
      <c r="C32" s="5" t="s">
        <v>5</v>
      </c>
      <c r="D32" s="18" t="e">
        <f>+#REF!</f>
        <v>#REF!</v>
      </c>
      <c r="E32" s="16">
        <f>+APU!B162</f>
        <v>1766585.7718875003</v>
      </c>
      <c r="F32" s="8" t="e">
        <f t="shared" si="1"/>
        <v>#REF!</v>
      </c>
    </row>
    <row r="33" spans="1:6" ht="15" customHeight="1" x14ac:dyDescent="0.25">
      <c r="A33" s="3" t="s">
        <v>198</v>
      </c>
      <c r="B33" s="17" t="s">
        <v>25</v>
      </c>
      <c r="C33" s="5" t="s">
        <v>5</v>
      </c>
      <c r="D33" s="19" t="e">
        <f>+#REF!</f>
        <v>#REF!</v>
      </c>
      <c r="E33" s="16">
        <f>+APU!B175</f>
        <v>2212220.6948375003</v>
      </c>
      <c r="F33" s="8" t="e">
        <f t="shared" si="1"/>
        <v>#REF!</v>
      </c>
    </row>
    <row r="34" spans="1:6" x14ac:dyDescent="0.25">
      <c r="A34" s="3" t="s">
        <v>199</v>
      </c>
      <c r="B34" s="17" t="s">
        <v>26</v>
      </c>
      <c r="C34" s="5" t="s">
        <v>5</v>
      </c>
      <c r="D34" s="19" t="e">
        <f>+#REF!</f>
        <v>#REF!</v>
      </c>
      <c r="E34" s="16">
        <f>+APU!B188</f>
        <v>2766901.9163083336</v>
      </c>
      <c r="F34" s="8" t="e">
        <f t="shared" si="1"/>
        <v>#REF!</v>
      </c>
    </row>
    <row r="35" spans="1:6" x14ac:dyDescent="0.25">
      <c r="A35" s="3" t="s">
        <v>200</v>
      </c>
      <c r="B35" s="17" t="s">
        <v>27</v>
      </c>
      <c r="C35" s="5" t="s">
        <v>5</v>
      </c>
      <c r="D35" s="19" t="e">
        <f>+#REF!</f>
        <v>#REF!</v>
      </c>
      <c r="E35" s="16">
        <f>+APU!B201</f>
        <v>3320331.5741208335</v>
      </c>
      <c r="F35" s="8" t="e">
        <f t="shared" si="1"/>
        <v>#REF!</v>
      </c>
    </row>
    <row r="36" spans="1:6" x14ac:dyDescent="0.25">
      <c r="A36" s="3" t="s">
        <v>201</v>
      </c>
      <c r="B36" s="17" t="s">
        <v>28</v>
      </c>
      <c r="C36" s="5" t="s">
        <v>5</v>
      </c>
      <c r="D36" s="19" t="e">
        <f>+#REF!</f>
        <v>#REF!</v>
      </c>
      <c r="E36" s="16">
        <f>+APU!B238</f>
        <v>272492.28729999997</v>
      </c>
      <c r="F36" s="8" t="e">
        <f t="shared" si="1"/>
        <v>#REF!</v>
      </c>
    </row>
    <row r="37" spans="1:6" ht="16.5" customHeight="1" x14ac:dyDescent="0.25">
      <c r="A37" s="334" t="s">
        <v>202</v>
      </c>
      <c r="B37" s="335"/>
      <c r="C37" s="335"/>
      <c r="D37" s="335"/>
      <c r="E37" s="335"/>
      <c r="F37" s="336"/>
    </row>
    <row r="38" spans="1:6" ht="15" customHeight="1" x14ac:dyDescent="0.25">
      <c r="A38" s="9" t="s">
        <v>203</v>
      </c>
      <c r="B38" s="222" t="s">
        <v>208</v>
      </c>
      <c r="C38" s="221" t="s">
        <v>5</v>
      </c>
      <c r="D38" s="20" t="e">
        <f>+#REF!</f>
        <v>#REF!</v>
      </c>
      <c r="E38" s="12">
        <f>+APU!B249</f>
        <v>155815.69166000001</v>
      </c>
      <c r="F38" s="8" t="e">
        <f>+D38*E38</f>
        <v>#REF!</v>
      </c>
    </row>
    <row r="39" spans="1:6" s="223" customFormat="1" ht="15" customHeight="1" x14ac:dyDescent="0.25">
      <c r="A39" s="9" t="s">
        <v>207</v>
      </c>
      <c r="B39" s="4" t="e">
        <f>+#REF!</f>
        <v>#REF!</v>
      </c>
      <c r="C39" s="221" t="s">
        <v>5</v>
      </c>
      <c r="D39" s="20" t="e">
        <f>+#REF!</f>
        <v>#REF!</v>
      </c>
      <c r="E39" s="12">
        <f>+APU!B260</f>
        <v>403551.66810000007</v>
      </c>
      <c r="F39" s="8" t="e">
        <f>+D39*E39</f>
        <v>#REF!</v>
      </c>
    </row>
    <row r="40" spans="1:6" s="233" customFormat="1" ht="25.5" x14ac:dyDescent="0.25">
      <c r="A40" s="9" t="s">
        <v>213</v>
      </c>
      <c r="B40" s="222" t="s">
        <v>212</v>
      </c>
      <c r="C40" s="221" t="s">
        <v>5</v>
      </c>
      <c r="D40" s="20" t="e">
        <f>+#REF!</f>
        <v>#REF!</v>
      </c>
      <c r="E40" s="12">
        <f>+APU!B271</f>
        <v>152138.36609999998</v>
      </c>
      <c r="F40" s="8" t="e">
        <f>+D40*E40</f>
        <v>#REF!</v>
      </c>
    </row>
    <row r="41" spans="1:6" ht="16.5" customHeight="1" x14ac:dyDescent="0.25">
      <c r="A41" s="333"/>
      <c r="B41" s="333"/>
      <c r="C41" s="333"/>
      <c r="D41" s="333"/>
      <c r="E41" s="333"/>
      <c r="F41" s="333"/>
    </row>
    <row r="42" spans="1:6" ht="16.5" customHeight="1" x14ac:dyDescent="0.25">
      <c r="A42" s="329" t="s">
        <v>204</v>
      </c>
      <c r="B42" s="330"/>
      <c r="C42" s="330"/>
      <c r="D42" s="330"/>
      <c r="E42" s="330"/>
      <c r="F42" s="331"/>
    </row>
    <row r="43" spans="1:6" x14ac:dyDescent="0.25">
      <c r="A43" s="3">
        <v>5.0999999999999996</v>
      </c>
      <c r="B43" s="13" t="s">
        <v>29</v>
      </c>
      <c r="C43" s="5" t="s">
        <v>3</v>
      </c>
      <c r="D43" s="6" t="e">
        <f>+#REF!</f>
        <v>#REF!</v>
      </c>
      <c r="E43" s="16">
        <f>+APU!B281</f>
        <v>13386</v>
      </c>
      <c r="F43" s="8" t="e">
        <f>+D43*E43</f>
        <v>#REF!</v>
      </c>
    </row>
    <row r="44" spans="1:6" ht="16.5" customHeight="1" x14ac:dyDescent="0.25">
      <c r="A44" s="333"/>
      <c r="B44" s="333"/>
      <c r="C44" s="333"/>
      <c r="D44" s="333"/>
      <c r="E44" s="333"/>
      <c r="F44" s="333"/>
    </row>
    <row r="45" spans="1:6" ht="16.5" customHeight="1" x14ac:dyDescent="0.25">
      <c r="A45" s="333"/>
      <c r="B45" s="333"/>
      <c r="C45" s="333"/>
      <c r="D45" s="333"/>
      <c r="E45" s="333"/>
      <c r="F45" s="333"/>
    </row>
    <row r="46" spans="1:6" ht="15.75" thickBot="1" x14ac:dyDescent="0.3">
      <c r="A46" s="337"/>
      <c r="B46" s="337"/>
      <c r="C46" s="337"/>
      <c r="D46" s="337"/>
      <c r="E46" s="337"/>
      <c r="F46" s="337"/>
    </row>
    <row r="47" spans="1:6" s="23" customFormat="1" ht="15" customHeight="1" thickTop="1" thickBot="1" x14ac:dyDescent="0.3">
      <c r="A47" s="323" t="s">
        <v>32</v>
      </c>
      <c r="B47" s="324"/>
      <c r="C47" s="324"/>
      <c r="D47" s="21"/>
      <c r="E47" s="21"/>
      <c r="F47" s="22" t="e">
        <f>SUM(F13:F45)</f>
        <v>#REF!</v>
      </c>
    </row>
    <row r="48" spans="1:6" ht="15" customHeight="1" thickTop="1" x14ac:dyDescent="0.25">
      <c r="A48" s="338"/>
      <c r="B48" s="338"/>
      <c r="C48" s="338"/>
      <c r="D48" s="338"/>
      <c r="E48" s="338"/>
      <c r="F48" s="338"/>
    </row>
    <row r="49" spans="1:8" ht="15" customHeight="1" x14ac:dyDescent="0.25">
      <c r="A49" s="339" t="s">
        <v>33</v>
      </c>
      <c r="B49" s="340"/>
      <c r="C49" s="341"/>
      <c r="D49" s="24">
        <v>20</v>
      </c>
      <c r="E49" s="13" t="s">
        <v>2</v>
      </c>
      <c r="F49" s="25" t="e">
        <f>$F$47*D49/100</f>
        <v>#REF!</v>
      </c>
    </row>
    <row r="50" spans="1:8" ht="15" customHeight="1" x14ac:dyDescent="0.25">
      <c r="A50" s="339" t="s">
        <v>34</v>
      </c>
      <c r="B50" s="340"/>
      <c r="C50" s="341"/>
      <c r="D50" s="24">
        <v>5</v>
      </c>
      <c r="E50" s="13" t="s">
        <v>2</v>
      </c>
      <c r="F50" s="25" t="e">
        <f>$F$47*D50/100</f>
        <v>#REF!</v>
      </c>
    </row>
    <row r="51" spans="1:8" s="223" customFormat="1" ht="15" customHeight="1" thickBot="1" x14ac:dyDescent="0.3">
      <c r="A51" s="342" t="s">
        <v>35</v>
      </c>
      <c r="B51" s="343"/>
      <c r="C51" s="344"/>
      <c r="D51" s="26">
        <v>5</v>
      </c>
      <c r="E51" s="27" t="s">
        <v>2</v>
      </c>
      <c r="F51" s="28" t="e">
        <f>$F$47*D51/100</f>
        <v>#REF!</v>
      </c>
    </row>
    <row r="52" spans="1:8" ht="15" customHeight="1" thickTop="1" thickBot="1" x14ac:dyDescent="0.3">
      <c r="A52" s="338"/>
      <c r="B52" s="338"/>
      <c r="C52" s="338"/>
      <c r="D52" s="338"/>
      <c r="E52" s="338"/>
      <c r="F52" s="338"/>
    </row>
    <row r="53" spans="1:8" ht="15" customHeight="1" thickTop="1" thickBot="1" x14ac:dyDescent="0.3">
      <c r="A53" s="323" t="s">
        <v>36</v>
      </c>
      <c r="B53" s="324"/>
      <c r="C53" s="324"/>
      <c r="D53" s="21"/>
      <c r="E53" s="21"/>
      <c r="F53" s="22" t="e">
        <f>SUM(F49:F51)</f>
        <v>#REF!</v>
      </c>
    </row>
    <row r="54" spans="1:8" ht="15" customHeight="1" thickTop="1" thickBot="1" x14ac:dyDescent="0.3">
      <c r="A54" s="1"/>
    </row>
    <row r="55" spans="1:8" s="23" customFormat="1" ht="16.5" customHeight="1" thickTop="1" thickBot="1" x14ac:dyDescent="0.3">
      <c r="A55" s="323" t="s">
        <v>37</v>
      </c>
      <c r="B55" s="324"/>
      <c r="C55" s="324"/>
      <c r="D55" s="21"/>
      <c r="E55" s="21"/>
      <c r="F55" s="22" t="e">
        <f>+F47+F53</f>
        <v>#REF!</v>
      </c>
    </row>
    <row r="56" spans="1:8" ht="16.5" thickTop="1" thickBot="1" x14ac:dyDescent="0.3">
      <c r="H56" s="161"/>
    </row>
    <row r="57" spans="1:8" ht="16.5" thickTop="1" thickBot="1" x14ac:dyDescent="0.3">
      <c r="A57" s="323" t="s">
        <v>216</v>
      </c>
      <c r="B57" s="324"/>
      <c r="C57" s="324"/>
      <c r="D57" s="21"/>
      <c r="E57" s="21"/>
      <c r="F57" s="22" t="e">
        <f>+F55*0.05</f>
        <v>#REF!</v>
      </c>
    </row>
    <row r="58" spans="1:8" ht="16.5" thickTop="1" thickBot="1" x14ac:dyDescent="0.3">
      <c r="A58" s="234"/>
      <c r="B58" s="234"/>
      <c r="C58" s="234"/>
      <c r="D58" s="235"/>
      <c r="E58" s="235"/>
      <c r="F58" s="197"/>
    </row>
    <row r="59" spans="1:8" ht="16.5" thickTop="1" thickBot="1" x14ac:dyDescent="0.3">
      <c r="A59" s="323" t="s">
        <v>217</v>
      </c>
      <c r="B59" s="324"/>
      <c r="C59" s="324"/>
      <c r="D59" s="21"/>
      <c r="E59" s="21"/>
      <c r="F59" s="22" t="e">
        <f>+(F55+F57)*0.02</f>
        <v>#REF!</v>
      </c>
    </row>
    <row r="60" spans="1:8" ht="16.5" thickTop="1" thickBot="1" x14ac:dyDescent="0.3">
      <c r="A60" s="234"/>
      <c r="B60" s="234"/>
      <c r="C60" s="234"/>
      <c r="D60" s="235"/>
      <c r="E60" s="235"/>
      <c r="F60" s="197"/>
    </row>
    <row r="61" spans="1:8" ht="16.5" thickTop="1" thickBot="1" x14ac:dyDescent="0.3">
      <c r="A61" s="323" t="s">
        <v>218</v>
      </c>
      <c r="B61" s="324"/>
      <c r="C61" s="324"/>
      <c r="D61" s="21"/>
      <c r="E61" s="21"/>
      <c r="F61" s="22" t="e">
        <f>+F55+F57+F59</f>
        <v>#REF!</v>
      </c>
    </row>
    <row r="62" spans="1:8" ht="15.75" thickTop="1" x14ac:dyDescent="0.2">
      <c r="A62" s="30" t="s">
        <v>38</v>
      </c>
      <c r="B62" s="31"/>
      <c r="C62" s="32"/>
      <c r="D62" s="32"/>
      <c r="E62" s="32"/>
    </row>
    <row r="63" spans="1:8" x14ac:dyDescent="0.2">
      <c r="A63" s="33"/>
      <c r="B63" s="34"/>
      <c r="C63" s="32"/>
      <c r="D63" s="32"/>
      <c r="E63" s="32"/>
    </row>
    <row r="64" spans="1:8" x14ac:dyDescent="0.2">
      <c r="A64" s="33"/>
      <c r="B64" s="34"/>
      <c r="C64" s="32"/>
      <c r="D64" s="32"/>
      <c r="E64" s="32"/>
    </row>
    <row r="65" spans="1:5" ht="15.75" thickBot="1" x14ac:dyDescent="0.25">
      <c r="A65" s="35"/>
      <c r="B65" s="35"/>
      <c r="C65" s="36"/>
      <c r="D65" s="36"/>
      <c r="E65" s="36"/>
    </row>
    <row r="66" spans="1:5" x14ac:dyDescent="0.25">
      <c r="A66" s="37" t="s">
        <v>42</v>
      </c>
      <c r="B66" s="31"/>
      <c r="C66" s="32"/>
      <c r="D66" s="32"/>
      <c r="E66" s="32"/>
    </row>
    <row r="67" spans="1:5" x14ac:dyDescent="0.25">
      <c r="A67" s="38" t="s">
        <v>174</v>
      </c>
      <c r="B67" s="30"/>
      <c r="C67" s="32"/>
      <c r="D67" s="32"/>
      <c r="E67" s="32"/>
    </row>
  </sheetData>
  <mergeCells count="37">
    <mergeCell ref="A55:C55"/>
    <mergeCell ref="A45:F45"/>
    <mergeCell ref="A46:F46"/>
    <mergeCell ref="A47:C47"/>
    <mergeCell ref="A48:F48"/>
    <mergeCell ref="A49:C49"/>
    <mergeCell ref="A50:C50"/>
    <mergeCell ref="A52:F52"/>
    <mergeCell ref="A53:C53"/>
    <mergeCell ref="A51:C51"/>
    <mergeCell ref="A44:F44"/>
    <mergeCell ref="A28:F28"/>
    <mergeCell ref="A31:F31"/>
    <mergeCell ref="A37:F37"/>
    <mergeCell ref="A41:F41"/>
    <mergeCell ref="A42:F42"/>
    <mergeCell ref="A14:F14"/>
    <mergeCell ref="A15:F15"/>
    <mergeCell ref="A23:F23"/>
    <mergeCell ref="A24:F24"/>
    <mergeCell ref="A26:F26"/>
    <mergeCell ref="A57:C57"/>
    <mergeCell ref="A59:C59"/>
    <mergeCell ref="A61:C61"/>
    <mergeCell ref="A1:F2"/>
    <mergeCell ref="A4:F4"/>
    <mergeCell ref="A6:A9"/>
    <mergeCell ref="B6:F7"/>
    <mergeCell ref="B8:B9"/>
    <mergeCell ref="C8:C9"/>
    <mergeCell ref="D8:D9"/>
    <mergeCell ref="E8:E9"/>
    <mergeCell ref="F8:F9"/>
    <mergeCell ref="A27:F27"/>
    <mergeCell ref="A10:F10"/>
    <mergeCell ref="A11:F11"/>
    <mergeCell ref="A12:F12"/>
  </mergeCells>
  <printOptions horizontalCentered="1"/>
  <pageMargins left="0.9055118110236221" right="0.70866141732283472" top="1.1417322834645669" bottom="0.74803149606299213" header="0.31496062992125984" footer="0.31496062992125984"/>
  <pageSetup scale="83" orientation="portrait" horizontalDpi="4294967293" verticalDpi="4294967293" r:id="rId1"/>
  <headerFooter scaleWithDoc="0">
    <oddFooter>&amp;LING. JAVIER ENRIQUEZ BRAVO&amp;CPágina &amp;P - &amp;N&amp;R&amp;A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5"/>
  <sheetViews>
    <sheetView workbookViewId="0">
      <selection sqref="A1:S1"/>
    </sheetView>
  </sheetViews>
  <sheetFormatPr baseColWidth="10" defaultColWidth="9.140625" defaultRowHeight="12.75" customHeight="1" x14ac:dyDescent="0.2"/>
  <cols>
    <col min="1" max="1" width="8.28515625" style="128" customWidth="1"/>
    <col min="2" max="2" width="10.5703125" style="32" customWidth="1"/>
    <col min="3" max="3" width="12.42578125" style="32" customWidth="1"/>
    <col min="4" max="7" width="4.7109375" style="32" customWidth="1"/>
    <col min="8" max="8" width="11.5703125" style="32" customWidth="1"/>
    <col min="9" max="9" width="13.85546875" style="32" customWidth="1"/>
    <col min="10" max="17" width="0" style="32" hidden="1" bestFit="1" customWidth="1"/>
    <col min="18" max="18" width="17.42578125" style="32" customWidth="1"/>
    <col min="19" max="19" width="16" style="32" customWidth="1"/>
    <col min="20" max="20" width="2" style="32" hidden="1" customWidth="1"/>
    <col min="21" max="21" width="5.85546875" style="128" hidden="1" customWidth="1"/>
    <col min="22" max="22" width="13.85546875" style="129" hidden="1" customWidth="1"/>
    <col min="23" max="23" width="6.5703125" style="127" hidden="1" customWidth="1"/>
    <col min="24" max="24" width="16" style="127" hidden="1" customWidth="1"/>
    <col min="25" max="25" width="6.5703125" style="127" hidden="1" customWidth="1"/>
    <col min="26" max="26" width="16" style="127" hidden="1" customWidth="1"/>
    <col min="27" max="27" width="6.5703125" style="127" hidden="1" customWidth="1"/>
    <col min="28" max="28" width="16" style="127" hidden="1" customWidth="1"/>
    <col min="29" max="29" width="6.5703125" style="127" hidden="1" customWidth="1"/>
    <col min="30" max="30" width="16" style="127" hidden="1" customWidth="1"/>
    <col min="31" max="31" width="6.5703125" style="127" hidden="1" customWidth="1"/>
    <col min="32" max="32" width="16" style="127" hidden="1" customWidth="1"/>
    <col min="33" max="33" width="6.5703125" style="127" hidden="1" customWidth="1"/>
    <col min="34" max="34" width="16" style="127" hidden="1" customWidth="1"/>
    <col min="35" max="35" width="6.5703125" style="127" hidden="1" customWidth="1"/>
    <col min="36" max="36" width="16" style="127" hidden="1" customWidth="1"/>
    <col min="37" max="37" width="6.5703125" style="127" hidden="1" customWidth="1"/>
    <col min="38" max="38" width="16" style="127" hidden="1" customWidth="1"/>
    <col min="39" max="39" width="6.5703125" style="127" hidden="1" customWidth="1"/>
    <col min="40" max="40" width="16" style="127" hidden="1" customWidth="1"/>
    <col min="41" max="41" width="7.28515625" style="127" hidden="1" customWidth="1"/>
    <col min="42" max="42" width="16" style="127" hidden="1" customWidth="1"/>
    <col min="43" max="43" width="7.28515625" style="127" hidden="1" customWidth="1"/>
    <col min="44" max="44" width="16" style="127" hidden="1" customWidth="1"/>
    <col min="45" max="45" width="7.28515625" style="127" hidden="1" customWidth="1"/>
    <col min="46" max="46" width="16" style="127" hidden="1" customWidth="1"/>
    <col min="47" max="47" width="7.28515625" style="127" hidden="1" customWidth="1"/>
    <col min="48" max="48" width="16" style="127" hidden="1" customWidth="1"/>
    <col min="49" max="49" width="7.28515625" style="127" hidden="1" customWidth="1"/>
    <col min="50" max="50" width="16" style="127" hidden="1" customWidth="1"/>
    <col min="51" max="51" width="7.28515625" style="127" hidden="1" customWidth="1"/>
    <col min="52" max="52" width="16" style="127" hidden="1" customWidth="1"/>
    <col min="53" max="53" width="7.28515625" style="127" hidden="1" customWidth="1"/>
    <col min="54" max="54" width="16" style="127" hidden="1" customWidth="1"/>
    <col min="55" max="55" width="7.28515625" style="127" hidden="1" customWidth="1"/>
    <col min="56" max="56" width="16" style="127" hidden="1" customWidth="1"/>
    <col min="57" max="57" width="7.28515625" style="127" hidden="1" customWidth="1"/>
    <col min="58" max="58" width="16" style="127" hidden="1" customWidth="1"/>
    <col min="59" max="59" width="7.28515625" style="127" hidden="1" customWidth="1"/>
    <col min="60" max="60" width="16" style="127" hidden="1" customWidth="1"/>
    <col min="61" max="61" width="7.28515625" style="127" hidden="1" customWidth="1"/>
    <col min="62" max="62" width="16" style="127" hidden="1" customWidth="1"/>
    <col min="63" max="63" width="7.28515625" style="127" hidden="1" customWidth="1"/>
    <col min="64" max="64" width="16" style="127" hidden="1" customWidth="1"/>
    <col min="65" max="65" width="7.28515625" style="127" hidden="1" customWidth="1"/>
    <col min="66" max="66" width="16" style="127" hidden="1" customWidth="1"/>
    <col min="67" max="67" width="7.28515625" style="127" hidden="1" customWidth="1"/>
    <col min="68" max="68" width="16" style="127" hidden="1" customWidth="1"/>
    <col min="69" max="69" width="7.28515625" style="127" hidden="1" customWidth="1"/>
    <col min="70" max="70" width="16" style="127" hidden="1" customWidth="1"/>
    <col min="71" max="71" width="21" style="127" hidden="1" customWidth="1"/>
    <col min="72" max="72" width="9.140625" style="32"/>
    <col min="73" max="73" width="19.140625" style="32" customWidth="1"/>
    <col min="74" max="16384" width="9.140625" style="32"/>
  </cols>
  <sheetData>
    <row r="1" spans="1:73" ht="18.75" customHeight="1" x14ac:dyDescent="0.25">
      <c r="A1" s="346" t="s">
        <v>106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112"/>
      <c r="U1" s="113"/>
      <c r="V1" s="114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</row>
    <row r="2" spans="1:73" ht="18.75" customHeight="1" x14ac:dyDescent="0.25">
      <c r="A2" s="346" t="s">
        <v>107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112"/>
      <c r="U2" s="113"/>
      <c r="V2" s="114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</row>
    <row r="3" spans="1:73" ht="16.5" customHeight="1" x14ac:dyDescent="0.25">
      <c r="A3" s="346" t="s">
        <v>108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112"/>
      <c r="U3" s="113"/>
      <c r="V3" s="114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</row>
    <row r="4" spans="1:73" ht="16.5" customHeight="1" x14ac:dyDescent="0.2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7"/>
      <c r="M4" s="117"/>
      <c r="N4" s="117"/>
      <c r="O4" s="117"/>
      <c r="P4" s="117"/>
      <c r="Q4" s="117"/>
      <c r="R4" s="118"/>
      <c r="S4" s="117"/>
      <c r="T4" s="112"/>
      <c r="U4" s="113"/>
      <c r="V4" s="114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</row>
    <row r="5" spans="1:73" ht="15.75" customHeight="1" x14ac:dyDescent="0.2">
      <c r="A5" s="347" t="s">
        <v>173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U5" s="345" t="s">
        <v>129</v>
      </c>
      <c r="V5" s="345"/>
      <c r="W5" s="345" t="s">
        <v>130</v>
      </c>
      <c r="X5" s="345"/>
      <c r="Y5" s="345" t="s">
        <v>131</v>
      </c>
      <c r="Z5" s="345"/>
      <c r="AA5" s="119" t="s">
        <v>132</v>
      </c>
      <c r="AB5" s="119"/>
      <c r="AC5" s="345" t="s">
        <v>133</v>
      </c>
      <c r="AD5" s="345"/>
      <c r="AE5" s="345" t="s">
        <v>134</v>
      </c>
      <c r="AF5" s="345"/>
      <c r="AG5" s="345" t="s">
        <v>135</v>
      </c>
      <c r="AH5" s="345"/>
      <c r="AI5" s="345" t="s">
        <v>136</v>
      </c>
      <c r="AJ5" s="345"/>
      <c r="AK5" s="345" t="s">
        <v>137</v>
      </c>
      <c r="AL5" s="345"/>
      <c r="AM5" s="345" t="s">
        <v>138</v>
      </c>
      <c r="AN5" s="345"/>
      <c r="AO5" s="345" t="s">
        <v>139</v>
      </c>
      <c r="AP5" s="345"/>
      <c r="AQ5" s="345" t="s">
        <v>140</v>
      </c>
      <c r="AR5" s="345"/>
      <c r="AS5" s="345" t="s">
        <v>141</v>
      </c>
      <c r="AT5" s="345"/>
      <c r="AU5" s="345" t="s">
        <v>142</v>
      </c>
      <c r="AV5" s="345"/>
      <c r="AW5" s="345" t="s">
        <v>143</v>
      </c>
      <c r="AX5" s="345"/>
      <c r="AY5" s="345" t="s">
        <v>144</v>
      </c>
      <c r="AZ5" s="345"/>
      <c r="BA5" s="345" t="s">
        <v>145</v>
      </c>
      <c r="BB5" s="345"/>
      <c r="BC5" s="345" t="s">
        <v>146</v>
      </c>
      <c r="BD5" s="345"/>
      <c r="BE5" s="345" t="s">
        <v>147</v>
      </c>
      <c r="BF5" s="345"/>
      <c r="BG5" s="345" t="s">
        <v>148</v>
      </c>
      <c r="BH5" s="345"/>
      <c r="BI5" s="345" t="s">
        <v>149</v>
      </c>
      <c r="BJ5" s="345"/>
      <c r="BK5" s="345" t="s">
        <v>150</v>
      </c>
      <c r="BL5" s="345"/>
      <c r="BM5" s="345" t="s">
        <v>151</v>
      </c>
      <c r="BN5" s="345"/>
      <c r="BO5" s="345" t="s">
        <v>152</v>
      </c>
      <c r="BP5" s="345"/>
      <c r="BQ5" s="345" t="s">
        <v>153</v>
      </c>
      <c r="BR5" s="345"/>
      <c r="BS5" s="120" t="s">
        <v>154</v>
      </c>
    </row>
    <row r="6" spans="1:73" ht="15.75" customHeight="1" x14ac:dyDescent="0.2">
      <c r="A6" s="347"/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</row>
    <row r="7" spans="1:73" ht="12.75" customHeight="1" x14ac:dyDescent="0.2">
      <c r="A7" s="122"/>
      <c r="B7" s="123"/>
      <c r="C7" s="123"/>
      <c r="D7" s="123"/>
      <c r="E7" s="123"/>
      <c r="F7" s="123"/>
      <c r="G7" s="123"/>
      <c r="H7" s="123"/>
      <c r="I7" s="123"/>
      <c r="R7" s="124"/>
      <c r="S7" s="125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</row>
    <row r="8" spans="1:73" ht="12.75" customHeight="1" x14ac:dyDescent="0.25">
      <c r="A8" s="348" t="s">
        <v>155</v>
      </c>
      <c r="B8" s="348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</row>
    <row r="9" spans="1:73" ht="12.75" customHeight="1" x14ac:dyDescent="0.2">
      <c r="A9" s="122"/>
      <c r="B9" s="123"/>
      <c r="C9" s="123"/>
      <c r="D9" s="123"/>
      <c r="E9" s="123"/>
      <c r="F9" s="123"/>
      <c r="G9" s="123"/>
      <c r="H9" s="123"/>
      <c r="I9" s="123"/>
      <c r="R9" s="124"/>
      <c r="S9" s="125"/>
      <c r="T9" s="126"/>
      <c r="U9" s="126"/>
      <c r="V9" s="126"/>
    </row>
    <row r="10" spans="1:73" ht="13.5" customHeight="1" x14ac:dyDescent="0.2">
      <c r="A10" s="349" t="s">
        <v>156</v>
      </c>
      <c r="B10" s="349"/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BU10" s="125"/>
    </row>
    <row r="11" spans="1:73" ht="24" x14ac:dyDescent="0.2">
      <c r="A11" s="130" t="s">
        <v>157</v>
      </c>
      <c r="B11" s="130" t="s">
        <v>113</v>
      </c>
      <c r="C11" s="130" t="s">
        <v>158</v>
      </c>
      <c r="D11" s="130">
        <v>1</v>
      </c>
      <c r="E11" s="130">
        <v>2</v>
      </c>
      <c r="F11" s="130">
        <v>3</v>
      </c>
      <c r="G11" s="130">
        <v>4</v>
      </c>
      <c r="H11" s="130" t="s">
        <v>159</v>
      </c>
      <c r="I11" s="130" t="s">
        <v>160</v>
      </c>
      <c r="J11" s="131"/>
      <c r="K11" s="131"/>
      <c r="L11" s="131"/>
      <c r="M11" s="131"/>
      <c r="N11" s="131"/>
      <c r="O11" s="131"/>
      <c r="P11" s="131"/>
      <c r="Q11" s="131"/>
      <c r="R11" s="130" t="s">
        <v>161</v>
      </c>
      <c r="S11" s="130" t="s">
        <v>162</v>
      </c>
    </row>
    <row r="12" spans="1:73" ht="12.75" customHeight="1" x14ac:dyDescent="0.2">
      <c r="A12" s="132" t="s">
        <v>163</v>
      </c>
      <c r="B12" s="132">
        <v>1</v>
      </c>
      <c r="C12" s="133">
        <v>1000000</v>
      </c>
      <c r="D12" s="132">
        <v>0.2</v>
      </c>
      <c r="E12" s="132">
        <v>0.2</v>
      </c>
      <c r="F12" s="132">
        <v>0.2</v>
      </c>
      <c r="G12" s="132">
        <v>0.2</v>
      </c>
      <c r="H12" s="134">
        <f>+C12</f>
        <v>1000000</v>
      </c>
      <c r="I12" s="133">
        <f>+H12*SUM(D12:G12)</f>
        <v>800000</v>
      </c>
      <c r="J12" s="135"/>
      <c r="K12" s="135"/>
      <c r="L12" s="135"/>
      <c r="M12" s="135"/>
      <c r="N12" s="135"/>
      <c r="O12" s="135"/>
      <c r="P12" s="135"/>
      <c r="Q12" s="135"/>
      <c r="R12" s="136">
        <v>2.5</v>
      </c>
      <c r="S12" s="133">
        <f>+I12*R12</f>
        <v>2000000</v>
      </c>
    </row>
    <row r="13" spans="1:73" ht="12.75" customHeight="1" x14ac:dyDescent="0.2">
      <c r="A13" s="132" t="s">
        <v>164</v>
      </c>
      <c r="B13" s="132">
        <v>1</v>
      </c>
      <c r="C13" s="133">
        <v>700000</v>
      </c>
      <c r="D13" s="132">
        <v>0.8</v>
      </c>
      <c r="E13" s="132">
        <v>0.8</v>
      </c>
      <c r="F13" s="132">
        <v>0.8</v>
      </c>
      <c r="G13" s="132">
        <v>0.8</v>
      </c>
      <c r="H13" s="134">
        <f>+C13</f>
        <v>700000</v>
      </c>
      <c r="I13" s="133">
        <f>+H13*SUM(D13:G13)</f>
        <v>2240000</v>
      </c>
      <c r="J13" s="135"/>
      <c r="K13" s="135"/>
      <c r="L13" s="135"/>
      <c r="M13" s="135"/>
      <c r="N13" s="135"/>
      <c r="O13" s="135"/>
      <c r="P13" s="135"/>
      <c r="Q13" s="135"/>
      <c r="R13" s="136">
        <v>2.5</v>
      </c>
      <c r="S13" s="133">
        <f>+I13*R13</f>
        <v>5600000</v>
      </c>
    </row>
    <row r="14" spans="1:73" ht="12.75" customHeight="1" x14ac:dyDescent="0.2">
      <c r="A14" s="350" t="s">
        <v>165</v>
      </c>
      <c r="B14" s="351"/>
      <c r="C14" s="351"/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2"/>
      <c r="S14" s="137">
        <f>SUM(S12:S13)</f>
        <v>7600000</v>
      </c>
    </row>
    <row r="15" spans="1:73" ht="12.75" customHeight="1" x14ac:dyDescent="0.2">
      <c r="A15" s="354"/>
      <c r="B15" s="354"/>
      <c r="C15" s="354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</row>
    <row r="16" spans="1:73" ht="12.75" customHeight="1" x14ac:dyDescent="0.2">
      <c r="A16" s="355" t="s">
        <v>166</v>
      </c>
      <c r="B16" s="355"/>
      <c r="C16" s="355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355"/>
    </row>
    <row r="17" spans="1:73" ht="24" x14ac:dyDescent="0.2">
      <c r="A17" s="353" t="s">
        <v>1</v>
      </c>
      <c r="B17" s="353"/>
      <c r="C17" s="138" t="s">
        <v>167</v>
      </c>
      <c r="D17" s="130">
        <v>1</v>
      </c>
      <c r="E17" s="130">
        <v>2</v>
      </c>
      <c r="F17" s="130">
        <v>3</v>
      </c>
      <c r="G17" s="130">
        <v>4</v>
      </c>
      <c r="H17" s="130" t="s">
        <v>159</v>
      </c>
      <c r="I17" s="130" t="s">
        <v>160</v>
      </c>
      <c r="J17" s="131"/>
      <c r="K17" s="131"/>
      <c r="L17" s="131"/>
      <c r="M17" s="131"/>
      <c r="N17" s="131"/>
      <c r="O17" s="131"/>
      <c r="P17" s="131"/>
      <c r="Q17" s="131"/>
      <c r="R17" s="130" t="s">
        <v>161</v>
      </c>
      <c r="S17" s="130" t="s">
        <v>162</v>
      </c>
    </row>
    <row r="18" spans="1:73" ht="12.75" customHeight="1" x14ac:dyDescent="0.2">
      <c r="A18" s="355" t="s">
        <v>48</v>
      </c>
      <c r="B18" s="355"/>
      <c r="C18" s="139">
        <v>335326.78600000002</v>
      </c>
      <c r="D18" s="132">
        <v>1</v>
      </c>
      <c r="E18" s="132">
        <v>1</v>
      </c>
      <c r="F18" s="132">
        <v>1</v>
      </c>
      <c r="G18" s="132">
        <v>1</v>
      </c>
      <c r="H18" s="134">
        <f>+C18</f>
        <v>335326.78600000002</v>
      </c>
      <c r="I18" s="133">
        <f>+H18*SUM(D18:G18)</f>
        <v>1341307.1440000001</v>
      </c>
      <c r="J18" s="135"/>
      <c r="K18" s="135"/>
      <c r="L18" s="135"/>
      <c r="M18" s="135"/>
      <c r="N18" s="135"/>
      <c r="O18" s="135"/>
      <c r="P18" s="135"/>
      <c r="Q18" s="135"/>
      <c r="R18" s="132">
        <v>1</v>
      </c>
      <c r="S18" s="133">
        <f>+I18*R18</f>
        <v>1341307.1440000001</v>
      </c>
    </row>
    <row r="19" spans="1:73" ht="12.75" customHeight="1" x14ac:dyDescent="0.2">
      <c r="A19" s="355" t="s">
        <v>168</v>
      </c>
      <c r="B19" s="355"/>
      <c r="C19" s="139">
        <v>100000</v>
      </c>
      <c r="D19" s="132">
        <v>1</v>
      </c>
      <c r="E19" s="132">
        <v>1</v>
      </c>
      <c r="F19" s="132">
        <v>1</v>
      </c>
      <c r="G19" s="132">
        <v>1</v>
      </c>
      <c r="H19" s="134">
        <f>+C19</f>
        <v>100000</v>
      </c>
      <c r="I19" s="133">
        <f>+H19*SUM(D19:G19)</f>
        <v>400000</v>
      </c>
      <c r="J19" s="135"/>
      <c r="K19" s="135"/>
      <c r="L19" s="135"/>
      <c r="M19" s="135"/>
      <c r="N19" s="135"/>
      <c r="O19" s="135"/>
      <c r="P19" s="135"/>
      <c r="Q19" s="135"/>
      <c r="R19" s="132">
        <v>1</v>
      </c>
      <c r="S19" s="133">
        <f>+I19*R19</f>
        <v>400000</v>
      </c>
    </row>
    <row r="20" spans="1:73" ht="12.75" customHeight="1" x14ac:dyDescent="0.2">
      <c r="A20" s="355" t="s">
        <v>169</v>
      </c>
      <c r="B20" s="355"/>
      <c r="C20" s="139">
        <v>200000</v>
      </c>
      <c r="D20" s="132">
        <v>0.5</v>
      </c>
      <c r="E20" s="132">
        <v>0.5</v>
      </c>
      <c r="F20" s="132">
        <v>0.5</v>
      </c>
      <c r="G20" s="132">
        <v>0.5</v>
      </c>
      <c r="H20" s="134">
        <f>+C20</f>
        <v>200000</v>
      </c>
      <c r="I20" s="133">
        <f>+H20*SUM(D20:G20)</f>
        <v>400000</v>
      </c>
      <c r="J20" s="140"/>
      <c r="K20" s="140"/>
      <c r="L20" s="140"/>
      <c r="M20" s="140"/>
      <c r="N20" s="140"/>
      <c r="O20" s="140"/>
      <c r="P20" s="140"/>
      <c r="Q20" s="140"/>
      <c r="R20" s="132">
        <v>1</v>
      </c>
      <c r="S20" s="133">
        <f>+I20*R20</f>
        <v>400000</v>
      </c>
    </row>
    <row r="21" spans="1:73" ht="12.75" customHeight="1" x14ac:dyDescent="0.2">
      <c r="A21" s="350" t="s">
        <v>165</v>
      </c>
      <c r="B21" s="351"/>
      <c r="C21" s="351"/>
      <c r="D21" s="351"/>
      <c r="E21" s="351"/>
      <c r="F21" s="351"/>
      <c r="G21" s="351"/>
      <c r="H21" s="351"/>
      <c r="I21" s="351"/>
      <c r="J21" s="351"/>
      <c r="K21" s="351"/>
      <c r="L21" s="351"/>
      <c r="M21" s="351"/>
      <c r="N21" s="351"/>
      <c r="O21" s="351"/>
      <c r="P21" s="351"/>
      <c r="Q21" s="351"/>
      <c r="R21" s="352"/>
      <c r="S21" s="137">
        <f>SUM(S18:S20)</f>
        <v>2141307.1440000003</v>
      </c>
    </row>
    <row r="22" spans="1:73" ht="12.75" customHeight="1" x14ac:dyDescent="0.2">
      <c r="A22" s="122"/>
      <c r="B22" s="123"/>
      <c r="C22" s="123"/>
      <c r="D22" s="123"/>
      <c r="E22" s="123"/>
      <c r="F22" s="123"/>
      <c r="G22" s="123"/>
      <c r="H22" s="123"/>
      <c r="I22" s="123"/>
      <c r="R22" s="123"/>
      <c r="S22" s="123"/>
    </row>
    <row r="23" spans="1:73" ht="12.75" customHeight="1" x14ac:dyDescent="0.2">
      <c r="A23" s="349" t="s">
        <v>170</v>
      </c>
      <c r="B23" s="349"/>
      <c r="C23" s="349"/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137">
        <f>+S14+S21</f>
        <v>9741307.1440000013</v>
      </c>
    </row>
    <row r="24" spans="1:73" ht="12.75" customHeight="1" x14ac:dyDescent="0.2">
      <c r="A24" s="349" t="s">
        <v>171</v>
      </c>
      <c r="B24" s="349"/>
      <c r="C24" s="349"/>
      <c r="D24" s="349"/>
      <c r="E24" s="349"/>
      <c r="F24" s="349"/>
      <c r="G24" s="349"/>
      <c r="H24" s="349"/>
      <c r="I24" s="349"/>
      <c r="J24" s="141"/>
      <c r="K24" s="141"/>
      <c r="L24" s="141"/>
      <c r="M24" s="141"/>
      <c r="N24" s="141"/>
      <c r="O24" s="141"/>
      <c r="P24" s="141"/>
      <c r="Q24" s="141"/>
      <c r="R24" s="142">
        <v>0.16</v>
      </c>
      <c r="S24" s="143">
        <f>+S23*R24</f>
        <v>1558609.1430400002</v>
      </c>
    </row>
    <row r="25" spans="1:73" ht="12.75" customHeight="1" x14ac:dyDescent="0.2">
      <c r="A25" s="353" t="s">
        <v>172</v>
      </c>
      <c r="B25" s="353"/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137">
        <f>SUM(S23:S24)</f>
        <v>11299916.287040001</v>
      </c>
      <c r="BU25" s="32" t="e">
        <f>+'PRESUPUESTO DE OBRA'!F55*0.05</f>
        <v>#REF!</v>
      </c>
    </row>
    <row r="26" spans="1:73" ht="12.75" customHeight="1" x14ac:dyDescent="0.2">
      <c r="A26" s="122"/>
      <c r="B26" s="123"/>
      <c r="C26" s="123"/>
      <c r="D26" s="123"/>
      <c r="E26" s="123"/>
      <c r="F26" s="123"/>
      <c r="G26" s="123"/>
      <c r="H26" s="123"/>
      <c r="I26" s="123"/>
      <c r="R26" s="123"/>
      <c r="S26" s="123"/>
    </row>
    <row r="27" spans="1:73" ht="12.75" customHeight="1" x14ac:dyDescent="0.2">
      <c r="A27" s="122"/>
      <c r="B27" s="123"/>
      <c r="C27" s="123"/>
      <c r="D27" s="123"/>
      <c r="E27" s="123"/>
      <c r="F27" s="123"/>
      <c r="G27" s="123"/>
      <c r="H27" s="123"/>
      <c r="I27" s="123"/>
      <c r="R27" s="123"/>
      <c r="S27" s="123"/>
    </row>
    <row r="28" spans="1:73" ht="12.75" customHeight="1" x14ac:dyDescent="0.2"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44"/>
    </row>
    <row r="29" spans="1:73" ht="12.75" customHeight="1" x14ac:dyDescent="0.2">
      <c r="A29" s="33"/>
      <c r="B29" s="33"/>
      <c r="D29" s="126"/>
      <c r="E29" s="126"/>
      <c r="F29" s="126"/>
      <c r="G29" s="126"/>
      <c r="R29" s="34"/>
    </row>
    <row r="30" spans="1:73" ht="12.75" customHeight="1" x14ac:dyDescent="0.2">
      <c r="A30" s="145" t="s">
        <v>38</v>
      </c>
      <c r="B30" s="146"/>
      <c r="R30" s="147"/>
    </row>
    <row r="31" spans="1:73" ht="12.75" customHeight="1" x14ac:dyDescent="0.2">
      <c r="A31" s="33"/>
      <c r="B31" s="34"/>
      <c r="R31" s="147"/>
    </row>
    <row r="32" spans="1:73" ht="12.75" customHeight="1" x14ac:dyDescent="0.2">
      <c r="A32" s="33"/>
      <c r="B32" s="34"/>
    </row>
    <row r="33" spans="1:7" ht="12.75" customHeight="1" thickBot="1" x14ac:dyDescent="0.25">
      <c r="A33" s="35"/>
      <c r="B33" s="35"/>
      <c r="C33" s="36"/>
      <c r="D33" s="36"/>
      <c r="E33" s="36"/>
      <c r="F33" s="36"/>
      <c r="G33" s="36"/>
    </row>
    <row r="34" spans="1:7" ht="12.75" customHeight="1" x14ac:dyDescent="0.25">
      <c r="A34" s="37" t="s">
        <v>42</v>
      </c>
      <c r="B34" s="146"/>
    </row>
    <row r="35" spans="1:7" ht="12.75" customHeight="1" x14ac:dyDescent="0.25">
      <c r="A35" s="38" t="s">
        <v>174</v>
      </c>
      <c r="B35" s="145"/>
    </row>
  </sheetData>
  <mergeCells count="41">
    <mergeCell ref="A21:R21"/>
    <mergeCell ref="A23:R23"/>
    <mergeCell ref="A24:I24"/>
    <mergeCell ref="A25:R25"/>
    <mergeCell ref="A14:R14"/>
    <mergeCell ref="A15:S15"/>
    <mergeCell ref="A16:S16"/>
    <mergeCell ref="A17:B17"/>
    <mergeCell ref="A18:B18"/>
    <mergeCell ref="A20:B20"/>
    <mergeCell ref="A19:B19"/>
    <mergeCell ref="BQ5:BR5"/>
    <mergeCell ref="A8:V8"/>
    <mergeCell ref="A10:S10"/>
    <mergeCell ref="AY5:AZ5"/>
    <mergeCell ref="BA5:BB5"/>
    <mergeCell ref="BC5:BD5"/>
    <mergeCell ref="BE5:BF5"/>
    <mergeCell ref="BG5:BH5"/>
    <mergeCell ref="BI5:BJ5"/>
    <mergeCell ref="AM5:AN5"/>
    <mergeCell ref="AO5:AP5"/>
    <mergeCell ref="AQ5:AR5"/>
    <mergeCell ref="AS5:AT5"/>
    <mergeCell ref="AU5:AV5"/>
    <mergeCell ref="AW5:AX5"/>
    <mergeCell ref="AK5:AL5"/>
    <mergeCell ref="BK5:BL5"/>
    <mergeCell ref="BM5:BN5"/>
    <mergeCell ref="BO5:BP5"/>
    <mergeCell ref="Y5:Z5"/>
    <mergeCell ref="AC5:AD5"/>
    <mergeCell ref="AE5:AF5"/>
    <mergeCell ref="AG5:AH5"/>
    <mergeCell ref="AI5:AJ5"/>
    <mergeCell ref="W5:X5"/>
    <mergeCell ref="A1:S1"/>
    <mergeCell ref="A2:S2"/>
    <mergeCell ref="A3:S3"/>
    <mergeCell ref="A5:S6"/>
    <mergeCell ref="U5:V5"/>
  </mergeCells>
  <printOptions horizontalCentered="1"/>
  <pageMargins left="0.39370078740157483" right="0.39370078740157483" top="0.74803149606299213" bottom="0.6692913385826772" header="0" footer="0"/>
  <pageSetup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6"/>
  <sheetViews>
    <sheetView workbookViewId="0">
      <selection sqref="A1:H1"/>
    </sheetView>
  </sheetViews>
  <sheetFormatPr baseColWidth="10" defaultColWidth="11.42578125" defaultRowHeight="15" x14ac:dyDescent="0.2"/>
  <cols>
    <col min="1" max="1" width="54" style="61" customWidth="1"/>
    <col min="2" max="2" width="14.7109375" style="39" bestFit="1" customWidth="1"/>
    <col min="3" max="3" width="6.140625" style="149" bestFit="1" customWidth="1"/>
    <col min="4" max="4" width="17.42578125" style="58" bestFit="1" customWidth="1"/>
    <col min="5" max="5" width="10.140625" style="62" bestFit="1" customWidth="1"/>
    <col min="6" max="7" width="13.28515625" style="62" bestFit="1" customWidth="1"/>
    <col min="8" max="8" width="10.140625" style="62" bestFit="1" customWidth="1"/>
    <col min="9" max="9" width="3.28515625" style="39" customWidth="1"/>
    <col min="10" max="10" width="4" style="39" customWidth="1"/>
    <col min="11" max="16384" width="11.42578125" style="39"/>
  </cols>
  <sheetData>
    <row r="1" spans="1:8" ht="18.75" x14ac:dyDescent="0.2">
      <c r="A1" s="356" t="s">
        <v>106</v>
      </c>
      <c r="B1" s="356"/>
      <c r="C1" s="356"/>
      <c r="D1" s="356"/>
      <c r="E1" s="356"/>
      <c r="F1" s="356"/>
      <c r="G1" s="356"/>
      <c r="H1" s="356"/>
    </row>
    <row r="2" spans="1:8" ht="18.75" x14ac:dyDescent="0.2">
      <c r="A2" s="356" t="s">
        <v>175</v>
      </c>
      <c r="B2" s="356"/>
      <c r="C2" s="356"/>
      <c r="D2" s="356"/>
      <c r="E2" s="356"/>
      <c r="F2" s="356"/>
      <c r="G2" s="356"/>
      <c r="H2" s="356"/>
    </row>
    <row r="3" spans="1:8" ht="18.75" customHeight="1" x14ac:dyDescent="0.2">
      <c r="A3" s="356" t="s">
        <v>108</v>
      </c>
      <c r="B3" s="356"/>
      <c r="C3" s="356"/>
      <c r="D3" s="356"/>
      <c r="E3" s="356"/>
      <c r="F3" s="356"/>
      <c r="G3" s="356"/>
      <c r="H3" s="356"/>
    </row>
    <row r="4" spans="1:8" ht="16.5" customHeight="1" x14ac:dyDescent="0.2">
      <c r="A4" s="150"/>
      <c r="B4" s="150"/>
      <c r="C4" s="150"/>
      <c r="D4" s="150"/>
      <c r="E4" s="150"/>
      <c r="F4" s="150"/>
      <c r="G4" s="150"/>
      <c r="H4" s="150"/>
    </row>
    <row r="5" spans="1:8" ht="39" customHeight="1" x14ac:dyDescent="0.2">
      <c r="A5" s="357" t="s">
        <v>126</v>
      </c>
      <c r="B5" s="357"/>
      <c r="C5" s="357"/>
      <c r="D5" s="357"/>
      <c r="E5" s="357"/>
      <c r="F5" s="357"/>
      <c r="G5" s="357"/>
      <c r="H5" s="357"/>
    </row>
    <row r="6" spans="1:8" ht="15.75" customHeight="1" x14ac:dyDescent="0.2">
      <c r="A6" s="151"/>
      <c r="B6" s="151"/>
      <c r="C6" s="151"/>
      <c r="D6" s="151"/>
      <c r="E6" s="151"/>
      <c r="F6" s="151"/>
      <c r="G6" s="151"/>
      <c r="H6" s="151"/>
    </row>
    <row r="7" spans="1:8" ht="15.75" x14ac:dyDescent="0.25">
      <c r="A7" s="358" t="s">
        <v>43</v>
      </c>
      <c r="B7" s="358"/>
      <c r="C7" s="358"/>
      <c r="D7" s="358"/>
      <c r="E7" s="358"/>
      <c r="F7" s="358"/>
      <c r="G7" s="358"/>
      <c r="H7" s="358"/>
    </row>
    <row r="8" spans="1:8" ht="15.75" x14ac:dyDescent="0.25">
      <c r="A8" s="148"/>
      <c r="B8" s="148"/>
      <c r="C8" s="148"/>
      <c r="D8" s="148"/>
      <c r="E8" s="148"/>
      <c r="F8" s="148"/>
      <c r="G8" s="148"/>
      <c r="H8" s="148"/>
    </row>
    <row r="9" spans="1:8" ht="15.75" x14ac:dyDescent="0.25">
      <c r="A9" s="329" t="s">
        <v>300</v>
      </c>
      <c r="B9" s="330"/>
      <c r="C9" s="330"/>
      <c r="D9" s="330"/>
      <c r="E9" s="330"/>
      <c r="F9" s="331"/>
      <c r="G9" s="148"/>
      <c r="H9" s="148"/>
    </row>
    <row r="10" spans="1:8" ht="8.25" customHeight="1" x14ac:dyDescent="0.25">
      <c r="A10" s="148"/>
      <c r="B10" s="148"/>
      <c r="C10" s="148"/>
      <c r="D10" s="148"/>
      <c r="E10" s="148"/>
      <c r="F10" s="148"/>
      <c r="G10" s="148"/>
      <c r="H10" s="148"/>
    </row>
    <row r="11" spans="1:8" ht="8.25" customHeight="1" x14ac:dyDescent="0.25">
      <c r="A11" s="148"/>
      <c r="B11" s="148"/>
      <c r="C11" s="148"/>
      <c r="D11" s="148"/>
      <c r="E11" s="148"/>
      <c r="F11" s="148"/>
      <c r="G11" s="148"/>
      <c r="H11" s="148"/>
    </row>
    <row r="13" spans="1:8" ht="15.75" thickBot="1" x14ac:dyDescent="0.25"/>
    <row r="14" spans="1:8" ht="16.5" thickBot="1" x14ac:dyDescent="0.3">
      <c r="A14" s="360" t="s">
        <v>55</v>
      </c>
      <c r="B14" s="360"/>
      <c r="C14" s="360"/>
      <c r="D14" s="360"/>
      <c r="E14" s="63" t="s">
        <v>44</v>
      </c>
      <c r="F14" s="64" t="s">
        <v>45</v>
      </c>
      <c r="G14" s="64" t="s">
        <v>46</v>
      </c>
      <c r="H14" s="65" t="s">
        <v>47</v>
      </c>
    </row>
    <row r="15" spans="1:8" x14ac:dyDescent="0.2">
      <c r="A15" s="42" t="s">
        <v>56</v>
      </c>
      <c r="B15" s="43">
        <v>0.1</v>
      </c>
      <c r="C15" s="44" t="s">
        <v>54</v>
      </c>
      <c r="D15" s="66">
        <v>5000</v>
      </c>
      <c r="E15" s="40"/>
      <c r="F15" s="41"/>
      <c r="G15" s="41">
        <f>D15*B15</f>
        <v>500</v>
      </c>
      <c r="H15" s="67"/>
    </row>
    <row r="16" spans="1:8" x14ac:dyDescent="0.2">
      <c r="A16" s="49" t="s">
        <v>57</v>
      </c>
      <c r="B16" s="48">
        <v>0.1</v>
      </c>
      <c r="C16" s="50" t="s">
        <v>54</v>
      </c>
      <c r="D16" s="68">
        <v>3000</v>
      </c>
      <c r="E16" s="69"/>
      <c r="F16" s="47"/>
      <c r="G16" s="47">
        <f>D16*B16</f>
        <v>300</v>
      </c>
      <c r="H16" s="70"/>
    </row>
    <row r="17" spans="1:8" x14ac:dyDescent="0.2">
      <c r="A17" s="49" t="s">
        <v>58</v>
      </c>
      <c r="B17" s="48">
        <v>0.1</v>
      </c>
      <c r="C17" s="50" t="s">
        <v>54</v>
      </c>
      <c r="D17" s="68">
        <v>2500</v>
      </c>
      <c r="E17" s="69"/>
      <c r="F17" s="47"/>
      <c r="G17" s="47">
        <f>D17*B17</f>
        <v>250</v>
      </c>
      <c r="H17" s="70"/>
    </row>
    <row r="18" spans="1:8" x14ac:dyDescent="0.2">
      <c r="A18" s="49" t="s">
        <v>59</v>
      </c>
      <c r="B18" s="48">
        <v>0.01</v>
      </c>
      <c r="C18" s="50" t="s">
        <v>60</v>
      </c>
      <c r="D18" s="68">
        <v>8000</v>
      </c>
      <c r="E18" s="69">
        <f>D18*B18</f>
        <v>80</v>
      </c>
      <c r="F18" s="47"/>
      <c r="G18" s="47"/>
      <c r="H18" s="70"/>
    </row>
    <row r="19" spans="1:8" x14ac:dyDescent="0.2">
      <c r="A19" s="71" t="s">
        <v>61</v>
      </c>
      <c r="B19" s="48">
        <v>8.0000000000000002E-3</v>
      </c>
      <c r="C19" s="50" t="s">
        <v>4</v>
      </c>
      <c r="D19" s="51">
        <v>40000</v>
      </c>
      <c r="E19" s="46"/>
      <c r="F19" s="47"/>
      <c r="G19" s="47"/>
      <c r="H19" s="47">
        <f>D19*B19</f>
        <v>320</v>
      </c>
    </row>
    <row r="20" spans="1:8" ht="15.75" thickBot="1" x14ac:dyDescent="0.25">
      <c r="A20" s="52" t="s">
        <v>50</v>
      </c>
      <c r="B20" s="53">
        <v>1</v>
      </c>
      <c r="C20" s="54" t="s">
        <v>51</v>
      </c>
      <c r="D20" s="72">
        <v>100</v>
      </c>
      <c r="E20" s="69"/>
      <c r="F20" s="47">
        <f>D20*B20</f>
        <v>100</v>
      </c>
      <c r="G20" s="47"/>
      <c r="H20" s="70"/>
    </row>
    <row r="21" spans="1:8" ht="15.75" thickBot="1" x14ac:dyDescent="0.25">
      <c r="A21" s="56" t="s">
        <v>52</v>
      </c>
      <c r="B21" s="57">
        <f>SUM(E21:H21)</f>
        <v>1550</v>
      </c>
      <c r="C21" s="149" t="s">
        <v>4</v>
      </c>
      <c r="E21" s="59">
        <f>SUM(E15:E20)</f>
        <v>80</v>
      </c>
      <c r="F21" s="60">
        <f>SUM(F15:F20)</f>
        <v>100</v>
      </c>
      <c r="G21" s="60">
        <f>SUM(G15:G20)</f>
        <v>1050</v>
      </c>
      <c r="H21" s="73">
        <f>SUM(H15:H20)</f>
        <v>320</v>
      </c>
    </row>
    <row r="23" spans="1:8" x14ac:dyDescent="0.2">
      <c r="A23" s="361"/>
      <c r="B23" s="361"/>
      <c r="C23" s="361"/>
      <c r="D23" s="361"/>
      <c r="E23" s="361"/>
      <c r="F23" s="361"/>
      <c r="G23" s="361"/>
      <c r="H23" s="362"/>
    </row>
    <row r="24" spans="1:8" ht="15.75" x14ac:dyDescent="0.25">
      <c r="A24" s="363" t="str">
        <f>'PRESUPUESTO DE OBRA'!A15:F15</f>
        <v>2  EXCAVACIONES</v>
      </c>
      <c r="B24" s="364"/>
      <c r="C24" s="364"/>
      <c r="D24" s="364"/>
      <c r="E24" s="364"/>
      <c r="F24" s="365"/>
      <c r="G24" s="148"/>
      <c r="H24" s="148"/>
    </row>
    <row r="25" spans="1:8" ht="16.5" thickBot="1" x14ac:dyDescent="0.3">
      <c r="A25" s="148"/>
      <c r="B25" s="148"/>
      <c r="C25" s="148"/>
      <c r="D25" s="148"/>
      <c r="E25" s="148"/>
      <c r="F25" s="148"/>
      <c r="G25" s="148"/>
      <c r="H25" s="148"/>
    </row>
    <row r="26" spans="1:8" ht="16.5" thickBot="1" x14ac:dyDescent="0.3">
      <c r="A26" s="360" t="s">
        <v>71</v>
      </c>
      <c r="B26" s="360"/>
      <c r="C26" s="360"/>
      <c r="D26" s="360"/>
      <c r="E26" s="40" t="s">
        <v>44</v>
      </c>
      <c r="F26" s="41" t="s">
        <v>45</v>
      </c>
      <c r="G26" s="41" t="s">
        <v>46</v>
      </c>
      <c r="H26" s="67" t="s">
        <v>47</v>
      </c>
    </row>
    <row r="27" spans="1:8" ht="15.75" customHeight="1" x14ac:dyDescent="0.2">
      <c r="A27" s="42" t="s">
        <v>53</v>
      </c>
      <c r="B27" s="43">
        <v>0.2</v>
      </c>
      <c r="C27" s="44" t="s">
        <v>54</v>
      </c>
      <c r="D27" s="66">
        <v>6500</v>
      </c>
      <c r="E27" s="69"/>
      <c r="F27" s="47"/>
      <c r="G27" s="47">
        <f>D27*B27</f>
        <v>1300</v>
      </c>
      <c r="H27" s="70"/>
    </row>
    <row r="28" spans="1:8" ht="15.75" customHeight="1" x14ac:dyDescent="0.2">
      <c r="A28" s="49" t="s">
        <v>70</v>
      </c>
      <c r="B28" s="48">
        <v>5</v>
      </c>
      <c r="C28" s="50" t="s">
        <v>2</v>
      </c>
      <c r="D28" s="68">
        <f>G27</f>
        <v>1300</v>
      </c>
      <c r="E28" s="69">
        <f>D28*B28/100</f>
        <v>65</v>
      </c>
      <c r="F28" s="47"/>
      <c r="G28" s="47"/>
      <c r="H28" s="70"/>
    </row>
    <row r="29" spans="1:8" ht="16.5" customHeight="1" thickBot="1" x14ac:dyDescent="0.25">
      <c r="A29" s="56" t="s">
        <v>52</v>
      </c>
      <c r="B29" s="57">
        <f>SUM(E29:H29)</f>
        <v>1365</v>
      </c>
      <c r="C29" s="149" t="s">
        <v>15</v>
      </c>
      <c r="E29" s="59">
        <f>SUM(E27:E28)</f>
        <v>65</v>
      </c>
      <c r="F29" s="60">
        <f>SUM(F27:F28)</f>
        <v>0</v>
      </c>
      <c r="G29" s="60">
        <f>SUM(G27:G28)</f>
        <v>1300</v>
      </c>
      <c r="H29" s="73">
        <f>SUM(H27:H28)</f>
        <v>0</v>
      </c>
    </row>
    <row r="30" spans="1:8" ht="15.75" customHeight="1" thickBot="1" x14ac:dyDescent="0.25"/>
    <row r="31" spans="1:8" ht="16.5" thickBot="1" x14ac:dyDescent="0.3">
      <c r="A31" s="359" t="s">
        <v>72</v>
      </c>
      <c r="B31" s="359"/>
      <c r="C31" s="359"/>
      <c r="D31" s="359"/>
      <c r="E31" s="40" t="s">
        <v>44</v>
      </c>
      <c r="F31" s="41" t="s">
        <v>45</v>
      </c>
      <c r="G31" s="41" t="s">
        <v>46</v>
      </c>
      <c r="H31" s="67" t="s">
        <v>47</v>
      </c>
    </row>
    <row r="32" spans="1:8" ht="15.75" customHeight="1" x14ac:dyDescent="0.2">
      <c r="A32" s="42" t="s">
        <v>53</v>
      </c>
      <c r="B32" s="43">
        <v>1.8</v>
      </c>
      <c r="C32" s="44" t="s">
        <v>54</v>
      </c>
      <c r="D32" s="66">
        <v>6500</v>
      </c>
      <c r="E32" s="69"/>
      <c r="F32" s="47"/>
      <c r="G32" s="47">
        <f>D32*B32</f>
        <v>11700</v>
      </c>
      <c r="H32" s="70"/>
    </row>
    <row r="33" spans="1:8" ht="15.75" customHeight="1" x14ac:dyDescent="0.2">
      <c r="A33" s="49" t="s">
        <v>70</v>
      </c>
      <c r="B33" s="48">
        <v>5</v>
      </c>
      <c r="C33" s="50" t="s">
        <v>2</v>
      </c>
      <c r="D33" s="68">
        <f>G32</f>
        <v>11700</v>
      </c>
      <c r="E33" s="69">
        <f>D33*B33/100</f>
        <v>585</v>
      </c>
      <c r="F33" s="47"/>
      <c r="G33" s="47"/>
      <c r="H33" s="70"/>
    </row>
    <row r="34" spans="1:8" ht="16.5" customHeight="1" thickBot="1" x14ac:dyDescent="0.25">
      <c r="A34" s="56" t="s">
        <v>52</v>
      </c>
      <c r="B34" s="57">
        <f>SUM(E34:H34)</f>
        <v>12285</v>
      </c>
      <c r="C34" s="149" t="s">
        <v>3</v>
      </c>
      <c r="E34" s="59">
        <f>SUM(E32:E33)</f>
        <v>585</v>
      </c>
      <c r="F34" s="60">
        <f>SUM(F32:F33)</f>
        <v>0</v>
      </c>
      <c r="G34" s="60">
        <f>SUM(G32:G33)</f>
        <v>11700</v>
      </c>
      <c r="H34" s="73">
        <f>SUM(H32:H33)</f>
        <v>0</v>
      </c>
    </row>
    <row r="35" spans="1:8" ht="15.75" customHeight="1" thickBot="1" x14ac:dyDescent="0.25"/>
    <row r="36" spans="1:8" ht="16.5" thickBot="1" x14ac:dyDescent="0.3">
      <c r="A36" s="359" t="s">
        <v>73</v>
      </c>
      <c r="B36" s="359"/>
      <c r="C36" s="359"/>
      <c r="D36" s="359"/>
      <c r="E36" s="40" t="s">
        <v>44</v>
      </c>
      <c r="F36" s="41" t="s">
        <v>45</v>
      </c>
      <c r="G36" s="41" t="s">
        <v>46</v>
      </c>
      <c r="H36" s="67" t="s">
        <v>47</v>
      </c>
    </row>
    <row r="37" spans="1:8" ht="15.75" customHeight="1" x14ac:dyDescent="0.2">
      <c r="A37" s="42" t="s">
        <v>53</v>
      </c>
      <c r="B37" s="43">
        <v>2.2000000000000002</v>
      </c>
      <c r="C37" s="44" t="s">
        <v>54</v>
      </c>
      <c r="D37" s="66">
        <v>6500</v>
      </c>
      <c r="E37" s="69"/>
      <c r="F37" s="47"/>
      <c r="G37" s="47">
        <f>D37*B37</f>
        <v>14300.000000000002</v>
      </c>
      <c r="H37" s="70"/>
    </row>
    <row r="38" spans="1:8" ht="15.75" customHeight="1" x14ac:dyDescent="0.2">
      <c r="A38" s="49" t="s">
        <v>70</v>
      </c>
      <c r="B38" s="48">
        <v>5</v>
      </c>
      <c r="C38" s="50" t="s">
        <v>2</v>
      </c>
      <c r="D38" s="68">
        <f>G37</f>
        <v>14300.000000000002</v>
      </c>
      <c r="E38" s="69">
        <f>D38*B38/100</f>
        <v>715.00000000000011</v>
      </c>
      <c r="F38" s="47"/>
      <c r="G38" s="47"/>
      <c r="H38" s="70"/>
    </row>
    <row r="39" spans="1:8" ht="16.5" customHeight="1" thickBot="1" x14ac:dyDescent="0.25">
      <c r="A39" s="56" t="s">
        <v>52</v>
      </c>
      <c r="B39" s="57">
        <f>SUM(E39:H39)</f>
        <v>15015.000000000002</v>
      </c>
      <c r="C39" s="149" t="s">
        <v>3</v>
      </c>
      <c r="E39" s="59">
        <f>SUM(E37:E38)</f>
        <v>715.00000000000011</v>
      </c>
      <c r="F39" s="60">
        <f>SUM(F37:F38)</f>
        <v>0</v>
      </c>
      <c r="G39" s="60">
        <f>SUM(G37:G38)</f>
        <v>14300.000000000002</v>
      </c>
      <c r="H39" s="73">
        <f>SUM(H37:H38)</f>
        <v>0</v>
      </c>
    </row>
    <row r="40" spans="1:8" ht="16.5" customHeight="1" thickBot="1" x14ac:dyDescent="0.25">
      <c r="A40" s="80"/>
      <c r="B40" s="81"/>
      <c r="E40" s="152"/>
      <c r="F40" s="153"/>
      <c r="G40" s="153"/>
      <c r="H40" s="154"/>
    </row>
    <row r="41" spans="1:8" ht="16.5" thickBot="1" x14ac:dyDescent="0.3">
      <c r="A41" s="359" t="s">
        <v>74</v>
      </c>
      <c r="B41" s="359"/>
      <c r="C41" s="359"/>
      <c r="D41" s="359"/>
      <c r="E41" s="40" t="s">
        <v>44</v>
      </c>
      <c r="F41" s="41" t="s">
        <v>45</v>
      </c>
      <c r="G41" s="41" t="s">
        <v>46</v>
      </c>
      <c r="H41" s="67" t="s">
        <v>47</v>
      </c>
    </row>
    <row r="42" spans="1:8" ht="15.75" customHeight="1" x14ac:dyDescent="0.2">
      <c r="A42" s="42" t="s">
        <v>53</v>
      </c>
      <c r="B42" s="43">
        <v>2.5</v>
      </c>
      <c r="C42" s="44" t="s">
        <v>54</v>
      </c>
      <c r="D42" s="66">
        <v>6500</v>
      </c>
      <c r="E42" s="69"/>
      <c r="F42" s="47"/>
      <c r="G42" s="47">
        <f>D42*B42</f>
        <v>16250</v>
      </c>
      <c r="H42" s="70"/>
    </row>
    <row r="43" spans="1:8" ht="15.75" customHeight="1" x14ac:dyDescent="0.2">
      <c r="A43" s="49" t="s">
        <v>70</v>
      </c>
      <c r="B43" s="48">
        <v>5</v>
      </c>
      <c r="C43" s="50" t="s">
        <v>2</v>
      </c>
      <c r="D43" s="68">
        <f>G42</f>
        <v>16250</v>
      </c>
      <c r="E43" s="69">
        <f>D43*B43/100</f>
        <v>812.5</v>
      </c>
      <c r="F43" s="47"/>
      <c r="G43" s="47"/>
      <c r="H43" s="70"/>
    </row>
    <row r="44" spans="1:8" ht="16.5" customHeight="1" thickBot="1" x14ac:dyDescent="0.25">
      <c r="A44" s="56" t="s">
        <v>52</v>
      </c>
      <c r="B44" s="57">
        <f>SUM(E44:H44)</f>
        <v>17062.5</v>
      </c>
      <c r="C44" s="149" t="s">
        <v>3</v>
      </c>
      <c r="E44" s="59">
        <f>SUM(E42:E43)</f>
        <v>812.5</v>
      </c>
      <c r="F44" s="60">
        <f>SUM(F42:F43)</f>
        <v>0</v>
      </c>
      <c r="G44" s="60">
        <f>SUM(G42:G43)</f>
        <v>16250</v>
      </c>
      <c r="H44" s="73">
        <f>SUM(H42:H43)</f>
        <v>0</v>
      </c>
    </row>
    <row r="45" spans="1:8" ht="15.75" customHeight="1" thickBot="1" x14ac:dyDescent="0.25"/>
    <row r="46" spans="1:8" ht="16.5" thickBot="1" x14ac:dyDescent="0.3">
      <c r="A46" s="359" t="s">
        <v>176</v>
      </c>
      <c r="B46" s="359"/>
      <c r="C46" s="359"/>
      <c r="D46" s="359"/>
      <c r="E46" s="40" t="s">
        <v>44</v>
      </c>
      <c r="F46" s="41" t="s">
        <v>45</v>
      </c>
      <c r="G46" s="41" t="s">
        <v>46</v>
      </c>
      <c r="H46" s="67" t="s">
        <v>47</v>
      </c>
    </row>
    <row r="47" spans="1:8" ht="15.75" customHeight="1" x14ac:dyDescent="0.2">
      <c r="A47" s="42" t="s">
        <v>53</v>
      </c>
      <c r="B47" s="43">
        <v>3</v>
      </c>
      <c r="C47" s="44" t="s">
        <v>54</v>
      </c>
      <c r="D47" s="66">
        <v>6500</v>
      </c>
      <c r="E47" s="69"/>
      <c r="F47" s="47"/>
      <c r="G47" s="47">
        <f>D47*B47</f>
        <v>19500</v>
      </c>
      <c r="H47" s="70"/>
    </row>
    <row r="48" spans="1:8" ht="15.75" customHeight="1" x14ac:dyDescent="0.2">
      <c r="A48" s="49" t="s">
        <v>70</v>
      </c>
      <c r="B48" s="48">
        <v>5</v>
      </c>
      <c r="C48" s="50" t="s">
        <v>2</v>
      </c>
      <c r="D48" s="68">
        <f>G47</f>
        <v>19500</v>
      </c>
      <c r="E48" s="69">
        <f>D48*B48/100</f>
        <v>975</v>
      </c>
      <c r="F48" s="47"/>
      <c r="G48" s="47"/>
      <c r="H48" s="70"/>
    </row>
    <row r="49" spans="1:8" ht="16.5" customHeight="1" thickBot="1" x14ac:dyDescent="0.25">
      <c r="A49" s="56" t="s">
        <v>52</v>
      </c>
      <c r="B49" s="57">
        <f>SUM(E49:H49)</f>
        <v>20475</v>
      </c>
      <c r="C49" s="149" t="s">
        <v>3</v>
      </c>
      <c r="E49" s="59">
        <f>SUM(E47:E48)</f>
        <v>975</v>
      </c>
      <c r="F49" s="60">
        <f>SUM(F47:F48)</f>
        <v>0</v>
      </c>
      <c r="G49" s="60">
        <f>SUM(G47:G48)</f>
        <v>19500</v>
      </c>
      <c r="H49" s="73">
        <f>SUM(H47:H48)</f>
        <v>0</v>
      </c>
    </row>
    <row r="50" spans="1:8" ht="15.75" customHeight="1" thickBot="1" x14ac:dyDescent="0.25"/>
    <row r="51" spans="1:8" ht="16.5" thickBot="1" x14ac:dyDescent="0.3">
      <c r="A51" s="359" t="s">
        <v>75</v>
      </c>
      <c r="B51" s="359"/>
      <c r="C51" s="359"/>
      <c r="D51" s="359"/>
      <c r="E51" s="40" t="s">
        <v>44</v>
      </c>
      <c r="F51" s="41" t="s">
        <v>45</v>
      </c>
      <c r="G51" s="41" t="s">
        <v>46</v>
      </c>
      <c r="H51" s="67" t="s">
        <v>47</v>
      </c>
    </row>
    <row r="52" spans="1:8" ht="15" customHeight="1" x14ac:dyDescent="0.2">
      <c r="A52" s="42" t="s">
        <v>53</v>
      </c>
      <c r="B52" s="43">
        <v>2</v>
      </c>
      <c r="C52" s="44" t="s">
        <v>54</v>
      </c>
      <c r="D52" s="66">
        <v>6500</v>
      </c>
      <c r="E52" s="69"/>
      <c r="F52" s="47"/>
      <c r="G52" s="47">
        <f>D52*B52</f>
        <v>13000</v>
      </c>
      <c r="H52" s="70"/>
    </row>
    <row r="53" spans="1:8" ht="15" customHeight="1" x14ac:dyDescent="0.2">
      <c r="A53" s="49" t="s">
        <v>70</v>
      </c>
      <c r="B53" s="48">
        <v>5</v>
      </c>
      <c r="C53" s="50" t="s">
        <v>2</v>
      </c>
      <c r="D53" s="68">
        <f>G52</f>
        <v>13000</v>
      </c>
      <c r="E53" s="69">
        <f>D53*B53/100</f>
        <v>650</v>
      </c>
      <c r="F53" s="47"/>
      <c r="G53" s="47"/>
      <c r="H53" s="70"/>
    </row>
    <row r="54" spans="1:8" ht="15.75" customHeight="1" thickBot="1" x14ac:dyDescent="0.25">
      <c r="A54" s="56" t="s">
        <v>52</v>
      </c>
      <c r="B54" s="57">
        <f>SUM(E54:H54)</f>
        <v>13650</v>
      </c>
      <c r="C54" s="149" t="s">
        <v>3</v>
      </c>
      <c r="E54" s="59">
        <f>SUM(E52:E53)</f>
        <v>650</v>
      </c>
      <c r="F54" s="60">
        <f>SUM(F52:F53)</f>
        <v>0</v>
      </c>
      <c r="G54" s="60">
        <f>SUM(G52:G53)</f>
        <v>13000</v>
      </c>
      <c r="H54" s="73">
        <f>SUM(H52:H53)</f>
        <v>0</v>
      </c>
    </row>
    <row r="55" spans="1:8" ht="15.75" customHeight="1" thickBot="1" x14ac:dyDescent="0.25"/>
    <row r="56" spans="1:8" ht="16.5" customHeight="1" thickBot="1" x14ac:dyDescent="0.3">
      <c r="A56" s="359" t="s">
        <v>76</v>
      </c>
      <c r="B56" s="359"/>
      <c r="C56" s="359"/>
      <c r="D56" s="359"/>
      <c r="E56" s="40" t="s">
        <v>44</v>
      </c>
      <c r="F56" s="41" t="s">
        <v>45</v>
      </c>
      <c r="G56" s="41" t="s">
        <v>46</v>
      </c>
      <c r="H56" s="67" t="s">
        <v>47</v>
      </c>
    </row>
    <row r="57" spans="1:8" ht="15.75" customHeight="1" x14ac:dyDescent="0.2">
      <c r="A57" s="42" t="s">
        <v>53</v>
      </c>
      <c r="B57" s="43">
        <v>2.6</v>
      </c>
      <c r="C57" s="44" t="s">
        <v>54</v>
      </c>
      <c r="D57" s="66">
        <v>6500</v>
      </c>
      <c r="E57" s="69"/>
      <c r="F57" s="47"/>
      <c r="G57" s="47">
        <f>D57*B57</f>
        <v>16900</v>
      </c>
      <c r="H57" s="70"/>
    </row>
    <row r="58" spans="1:8" ht="15.75" customHeight="1" x14ac:dyDescent="0.2">
      <c r="A58" s="49" t="s">
        <v>70</v>
      </c>
      <c r="B58" s="48">
        <v>5</v>
      </c>
      <c r="C58" s="50" t="s">
        <v>2</v>
      </c>
      <c r="D58" s="68">
        <f>G57</f>
        <v>16900</v>
      </c>
      <c r="E58" s="69">
        <f>D58*B58/100</f>
        <v>845</v>
      </c>
      <c r="F58" s="47"/>
      <c r="G58" s="47"/>
      <c r="H58" s="70"/>
    </row>
    <row r="59" spans="1:8" ht="15.75" customHeight="1" thickBot="1" x14ac:dyDescent="0.25">
      <c r="A59" s="56" t="s">
        <v>52</v>
      </c>
      <c r="B59" s="57">
        <f>SUM(E59:H59)</f>
        <v>17745</v>
      </c>
      <c r="C59" s="149" t="s">
        <v>3</v>
      </c>
      <c r="E59" s="59">
        <f>SUM(E57:E58)</f>
        <v>845</v>
      </c>
      <c r="F59" s="60">
        <f>SUM(F57:F58)</f>
        <v>0</v>
      </c>
      <c r="G59" s="60">
        <f>SUM(G57:G58)</f>
        <v>16900</v>
      </c>
      <c r="H59" s="73">
        <f>SUM(H57:H58)</f>
        <v>0</v>
      </c>
    </row>
    <row r="60" spans="1:8" ht="15.75" customHeight="1" thickBot="1" x14ac:dyDescent="0.25"/>
    <row r="61" spans="1:8" ht="16.5" customHeight="1" thickBot="1" x14ac:dyDescent="0.3">
      <c r="A61" s="359" t="s">
        <v>77</v>
      </c>
      <c r="B61" s="359"/>
      <c r="C61" s="359"/>
      <c r="D61" s="359"/>
      <c r="E61" s="40" t="s">
        <v>44</v>
      </c>
      <c r="F61" s="41" t="s">
        <v>45</v>
      </c>
      <c r="G61" s="41" t="s">
        <v>46</v>
      </c>
      <c r="H61" s="67" t="s">
        <v>47</v>
      </c>
    </row>
    <row r="62" spans="1:8" ht="15.75" customHeight="1" x14ac:dyDescent="0.2">
      <c r="A62" s="42" t="s">
        <v>53</v>
      </c>
      <c r="B62" s="43">
        <v>3.2</v>
      </c>
      <c r="C62" s="44" t="s">
        <v>54</v>
      </c>
      <c r="D62" s="66">
        <v>6500</v>
      </c>
      <c r="E62" s="69"/>
      <c r="F62" s="47"/>
      <c r="G62" s="47">
        <f>D62*B62</f>
        <v>20800</v>
      </c>
      <c r="H62" s="70"/>
    </row>
    <row r="63" spans="1:8" ht="15.75" customHeight="1" x14ac:dyDescent="0.2">
      <c r="A63" s="49" t="s">
        <v>70</v>
      </c>
      <c r="B63" s="48">
        <v>5</v>
      </c>
      <c r="C63" s="50" t="s">
        <v>2</v>
      </c>
      <c r="D63" s="68">
        <f>G62</f>
        <v>20800</v>
      </c>
      <c r="E63" s="69">
        <f>D63*B63/100</f>
        <v>1040</v>
      </c>
      <c r="F63" s="47"/>
      <c r="G63" s="47"/>
      <c r="H63" s="70"/>
    </row>
    <row r="64" spans="1:8" ht="15.75" customHeight="1" thickBot="1" x14ac:dyDescent="0.25">
      <c r="A64" s="56" t="s">
        <v>52</v>
      </c>
      <c r="B64" s="57">
        <f>SUM(E64:H64)</f>
        <v>21840</v>
      </c>
      <c r="C64" s="149" t="s">
        <v>3</v>
      </c>
      <c r="E64" s="59">
        <f>SUM(E62:E63)</f>
        <v>1040</v>
      </c>
      <c r="F64" s="60">
        <f>SUM(F62:F63)</f>
        <v>0</v>
      </c>
      <c r="G64" s="60">
        <f>SUM(G62:G63)</f>
        <v>20800</v>
      </c>
      <c r="H64" s="73">
        <f>SUM(H62:H63)</f>
        <v>0</v>
      </c>
    </row>
    <row r="65" spans="1:8" ht="15.75" customHeight="1" thickBot="1" x14ac:dyDescent="0.25"/>
    <row r="66" spans="1:8" ht="16.5" customHeight="1" thickBot="1" x14ac:dyDescent="0.3">
      <c r="A66" s="359" t="s">
        <v>177</v>
      </c>
      <c r="B66" s="359"/>
      <c r="C66" s="359"/>
      <c r="D66" s="359"/>
      <c r="E66" s="40" t="s">
        <v>44</v>
      </c>
      <c r="F66" s="41" t="s">
        <v>45</v>
      </c>
      <c r="G66" s="41" t="s">
        <v>46</v>
      </c>
      <c r="H66" s="67" t="s">
        <v>47</v>
      </c>
    </row>
    <row r="67" spans="1:8" ht="15.75" customHeight="1" x14ac:dyDescent="0.2">
      <c r="A67" s="42" t="s">
        <v>53</v>
      </c>
      <c r="B67" s="43">
        <v>4</v>
      </c>
      <c r="C67" s="44" t="s">
        <v>54</v>
      </c>
      <c r="D67" s="66">
        <v>6500</v>
      </c>
      <c r="E67" s="69"/>
      <c r="F67" s="47"/>
      <c r="G67" s="47">
        <f>D67*B67</f>
        <v>26000</v>
      </c>
      <c r="H67" s="70"/>
    </row>
    <row r="68" spans="1:8" ht="15.75" customHeight="1" x14ac:dyDescent="0.2">
      <c r="A68" s="49" t="s">
        <v>70</v>
      </c>
      <c r="B68" s="48">
        <v>5</v>
      </c>
      <c r="C68" s="50" t="s">
        <v>2</v>
      </c>
      <c r="D68" s="68">
        <f>G67</f>
        <v>26000</v>
      </c>
      <c r="E68" s="69">
        <f>D68*B68/100</f>
        <v>1300</v>
      </c>
      <c r="F68" s="47"/>
      <c r="G68" s="47"/>
      <c r="H68" s="70"/>
    </row>
    <row r="69" spans="1:8" ht="15.75" customHeight="1" thickBot="1" x14ac:dyDescent="0.25">
      <c r="A69" s="56" t="s">
        <v>52</v>
      </c>
      <c r="B69" s="57">
        <f>SUM(E69:H69)</f>
        <v>27300</v>
      </c>
      <c r="C69" s="149" t="s">
        <v>3</v>
      </c>
      <c r="E69" s="59">
        <f>SUM(E67:E68)</f>
        <v>1300</v>
      </c>
      <c r="F69" s="60">
        <f>SUM(F67:F68)</f>
        <v>0</v>
      </c>
      <c r="G69" s="60">
        <f>SUM(G67:G68)</f>
        <v>26000</v>
      </c>
      <c r="H69" s="73">
        <f>SUM(H67:H68)</f>
        <v>0</v>
      </c>
    </row>
    <row r="70" spans="1:8" ht="15.75" customHeight="1" x14ac:dyDescent="0.2">
      <c r="A70" s="80"/>
      <c r="B70" s="81"/>
      <c r="E70" s="152"/>
      <c r="F70" s="153"/>
      <c r="G70" s="153"/>
      <c r="H70" s="154"/>
    </row>
    <row r="71" spans="1:8" ht="15" customHeight="1" x14ac:dyDescent="0.2"/>
    <row r="72" spans="1:8" ht="15" customHeight="1" x14ac:dyDescent="0.2">
      <c r="A72" s="329" t="str">
        <f>+'PRESUPUESTO DE OBRA'!A24:F24</f>
        <v>3  RETIRO DE SOBRANTES EN VEHICULO AUTOMOTOR</v>
      </c>
      <c r="B72" s="330"/>
      <c r="C72" s="330"/>
      <c r="D72" s="330"/>
      <c r="E72" s="330"/>
      <c r="F72" s="331"/>
    </row>
    <row r="73" spans="1:8" ht="15" customHeight="1" thickBot="1" x14ac:dyDescent="0.25"/>
    <row r="74" spans="1:8" ht="15.75" customHeight="1" thickBot="1" x14ac:dyDescent="0.25">
      <c r="A74" s="224" t="s">
        <v>23</v>
      </c>
      <c r="B74" s="76"/>
      <c r="C74" s="76"/>
      <c r="D74" s="76"/>
      <c r="E74" s="40" t="s">
        <v>44</v>
      </c>
      <c r="F74" s="41" t="s">
        <v>45</v>
      </c>
      <c r="G74" s="41" t="s">
        <v>46</v>
      </c>
      <c r="H74" s="67" t="s">
        <v>47</v>
      </c>
    </row>
    <row r="75" spans="1:8" ht="15" customHeight="1" x14ac:dyDescent="0.2">
      <c r="A75" s="42" t="s">
        <v>78</v>
      </c>
      <c r="B75" s="43">
        <v>4.4999999999999998E-2</v>
      </c>
      <c r="C75" s="44" t="s">
        <v>49</v>
      </c>
      <c r="D75" s="45">
        <v>300000</v>
      </c>
      <c r="E75" s="46"/>
      <c r="F75" s="47"/>
      <c r="G75" s="39"/>
      <c r="H75" s="47">
        <f>D75*B75</f>
        <v>13500</v>
      </c>
    </row>
    <row r="76" spans="1:8" ht="15.75" customHeight="1" x14ac:dyDescent="0.2">
      <c r="A76" s="49" t="s">
        <v>53</v>
      </c>
      <c r="B76" s="48">
        <v>0.3</v>
      </c>
      <c r="C76" s="50" t="s">
        <v>54</v>
      </c>
      <c r="D76" s="51">
        <v>6500</v>
      </c>
      <c r="E76" s="46"/>
      <c r="F76" s="47"/>
      <c r="G76" s="47">
        <f>D76*B76</f>
        <v>1950</v>
      </c>
      <c r="H76" s="70"/>
    </row>
    <row r="77" spans="1:8" ht="15" customHeight="1" x14ac:dyDescent="0.2">
      <c r="A77" s="49" t="s">
        <v>70</v>
      </c>
      <c r="B77" s="48">
        <v>5</v>
      </c>
      <c r="C77" s="50" t="s">
        <v>2</v>
      </c>
      <c r="D77" s="51">
        <f>SUM(G75:G76)</f>
        <v>1950</v>
      </c>
      <c r="E77" s="46">
        <f>D77*B77/100</f>
        <v>97.5</v>
      </c>
      <c r="F77" s="47"/>
      <c r="G77" s="47"/>
      <c r="H77" s="70"/>
    </row>
    <row r="78" spans="1:8" ht="15.75" customHeight="1" thickBot="1" x14ac:dyDescent="0.25">
      <c r="A78" s="56" t="s">
        <v>52</v>
      </c>
      <c r="B78" s="57">
        <f>SUM(E78:H78)</f>
        <v>15547.5</v>
      </c>
      <c r="C78" s="149" t="s">
        <v>3</v>
      </c>
      <c r="E78" s="59">
        <f>SUM(E75:E77)</f>
        <v>97.5</v>
      </c>
      <c r="F78" s="60">
        <f>SUM(F75:F77)</f>
        <v>0</v>
      </c>
      <c r="G78" s="60">
        <f>SUM(G75:G77)</f>
        <v>1950</v>
      </c>
      <c r="H78" s="73">
        <f>SUM(H75:H77)</f>
        <v>13500</v>
      </c>
    </row>
    <row r="79" spans="1:8" ht="15.75" customHeight="1" x14ac:dyDescent="0.2"/>
    <row r="80" spans="1:8" ht="15.75" customHeight="1" x14ac:dyDescent="0.2">
      <c r="A80" s="329" t="str">
        <f>+'PRESUPUESTO DE OBRA'!A27:F27</f>
        <v>4 ALCANTARILLADO</v>
      </c>
      <c r="B80" s="330"/>
      <c r="C80" s="330"/>
      <c r="D80" s="330"/>
      <c r="E80" s="330"/>
      <c r="F80" s="331"/>
    </row>
    <row r="81" spans="1:8" ht="15.75" customHeight="1" x14ac:dyDescent="0.2">
      <c r="A81" s="334" t="str">
        <f>+'PRESUPUESTO DE OBRA'!A28:F28</f>
        <v>4,1  SUMINISTRO Y TRANSPORTE E INTALACION DE TUBERIA PVC COARRUGADA PARA ALCANTARILLADO</v>
      </c>
      <c r="B81" s="335"/>
      <c r="C81" s="335"/>
      <c r="D81" s="335"/>
      <c r="E81" s="335"/>
      <c r="F81" s="336"/>
    </row>
    <row r="82" spans="1:8" ht="13.5" customHeight="1" thickBot="1" x14ac:dyDescent="0.25">
      <c r="A82" s="75"/>
      <c r="B82" s="78"/>
      <c r="C82" s="78"/>
      <c r="D82" s="78"/>
    </row>
    <row r="83" spans="1:8" ht="15.75" customHeight="1" thickBot="1" x14ac:dyDescent="0.25">
      <c r="A83" s="366" t="s">
        <v>190</v>
      </c>
      <c r="B83" s="366"/>
      <c r="C83" s="366"/>
      <c r="D83" s="367"/>
      <c r="E83" s="40" t="s">
        <v>44</v>
      </c>
      <c r="F83" s="41" t="s">
        <v>45</v>
      </c>
      <c r="G83" s="41" t="s">
        <v>46</v>
      </c>
      <c r="H83" s="67" t="s">
        <v>47</v>
      </c>
    </row>
    <row r="84" spans="1:8" x14ac:dyDescent="0.2">
      <c r="A84" s="42" t="s">
        <v>178</v>
      </c>
      <c r="B84" s="79">
        <v>7.3999999999999999E-4</v>
      </c>
      <c r="C84" s="44" t="s">
        <v>5</v>
      </c>
      <c r="D84" s="66">
        <v>95000</v>
      </c>
      <c r="E84" s="69"/>
      <c r="F84" s="47">
        <f>D84*B84</f>
        <v>70.3</v>
      </c>
      <c r="G84" s="47"/>
      <c r="H84" s="70"/>
    </row>
    <row r="85" spans="1:8" x14ac:dyDescent="0.2">
      <c r="A85" s="49" t="s">
        <v>219</v>
      </c>
      <c r="B85" s="48">
        <v>1.05</v>
      </c>
      <c r="C85" s="50" t="s">
        <v>4</v>
      </c>
      <c r="D85" s="68">
        <v>25000</v>
      </c>
      <c r="E85" s="69"/>
      <c r="F85" s="47">
        <f>D85*B85</f>
        <v>26250</v>
      </c>
      <c r="G85" s="47"/>
      <c r="H85" s="70"/>
    </row>
    <row r="86" spans="1:8" x14ac:dyDescent="0.2">
      <c r="A86" s="49" t="s">
        <v>62</v>
      </c>
      <c r="B86" s="48">
        <v>0.2</v>
      </c>
      <c r="C86" s="50" t="s">
        <v>54</v>
      </c>
      <c r="D86" s="51">
        <v>10500</v>
      </c>
      <c r="E86" s="46"/>
      <c r="F86" s="47"/>
      <c r="G86" s="47">
        <f>D86*B86</f>
        <v>2100</v>
      </c>
      <c r="H86" s="70"/>
    </row>
    <row r="87" spans="1:8" x14ac:dyDescent="0.2">
      <c r="A87" s="49" t="s">
        <v>63</v>
      </c>
      <c r="B87" s="48">
        <v>0.2</v>
      </c>
      <c r="C87" s="50" t="s">
        <v>54</v>
      </c>
      <c r="D87" s="51">
        <v>7800</v>
      </c>
      <c r="E87" s="46"/>
      <c r="F87" s="47"/>
      <c r="G87" s="47">
        <f>D87*B87</f>
        <v>1560</v>
      </c>
      <c r="H87" s="70"/>
    </row>
    <row r="88" spans="1:8" x14ac:dyDescent="0.2">
      <c r="A88" s="49" t="s">
        <v>53</v>
      </c>
      <c r="B88" s="48">
        <v>0.2</v>
      </c>
      <c r="C88" s="50" t="s">
        <v>54</v>
      </c>
      <c r="D88" s="51">
        <v>6500</v>
      </c>
      <c r="E88" s="46"/>
      <c r="F88" s="47"/>
      <c r="G88" s="47">
        <f>D88*B88</f>
        <v>1300</v>
      </c>
      <c r="H88" s="70"/>
    </row>
    <row r="89" spans="1:8" ht="15.75" thickBot="1" x14ac:dyDescent="0.25">
      <c r="A89" s="52" t="s">
        <v>70</v>
      </c>
      <c r="B89" s="53">
        <v>5</v>
      </c>
      <c r="C89" s="54" t="s">
        <v>2</v>
      </c>
      <c r="D89" s="55">
        <f>SUM(G86:G88)</f>
        <v>4960</v>
      </c>
      <c r="E89" s="46">
        <f>D89*B89/100</f>
        <v>248</v>
      </c>
      <c r="F89" s="47"/>
      <c r="G89" s="47"/>
      <c r="H89" s="70"/>
    </row>
    <row r="90" spans="1:8" ht="15.75" thickBot="1" x14ac:dyDescent="0.25">
      <c r="A90" s="56" t="s">
        <v>52</v>
      </c>
      <c r="B90" s="57">
        <f>SUM(E90:H90)</f>
        <v>31528.3</v>
      </c>
      <c r="C90" s="149" t="s">
        <v>4</v>
      </c>
      <c r="E90" s="59">
        <f>SUM(E84:E89)</f>
        <v>248</v>
      </c>
      <c r="F90" s="60">
        <f>SUM(F84:F89)</f>
        <v>26320.3</v>
      </c>
      <c r="G90" s="60">
        <f>SUM(G84:G89)</f>
        <v>4960</v>
      </c>
      <c r="H90" s="73">
        <f>SUM(H84:H89)</f>
        <v>0</v>
      </c>
    </row>
    <row r="91" spans="1:8" ht="10.5" customHeight="1" thickBot="1" x14ac:dyDescent="0.25">
      <c r="A91" s="80"/>
      <c r="B91" s="81"/>
      <c r="E91" s="82"/>
      <c r="F91" s="82"/>
      <c r="G91" s="82"/>
      <c r="H91" s="82"/>
    </row>
    <row r="92" spans="1:8" ht="16.5" thickBot="1" x14ac:dyDescent="0.3">
      <c r="A92" s="359" t="s">
        <v>191</v>
      </c>
      <c r="B92" s="359"/>
      <c r="C92" s="359"/>
      <c r="D92" s="359"/>
      <c r="E92" s="40" t="s">
        <v>44</v>
      </c>
      <c r="F92" s="41" t="s">
        <v>45</v>
      </c>
      <c r="G92" s="41" t="s">
        <v>46</v>
      </c>
      <c r="H92" s="67" t="s">
        <v>47</v>
      </c>
    </row>
    <row r="93" spans="1:8" x14ac:dyDescent="0.2">
      <c r="A93" s="42" t="s">
        <v>178</v>
      </c>
      <c r="B93" s="79">
        <v>6.4999999999999997E-4</v>
      </c>
      <c r="C93" s="44" t="s">
        <v>5</v>
      </c>
      <c r="D93" s="66">
        <v>95000</v>
      </c>
      <c r="E93" s="69"/>
      <c r="F93" s="47">
        <f>D93*B93</f>
        <v>61.75</v>
      </c>
      <c r="G93" s="47"/>
      <c r="H93" s="70"/>
    </row>
    <row r="94" spans="1:8" x14ac:dyDescent="0.2">
      <c r="A94" s="49" t="s">
        <v>220</v>
      </c>
      <c r="B94" s="48">
        <v>1.05</v>
      </c>
      <c r="C94" s="50" t="s">
        <v>4</v>
      </c>
      <c r="D94" s="68">
        <v>15000</v>
      </c>
      <c r="E94" s="69"/>
      <c r="F94" s="47">
        <f>D94*B94</f>
        <v>15750</v>
      </c>
      <c r="G94" s="47"/>
      <c r="H94" s="70"/>
    </row>
    <row r="95" spans="1:8" x14ac:dyDescent="0.2">
      <c r="A95" s="49" t="s">
        <v>62</v>
      </c>
      <c r="B95" s="48">
        <v>0.15</v>
      </c>
      <c r="C95" s="50" t="s">
        <v>54</v>
      </c>
      <c r="D95" s="51">
        <v>10500</v>
      </c>
      <c r="E95" s="46"/>
      <c r="F95" s="47"/>
      <c r="G95" s="47">
        <f>D95*B95</f>
        <v>1575</v>
      </c>
      <c r="H95" s="70"/>
    </row>
    <row r="96" spans="1:8" x14ac:dyDescent="0.2">
      <c r="A96" s="49" t="s">
        <v>63</v>
      </c>
      <c r="B96" s="48">
        <v>0.15</v>
      </c>
      <c r="C96" s="50" t="s">
        <v>54</v>
      </c>
      <c r="D96" s="51">
        <v>7800</v>
      </c>
      <c r="E96" s="46"/>
      <c r="F96" s="47"/>
      <c r="G96" s="47">
        <f>D96*B96</f>
        <v>1170</v>
      </c>
      <c r="H96" s="70"/>
    </row>
    <row r="97" spans="1:8" x14ac:dyDescent="0.2">
      <c r="A97" s="49" t="s">
        <v>53</v>
      </c>
      <c r="B97" s="48">
        <v>0.15</v>
      </c>
      <c r="C97" s="50" t="s">
        <v>54</v>
      </c>
      <c r="D97" s="51">
        <v>6500</v>
      </c>
      <c r="E97" s="46"/>
      <c r="F97" s="47"/>
      <c r="G97" s="47">
        <f>D97*B97</f>
        <v>975</v>
      </c>
      <c r="H97" s="70"/>
    </row>
    <row r="98" spans="1:8" ht="15.75" thickBot="1" x14ac:dyDescent="0.25">
      <c r="A98" s="52" t="s">
        <v>70</v>
      </c>
      <c r="B98" s="53">
        <v>5</v>
      </c>
      <c r="C98" s="54" t="s">
        <v>2</v>
      </c>
      <c r="D98" s="55">
        <f>SUM(G95:G97)</f>
        <v>3720</v>
      </c>
      <c r="E98" s="46">
        <f>D98*B98/100</f>
        <v>186</v>
      </c>
      <c r="F98" s="47"/>
      <c r="G98" s="47"/>
      <c r="H98" s="70"/>
    </row>
    <row r="99" spans="1:8" ht="15.75" thickBot="1" x14ac:dyDescent="0.25">
      <c r="A99" s="56" t="s">
        <v>52</v>
      </c>
      <c r="B99" s="57">
        <f>SUM(E99:H99)</f>
        <v>19717.75</v>
      </c>
      <c r="C99" s="149" t="s">
        <v>4</v>
      </c>
      <c r="E99" s="59">
        <f>SUM(E93:E98)</f>
        <v>186</v>
      </c>
      <c r="F99" s="60">
        <f>SUM(F93:F98)</f>
        <v>15811.75</v>
      </c>
      <c r="G99" s="60">
        <f>SUM(G93:G98)</f>
        <v>3720</v>
      </c>
      <c r="H99" s="73">
        <f>SUM(H93:H98)</f>
        <v>0</v>
      </c>
    </row>
    <row r="100" spans="1:8" ht="15" customHeight="1" x14ac:dyDescent="0.2">
      <c r="A100" s="80"/>
      <c r="B100" s="81"/>
      <c r="E100" s="82"/>
      <c r="F100" s="82"/>
      <c r="G100" s="82"/>
      <c r="H100" s="82"/>
    </row>
    <row r="101" spans="1:8" ht="15" customHeight="1" x14ac:dyDescent="0.2">
      <c r="A101" s="334" t="str">
        <f>+'PRESUPUESTO DE OBRA'!A31:F31</f>
        <v>4,2  CONSTRUCCION DE CAMARAS CIRCULARES DE INSPECCION</v>
      </c>
      <c r="B101" s="335"/>
      <c r="C101" s="335"/>
      <c r="D101" s="335"/>
      <c r="E101" s="335"/>
      <c r="F101" s="336"/>
      <c r="G101" s="82"/>
      <c r="H101" s="82"/>
    </row>
    <row r="102" spans="1:8" ht="15" customHeight="1" thickBot="1" x14ac:dyDescent="0.25">
      <c r="A102" s="80"/>
      <c r="B102" s="81"/>
      <c r="E102" s="82"/>
      <c r="F102" s="82"/>
      <c r="G102" s="82"/>
      <c r="H102" s="82"/>
    </row>
    <row r="103" spans="1:8" ht="16.5" thickBot="1" x14ac:dyDescent="0.3">
      <c r="A103" s="359" t="s">
        <v>79</v>
      </c>
      <c r="B103" s="359"/>
      <c r="C103" s="359"/>
      <c r="D103" s="359"/>
      <c r="E103" s="40" t="s">
        <v>44</v>
      </c>
      <c r="F103" s="41" t="s">
        <v>45</v>
      </c>
      <c r="G103" s="41" t="s">
        <v>46</v>
      </c>
      <c r="H103" s="67" t="s">
        <v>47</v>
      </c>
    </row>
    <row r="104" spans="1:8" ht="15" customHeight="1" x14ac:dyDescent="0.2">
      <c r="A104" s="42" t="s">
        <v>62</v>
      </c>
      <c r="B104" s="43">
        <v>1</v>
      </c>
      <c r="C104" s="44" t="s">
        <v>54</v>
      </c>
      <c r="D104" s="45">
        <v>10500</v>
      </c>
      <c r="E104" s="46"/>
      <c r="F104" s="47"/>
      <c r="G104" s="47">
        <f>D104*B104</f>
        <v>10500</v>
      </c>
      <c r="H104" s="70"/>
    </row>
    <row r="105" spans="1:8" ht="15" customHeight="1" x14ac:dyDescent="0.2">
      <c r="A105" s="49" t="s">
        <v>63</v>
      </c>
      <c r="B105" s="48">
        <v>1</v>
      </c>
      <c r="C105" s="50" t="s">
        <v>54</v>
      </c>
      <c r="D105" s="51">
        <v>7800</v>
      </c>
      <c r="E105" s="46"/>
      <c r="F105" s="47"/>
      <c r="G105" s="47">
        <f>D105*B105</f>
        <v>7800</v>
      </c>
      <c r="H105" s="70"/>
    </row>
    <row r="106" spans="1:8" ht="15.75" customHeight="1" x14ac:dyDescent="0.2">
      <c r="A106" s="49" t="s">
        <v>53</v>
      </c>
      <c r="B106" s="48">
        <v>8</v>
      </c>
      <c r="C106" s="50" t="s">
        <v>54</v>
      </c>
      <c r="D106" s="51">
        <v>6500</v>
      </c>
      <c r="E106" s="46"/>
      <c r="F106" s="47"/>
      <c r="G106" s="47">
        <f>D106*B106</f>
        <v>52000</v>
      </c>
      <c r="H106" s="70"/>
    </row>
    <row r="107" spans="1:8" ht="15" customHeight="1" x14ac:dyDescent="0.2">
      <c r="A107" s="49" t="s">
        <v>80</v>
      </c>
      <c r="B107" s="48">
        <v>350</v>
      </c>
      <c r="C107" s="50" t="s">
        <v>30</v>
      </c>
      <c r="D107" s="51">
        <v>600</v>
      </c>
      <c r="E107" s="46"/>
      <c r="F107" s="47">
        <f>D107*B107</f>
        <v>210000</v>
      </c>
      <c r="G107" s="47"/>
      <c r="H107" s="70"/>
    </row>
    <row r="108" spans="1:8" ht="15" customHeight="1" x14ac:dyDescent="0.2">
      <c r="A108" s="49" t="s">
        <v>81</v>
      </c>
      <c r="B108" s="48">
        <v>0.6</v>
      </c>
      <c r="C108" s="50" t="s">
        <v>3</v>
      </c>
      <c r="D108" s="51">
        <v>38000</v>
      </c>
      <c r="E108" s="46"/>
      <c r="F108" s="47">
        <f>D108*B108</f>
        <v>22800</v>
      </c>
      <c r="G108" s="47"/>
      <c r="H108" s="70"/>
    </row>
    <row r="109" spans="1:8" ht="15.75" customHeight="1" x14ac:dyDescent="0.2">
      <c r="A109" s="49" t="s">
        <v>82</v>
      </c>
      <c r="B109" s="48">
        <v>0.85</v>
      </c>
      <c r="C109" s="50" t="s">
        <v>3</v>
      </c>
      <c r="D109" s="51">
        <v>45000</v>
      </c>
      <c r="E109" s="46"/>
      <c r="F109" s="47">
        <f>D109*B109</f>
        <v>38250</v>
      </c>
      <c r="G109" s="47"/>
      <c r="H109" s="70"/>
    </row>
    <row r="110" spans="1:8" ht="15.75" customHeight="1" x14ac:dyDescent="0.2">
      <c r="A110" s="49" t="s">
        <v>83</v>
      </c>
      <c r="B110" s="48">
        <v>5</v>
      </c>
      <c r="C110" s="50" t="s">
        <v>2</v>
      </c>
      <c r="D110" s="51">
        <f>SUM(F107:F109)</f>
        <v>271050</v>
      </c>
      <c r="F110" s="47"/>
      <c r="G110" s="47"/>
      <c r="H110" s="46">
        <f>D110*B110/100</f>
        <v>13552.5</v>
      </c>
    </row>
    <row r="111" spans="1:8" ht="16.5" customHeight="1" thickBot="1" x14ac:dyDescent="0.25">
      <c r="A111" s="52" t="s">
        <v>84</v>
      </c>
      <c r="B111" s="83">
        <v>0.1111111</v>
      </c>
      <c r="C111" s="54" t="s">
        <v>85</v>
      </c>
      <c r="D111" s="55">
        <v>60000</v>
      </c>
      <c r="E111" s="84">
        <f>B111*D111</f>
        <v>6666.6660000000002</v>
      </c>
      <c r="F111" s="47"/>
      <c r="G111" s="47"/>
      <c r="H111" s="70"/>
    </row>
    <row r="112" spans="1:8" ht="15.75" thickBot="1" x14ac:dyDescent="0.25">
      <c r="A112" s="56" t="s">
        <v>52</v>
      </c>
      <c r="B112" s="57">
        <f>SUM(E112:H112)</f>
        <v>361569.16600000003</v>
      </c>
      <c r="C112" s="149" t="s">
        <v>3</v>
      </c>
      <c r="E112" s="59">
        <f>SUM(E104:E111)</f>
        <v>6666.6660000000002</v>
      </c>
      <c r="F112" s="60">
        <f>SUM(F104:F110)</f>
        <v>271050</v>
      </c>
      <c r="G112" s="60">
        <f>SUM(G104:G110)</f>
        <v>70300</v>
      </c>
      <c r="H112" s="73">
        <f>SUM(H104:H110)</f>
        <v>13552.5</v>
      </c>
    </row>
    <row r="113" spans="1:8" ht="15.75" thickBot="1" x14ac:dyDescent="0.25"/>
    <row r="114" spans="1:8" ht="16.5" thickBot="1" x14ac:dyDescent="0.3">
      <c r="A114" s="359" t="s">
        <v>86</v>
      </c>
      <c r="B114" s="359"/>
      <c r="C114" s="359"/>
      <c r="D114" s="359"/>
      <c r="E114" s="40" t="s">
        <v>44</v>
      </c>
      <c r="F114" s="41" t="s">
        <v>45</v>
      </c>
      <c r="G114" s="41" t="s">
        <v>46</v>
      </c>
      <c r="H114" s="67" t="s">
        <v>47</v>
      </c>
    </row>
    <row r="115" spans="1:8" x14ac:dyDescent="0.2">
      <c r="A115" s="42" t="s">
        <v>80</v>
      </c>
      <c r="B115" s="43">
        <v>450</v>
      </c>
      <c r="C115" s="44" t="s">
        <v>30</v>
      </c>
      <c r="D115" s="45">
        <v>600</v>
      </c>
      <c r="E115" s="46"/>
      <c r="F115" s="47">
        <f>D115*B115</f>
        <v>270000</v>
      </c>
      <c r="G115" s="47"/>
      <c r="H115" s="70"/>
    </row>
    <row r="116" spans="1:8" x14ac:dyDescent="0.2">
      <c r="A116" s="49" t="s">
        <v>81</v>
      </c>
      <c r="B116" s="48">
        <v>1.1000000000000001</v>
      </c>
      <c r="C116" s="50" t="s">
        <v>3</v>
      </c>
      <c r="D116" s="51">
        <v>38000</v>
      </c>
      <c r="E116" s="46"/>
      <c r="F116" s="47">
        <f>D116*B116</f>
        <v>41800</v>
      </c>
      <c r="G116" s="47"/>
      <c r="H116" s="70"/>
    </row>
    <row r="117" spans="1:8" x14ac:dyDescent="0.2">
      <c r="A117" s="49" t="s">
        <v>62</v>
      </c>
      <c r="B117" s="48">
        <v>0.5</v>
      </c>
      <c r="C117" s="50" t="s">
        <v>54</v>
      </c>
      <c r="D117" s="51">
        <v>10500</v>
      </c>
      <c r="E117" s="46"/>
      <c r="F117" s="47"/>
      <c r="G117" s="47">
        <f>D117*B117</f>
        <v>5250</v>
      </c>
      <c r="H117" s="70"/>
    </row>
    <row r="118" spans="1:8" x14ac:dyDescent="0.2">
      <c r="A118" s="49" t="s">
        <v>63</v>
      </c>
      <c r="B118" s="48">
        <v>2</v>
      </c>
      <c r="C118" s="50" t="s">
        <v>54</v>
      </c>
      <c r="D118" s="51">
        <v>7800</v>
      </c>
      <c r="E118" s="46"/>
      <c r="F118" s="47"/>
      <c r="G118" s="47">
        <f>D118*B118</f>
        <v>15600</v>
      </c>
      <c r="H118" s="70"/>
    </row>
    <row r="119" spans="1:8" x14ac:dyDescent="0.2">
      <c r="A119" s="49" t="s">
        <v>53</v>
      </c>
      <c r="B119" s="48">
        <v>8</v>
      </c>
      <c r="C119" s="50" t="s">
        <v>54</v>
      </c>
      <c r="D119" s="51">
        <v>6500</v>
      </c>
      <c r="E119" s="46"/>
      <c r="F119" s="47"/>
      <c r="G119" s="47">
        <f>D119*B119</f>
        <v>52000</v>
      </c>
      <c r="H119" s="70"/>
    </row>
    <row r="120" spans="1:8" ht="15.75" thickBot="1" x14ac:dyDescent="0.25">
      <c r="A120" s="52" t="s">
        <v>70</v>
      </c>
      <c r="B120" s="53">
        <v>5</v>
      </c>
      <c r="C120" s="54" t="s">
        <v>2</v>
      </c>
      <c r="D120" s="55">
        <f>SUM(G117:G119)</f>
        <v>72850</v>
      </c>
      <c r="E120" s="46">
        <f>D120*B120/100</f>
        <v>3642.5</v>
      </c>
      <c r="F120" s="47"/>
      <c r="G120" s="47"/>
      <c r="H120" s="70"/>
    </row>
    <row r="121" spans="1:8" ht="15.75" thickBot="1" x14ac:dyDescent="0.25">
      <c r="A121" s="56" t="s">
        <v>52</v>
      </c>
      <c r="B121" s="57">
        <f>SUM(E121:H121)</f>
        <v>388292.5</v>
      </c>
      <c r="C121" s="149" t="s">
        <v>3</v>
      </c>
      <c r="E121" s="59">
        <f>SUM(E115:E120)</f>
        <v>3642.5</v>
      </c>
      <c r="F121" s="60">
        <f>SUM(F115:F120)</f>
        <v>311800</v>
      </c>
      <c r="G121" s="60">
        <f>SUM(G115:G120)</f>
        <v>72850</v>
      </c>
      <c r="H121" s="73">
        <f>SUM(H115:H120)</f>
        <v>0</v>
      </c>
    </row>
    <row r="122" spans="1:8" ht="15.75" thickBot="1" x14ac:dyDescent="0.25"/>
    <row r="123" spans="1:8" ht="16.5" thickBot="1" x14ac:dyDescent="0.3">
      <c r="A123" s="359" t="s">
        <v>87</v>
      </c>
      <c r="B123" s="359"/>
      <c r="C123" s="359"/>
      <c r="D123" s="359"/>
      <c r="E123" s="40" t="s">
        <v>44</v>
      </c>
      <c r="F123" s="41" t="s">
        <v>45</v>
      </c>
      <c r="G123" s="41" t="s">
        <v>46</v>
      </c>
      <c r="H123" s="67" t="s">
        <v>47</v>
      </c>
    </row>
    <row r="124" spans="1:8" x14ac:dyDescent="0.2">
      <c r="A124" s="42" t="s">
        <v>88</v>
      </c>
      <c r="B124" s="43">
        <v>0.5</v>
      </c>
      <c r="C124" s="44" t="s">
        <v>30</v>
      </c>
      <c r="D124" s="66">
        <v>5000</v>
      </c>
      <c r="E124" s="69"/>
      <c r="F124" s="47">
        <f>D124*B124</f>
        <v>2500</v>
      </c>
      <c r="G124" s="47"/>
      <c r="H124" s="70"/>
    </row>
    <row r="125" spans="1:8" x14ac:dyDescent="0.2">
      <c r="A125" s="49" t="s">
        <v>89</v>
      </c>
      <c r="B125" s="48">
        <v>0.01</v>
      </c>
      <c r="C125" s="50" t="s">
        <v>3</v>
      </c>
      <c r="D125" s="68">
        <f>B121</f>
        <v>388292.5</v>
      </c>
      <c r="E125" s="69"/>
      <c r="F125" s="47">
        <f>D125*B125</f>
        <v>3882.9250000000002</v>
      </c>
      <c r="G125" s="47"/>
      <c r="H125" s="70"/>
    </row>
    <row r="126" spans="1:8" x14ac:dyDescent="0.2">
      <c r="A126" s="49" t="s">
        <v>63</v>
      </c>
      <c r="B126" s="48">
        <v>0.5</v>
      </c>
      <c r="C126" s="50" t="s">
        <v>54</v>
      </c>
      <c r="D126" s="51">
        <v>7800</v>
      </c>
      <c r="E126" s="46"/>
      <c r="F126" s="47"/>
      <c r="G126" s="47">
        <f>D126*B126</f>
        <v>3900</v>
      </c>
      <c r="H126" s="70"/>
    </row>
    <row r="127" spans="1:8" x14ac:dyDescent="0.2">
      <c r="A127" s="49" t="s">
        <v>53</v>
      </c>
      <c r="B127" s="48">
        <v>1</v>
      </c>
      <c r="C127" s="50" t="s">
        <v>54</v>
      </c>
      <c r="D127" s="51">
        <v>6500</v>
      </c>
      <c r="E127" s="46"/>
      <c r="F127" s="47"/>
      <c r="G127" s="47">
        <f>D127*B127</f>
        <v>6500</v>
      </c>
      <c r="H127" s="70"/>
    </row>
    <row r="128" spans="1:8" x14ac:dyDescent="0.2">
      <c r="A128" s="49" t="s">
        <v>90</v>
      </c>
      <c r="B128" s="48">
        <v>5</v>
      </c>
      <c r="C128" s="50" t="s">
        <v>2</v>
      </c>
      <c r="D128" s="51">
        <f>SUM(F123:F127)</f>
        <v>6382.9250000000002</v>
      </c>
      <c r="E128" s="46"/>
      <c r="F128" s="47"/>
      <c r="G128" s="47"/>
      <c r="H128" s="70">
        <f>D128*B128/100</f>
        <v>319.14625000000001</v>
      </c>
    </row>
    <row r="129" spans="1:8" x14ac:dyDescent="0.2">
      <c r="A129" s="49" t="s">
        <v>70</v>
      </c>
      <c r="B129" s="48">
        <v>5</v>
      </c>
      <c r="C129" s="50" t="s">
        <v>2</v>
      </c>
      <c r="D129" s="51">
        <f>SUM(G125:G127)</f>
        <v>10400</v>
      </c>
      <c r="E129" s="46">
        <f>D129*B129/100</f>
        <v>520</v>
      </c>
      <c r="F129" s="47"/>
      <c r="G129" s="47"/>
      <c r="H129" s="70"/>
    </row>
    <row r="130" spans="1:8" ht="15.75" thickBot="1" x14ac:dyDescent="0.25">
      <c r="A130" s="56" t="s">
        <v>52</v>
      </c>
      <c r="B130" s="57">
        <f>SUM(E130:H130)</f>
        <v>17622.071250000001</v>
      </c>
      <c r="C130" s="149" t="s">
        <v>15</v>
      </c>
      <c r="E130" s="59">
        <f>SUM(E124:E129)</f>
        <v>520</v>
      </c>
      <c r="F130" s="60">
        <f>SUM(F124:F129)</f>
        <v>6382.9250000000002</v>
      </c>
      <c r="G130" s="60">
        <f>SUM(G124:G129)</f>
        <v>10400</v>
      </c>
      <c r="H130" s="73">
        <f>SUM(H124:H129)</f>
        <v>319.14625000000001</v>
      </c>
    </row>
    <row r="131" spans="1:8" ht="15.75" thickBot="1" x14ac:dyDescent="0.25">
      <c r="A131" s="80"/>
      <c r="B131" s="81"/>
      <c r="E131" s="82"/>
      <c r="F131" s="82"/>
      <c r="G131" s="82"/>
      <c r="H131" s="82"/>
    </row>
    <row r="132" spans="1:8" ht="16.5" thickBot="1" x14ac:dyDescent="0.3">
      <c r="A132" s="359" t="s">
        <v>91</v>
      </c>
      <c r="B132" s="359"/>
      <c r="C132" s="359"/>
      <c r="D132" s="359"/>
      <c r="E132" s="40" t="s">
        <v>44</v>
      </c>
      <c r="F132" s="41" t="s">
        <v>45</v>
      </c>
      <c r="G132" s="41" t="s">
        <v>46</v>
      </c>
      <c r="H132" s="67" t="s">
        <v>47</v>
      </c>
    </row>
    <row r="133" spans="1:8" x14ac:dyDescent="0.2">
      <c r="A133" s="42" t="s">
        <v>92</v>
      </c>
      <c r="B133" s="43">
        <v>51</v>
      </c>
      <c r="C133" s="44"/>
      <c r="D133" s="66">
        <v>350</v>
      </c>
      <c r="E133" s="69"/>
      <c r="F133" s="47">
        <f>D133*B133</f>
        <v>17850</v>
      </c>
      <c r="G133" s="47"/>
      <c r="H133" s="70"/>
    </row>
    <row r="134" spans="1:8" x14ac:dyDescent="0.2">
      <c r="A134" s="49" t="s">
        <v>89</v>
      </c>
      <c r="B134" s="48">
        <v>0.03</v>
      </c>
      <c r="C134" s="50"/>
      <c r="D134" s="68">
        <f>B121</f>
        <v>388292.5</v>
      </c>
      <c r="E134" s="69"/>
      <c r="F134" s="47">
        <f>D134*B134</f>
        <v>11648.775</v>
      </c>
      <c r="G134" s="47"/>
      <c r="H134" s="70"/>
    </row>
    <row r="135" spans="1:8" x14ac:dyDescent="0.2">
      <c r="A135" s="49" t="s">
        <v>63</v>
      </c>
      <c r="B135" s="48">
        <v>0.63</v>
      </c>
      <c r="C135" s="50" t="s">
        <v>54</v>
      </c>
      <c r="D135" s="51">
        <v>7800</v>
      </c>
      <c r="E135" s="46"/>
      <c r="F135" s="47"/>
      <c r="G135" s="47">
        <f>D135*B135</f>
        <v>4914</v>
      </c>
      <c r="H135" s="70"/>
    </row>
    <row r="136" spans="1:8" x14ac:dyDescent="0.2">
      <c r="A136" s="49" t="s">
        <v>53</v>
      </c>
      <c r="B136" s="48">
        <v>0.63</v>
      </c>
      <c r="C136" s="50" t="s">
        <v>54</v>
      </c>
      <c r="D136" s="51">
        <v>6500</v>
      </c>
      <c r="E136" s="46"/>
      <c r="F136" s="47"/>
      <c r="G136" s="47">
        <f>D136*B136</f>
        <v>4095</v>
      </c>
      <c r="H136" s="70"/>
    </row>
    <row r="137" spans="1:8" x14ac:dyDescent="0.2">
      <c r="A137" s="49" t="s">
        <v>90</v>
      </c>
      <c r="B137" s="48">
        <v>5</v>
      </c>
      <c r="C137" s="50" t="s">
        <v>2</v>
      </c>
      <c r="D137" s="51">
        <f>SUM(F132:F136)</f>
        <v>29498.775000000001</v>
      </c>
      <c r="E137" s="46"/>
      <c r="F137" s="47"/>
      <c r="G137" s="47"/>
      <c r="H137" s="70">
        <f>D137*B137/100</f>
        <v>1474.93875</v>
      </c>
    </row>
    <row r="138" spans="1:8" x14ac:dyDescent="0.2">
      <c r="A138" s="49" t="s">
        <v>70</v>
      </c>
      <c r="B138" s="48">
        <v>5</v>
      </c>
      <c r="C138" s="50" t="s">
        <v>2</v>
      </c>
      <c r="D138" s="51">
        <f>SUM(G134:G136)</f>
        <v>9009</v>
      </c>
      <c r="E138" s="46">
        <f>D138*B138/100</f>
        <v>450.45</v>
      </c>
      <c r="F138" s="47"/>
      <c r="G138" s="47"/>
      <c r="H138" s="70"/>
    </row>
    <row r="139" spans="1:8" ht="15.75" thickBot="1" x14ac:dyDescent="0.25">
      <c r="A139" s="56" t="s">
        <v>52</v>
      </c>
      <c r="B139" s="57">
        <f>SUM(E139:H139)</f>
        <v>40433.163750000007</v>
      </c>
      <c r="C139" s="149" t="s">
        <v>15</v>
      </c>
      <c r="E139" s="59">
        <f>SUM(E133:E138)</f>
        <v>450.45</v>
      </c>
      <c r="F139" s="60">
        <f>SUM(F133:F138)</f>
        <v>29498.775000000001</v>
      </c>
      <c r="G139" s="60">
        <f>SUM(G133:G138)</f>
        <v>9009</v>
      </c>
      <c r="H139" s="73">
        <f>SUM(H133:H138)</f>
        <v>1474.93875</v>
      </c>
    </row>
    <row r="140" spans="1:8" ht="15.75" thickBot="1" x14ac:dyDescent="0.25"/>
    <row r="141" spans="1:8" ht="16.5" thickBot="1" x14ac:dyDescent="0.3">
      <c r="A141" s="359" t="s">
        <v>93</v>
      </c>
      <c r="B141" s="359"/>
      <c r="C141" s="359"/>
      <c r="D141" s="359"/>
      <c r="E141" s="40" t="s">
        <v>44</v>
      </c>
      <c r="F141" s="41" t="s">
        <v>45</v>
      </c>
      <c r="G141" s="41" t="s">
        <v>46</v>
      </c>
      <c r="H141" s="67" t="s">
        <v>47</v>
      </c>
    </row>
    <row r="142" spans="1:8" x14ac:dyDescent="0.2">
      <c r="A142" s="42" t="s">
        <v>94</v>
      </c>
      <c r="B142" s="43">
        <v>1</v>
      </c>
      <c r="C142" s="44" t="s">
        <v>30</v>
      </c>
      <c r="D142" s="66">
        <v>3500</v>
      </c>
      <c r="E142" s="69"/>
      <c r="F142" s="47">
        <f>D142*B142</f>
        <v>3500</v>
      </c>
      <c r="G142" s="47"/>
      <c r="H142" s="70"/>
    </row>
    <row r="143" spans="1:8" x14ac:dyDescent="0.2">
      <c r="A143" s="49" t="s">
        <v>95</v>
      </c>
      <c r="B143" s="48">
        <v>0.03</v>
      </c>
      <c r="C143" s="50" t="s">
        <v>30</v>
      </c>
      <c r="D143" s="68">
        <v>3500</v>
      </c>
      <c r="E143" s="69"/>
      <c r="F143" s="47">
        <f>D143*B143</f>
        <v>105</v>
      </c>
      <c r="G143" s="47"/>
      <c r="H143" s="70"/>
    </row>
    <row r="144" spans="1:8" x14ac:dyDescent="0.2">
      <c r="A144" s="49" t="s">
        <v>62</v>
      </c>
      <c r="B144" s="48">
        <v>5.0000000000000001E-3</v>
      </c>
      <c r="C144" s="50" t="s">
        <v>54</v>
      </c>
      <c r="D144" s="51">
        <v>10500</v>
      </c>
      <c r="E144" s="46"/>
      <c r="F144" s="47"/>
      <c r="G144" s="47">
        <f>D144*B144</f>
        <v>52.5</v>
      </c>
      <c r="H144" s="70"/>
    </row>
    <row r="145" spans="1:8" x14ac:dyDescent="0.2">
      <c r="A145" s="49" t="s">
        <v>63</v>
      </c>
      <c r="B145" s="48">
        <v>0.01</v>
      </c>
      <c r="C145" s="50" t="s">
        <v>54</v>
      </c>
      <c r="D145" s="51">
        <v>7800</v>
      </c>
      <c r="E145" s="46"/>
      <c r="F145" s="47"/>
      <c r="G145" s="47">
        <f>D145*B145</f>
        <v>78</v>
      </c>
      <c r="H145" s="70"/>
    </row>
    <row r="146" spans="1:8" x14ac:dyDescent="0.2">
      <c r="A146" s="49" t="s">
        <v>53</v>
      </c>
      <c r="B146" s="48">
        <v>0.01</v>
      </c>
      <c r="C146" s="50" t="s">
        <v>54</v>
      </c>
      <c r="D146" s="51">
        <v>6500</v>
      </c>
      <c r="E146" s="46"/>
      <c r="F146" s="47"/>
      <c r="G146" s="47">
        <f>D146*B146</f>
        <v>65</v>
      </c>
      <c r="H146" s="70"/>
    </row>
    <row r="147" spans="1:8" x14ac:dyDescent="0.2">
      <c r="A147" s="49" t="s">
        <v>90</v>
      </c>
      <c r="B147" s="48">
        <v>10</v>
      </c>
      <c r="C147" s="50" t="s">
        <v>2</v>
      </c>
      <c r="D147" s="51">
        <f>SUM(F142:F146)</f>
        <v>3605</v>
      </c>
      <c r="E147" s="46"/>
      <c r="F147" s="47"/>
      <c r="G147" s="47"/>
      <c r="H147" s="70">
        <f>D147*B147/100</f>
        <v>360.5</v>
      </c>
    </row>
    <row r="148" spans="1:8" x14ac:dyDescent="0.2">
      <c r="A148" s="49" t="s">
        <v>70</v>
      </c>
      <c r="B148" s="48">
        <v>5</v>
      </c>
      <c r="C148" s="50" t="s">
        <v>2</v>
      </c>
      <c r="D148" s="51">
        <f>SUM(G144:G146)</f>
        <v>195.5</v>
      </c>
      <c r="E148" s="46">
        <f>D148*B148/100</f>
        <v>9.7750000000000004</v>
      </c>
      <c r="F148" s="47"/>
      <c r="G148" s="47"/>
      <c r="H148" s="70"/>
    </row>
    <row r="149" spans="1:8" ht="15.75" thickBot="1" x14ac:dyDescent="0.25">
      <c r="A149" s="56" t="s">
        <v>52</v>
      </c>
      <c r="B149" s="57">
        <f>SUM(E149:H149)</f>
        <v>4170.7749999999996</v>
      </c>
      <c r="C149" s="149" t="s">
        <v>30</v>
      </c>
      <c r="E149" s="59">
        <f>SUM(E142:E148)</f>
        <v>9.7750000000000004</v>
      </c>
      <c r="F149" s="60">
        <f>SUM(F142:F148)</f>
        <v>3605</v>
      </c>
      <c r="G149" s="60">
        <f>SUM(G142:G148)</f>
        <v>195.5</v>
      </c>
      <c r="H149" s="73">
        <f>SUM(H142:H148)</f>
        <v>360.5</v>
      </c>
    </row>
    <row r="150" spans="1:8" ht="15.75" thickBot="1" x14ac:dyDescent="0.25"/>
    <row r="151" spans="1:8" ht="16.5" thickBot="1" x14ac:dyDescent="0.3">
      <c r="A151" s="359" t="s">
        <v>24</v>
      </c>
      <c r="B151" s="359"/>
      <c r="C151" s="359"/>
      <c r="D151" s="359"/>
      <c r="E151" s="40" t="s">
        <v>44</v>
      </c>
      <c r="F151" s="41" t="s">
        <v>45</v>
      </c>
      <c r="G151" s="41" t="s">
        <v>46</v>
      </c>
      <c r="H151" s="67" t="s">
        <v>47</v>
      </c>
    </row>
    <row r="152" spans="1:8" x14ac:dyDescent="0.2">
      <c r="A152" s="42" t="s">
        <v>96</v>
      </c>
      <c r="B152" s="43">
        <v>0.75</v>
      </c>
      <c r="C152" s="44" t="s">
        <v>3</v>
      </c>
      <c r="D152" s="45">
        <f>+$B$112</f>
        <v>361569.16600000003</v>
      </c>
      <c r="E152" s="46"/>
      <c r="F152" s="47">
        <f t="shared" ref="F152:F157" si="0">D152*B152</f>
        <v>271176.87450000003</v>
      </c>
      <c r="G152" s="47"/>
      <c r="H152" s="70"/>
    </row>
    <row r="153" spans="1:8" x14ac:dyDescent="0.2">
      <c r="A153" s="49" t="s">
        <v>91</v>
      </c>
      <c r="B153" s="48">
        <v>6.84</v>
      </c>
      <c r="C153" s="50" t="s">
        <v>15</v>
      </c>
      <c r="D153" s="68">
        <f>$B$139</f>
        <v>40433.163750000007</v>
      </c>
      <c r="E153" s="69"/>
      <c r="F153" s="47">
        <f t="shared" si="0"/>
        <v>276562.84005000006</v>
      </c>
      <c r="G153" s="47"/>
      <c r="H153" s="70"/>
    </row>
    <row r="154" spans="1:8" x14ac:dyDescent="0.2">
      <c r="A154" s="49" t="s">
        <v>87</v>
      </c>
      <c r="B154" s="48">
        <v>5.65</v>
      </c>
      <c r="C154" s="50" t="s">
        <v>15</v>
      </c>
      <c r="D154" s="68">
        <f>+$B$130</f>
        <v>17622.071250000001</v>
      </c>
      <c r="E154" s="69"/>
      <c r="F154" s="47">
        <f t="shared" si="0"/>
        <v>99564.70256250001</v>
      </c>
      <c r="G154" s="47"/>
      <c r="H154" s="70"/>
    </row>
    <row r="155" spans="1:8" x14ac:dyDescent="0.2">
      <c r="A155" s="49" t="s">
        <v>97</v>
      </c>
      <c r="B155" s="48">
        <v>2.5609999999999999</v>
      </c>
      <c r="C155" s="50" t="s">
        <v>30</v>
      </c>
      <c r="D155" s="68">
        <f>+$B$149</f>
        <v>4170.7749999999996</v>
      </c>
      <c r="E155" s="69"/>
      <c r="F155" s="47">
        <f t="shared" si="0"/>
        <v>10681.354774999998</v>
      </c>
      <c r="G155" s="47"/>
      <c r="H155" s="70"/>
    </row>
    <row r="156" spans="1:8" ht="30" x14ac:dyDescent="0.2">
      <c r="A156" s="85" t="s">
        <v>98</v>
      </c>
      <c r="B156" s="48">
        <v>1</v>
      </c>
      <c r="C156" s="50" t="s">
        <v>5</v>
      </c>
      <c r="D156" s="68">
        <v>90000</v>
      </c>
      <c r="E156" s="69"/>
      <c r="F156" s="47">
        <f t="shared" si="0"/>
        <v>90000</v>
      </c>
      <c r="G156" s="47"/>
      <c r="H156" s="70"/>
    </row>
    <row r="157" spans="1:8" ht="30" x14ac:dyDescent="0.2">
      <c r="A157" s="85" t="s">
        <v>99</v>
      </c>
      <c r="B157" s="48">
        <v>1</v>
      </c>
      <c r="C157" s="50" t="s">
        <v>5</v>
      </c>
      <c r="D157" s="68">
        <v>292000</v>
      </c>
      <c r="E157" s="69"/>
      <c r="F157" s="47">
        <f t="shared" si="0"/>
        <v>292000</v>
      </c>
      <c r="G157" s="47"/>
      <c r="H157" s="70"/>
    </row>
    <row r="158" spans="1:8" x14ac:dyDescent="0.2">
      <c r="A158" s="49" t="s">
        <v>62</v>
      </c>
      <c r="B158" s="48">
        <v>30</v>
      </c>
      <c r="C158" s="50" t="s">
        <v>54</v>
      </c>
      <c r="D158" s="51">
        <v>10500</v>
      </c>
      <c r="E158" s="46"/>
      <c r="F158" s="47"/>
      <c r="G158" s="47">
        <f>D158*B158</f>
        <v>315000</v>
      </c>
      <c r="H158" s="70"/>
    </row>
    <row r="159" spans="1:8" x14ac:dyDescent="0.2">
      <c r="A159" s="49" t="s">
        <v>63</v>
      </c>
      <c r="B159" s="48">
        <v>15</v>
      </c>
      <c r="C159" s="50" t="s">
        <v>54</v>
      </c>
      <c r="D159" s="51">
        <v>7800</v>
      </c>
      <c r="E159" s="46"/>
      <c r="F159" s="47"/>
      <c r="G159" s="47">
        <f>D159*B159</f>
        <v>117000</v>
      </c>
      <c r="H159" s="70"/>
    </row>
    <row r="160" spans="1:8" x14ac:dyDescent="0.2">
      <c r="A160" s="49" t="s">
        <v>53</v>
      </c>
      <c r="B160" s="48">
        <v>40</v>
      </c>
      <c r="C160" s="50" t="s">
        <v>54</v>
      </c>
      <c r="D160" s="51">
        <v>6500</v>
      </c>
      <c r="E160" s="46"/>
      <c r="F160" s="47"/>
      <c r="G160" s="47">
        <f>D160*B160</f>
        <v>260000</v>
      </c>
      <c r="H160" s="70"/>
    </row>
    <row r="161" spans="1:8" ht="15.75" thickBot="1" x14ac:dyDescent="0.25">
      <c r="A161" s="52" t="s">
        <v>70</v>
      </c>
      <c r="B161" s="53">
        <v>5</v>
      </c>
      <c r="C161" s="54" t="s">
        <v>2</v>
      </c>
      <c r="D161" s="55">
        <f>SUM(G158:G160)</f>
        <v>692000</v>
      </c>
      <c r="E161" s="46">
        <f>D161*B161/100</f>
        <v>34600</v>
      </c>
      <c r="F161" s="47"/>
      <c r="G161" s="47"/>
      <c r="H161" s="70"/>
    </row>
    <row r="162" spans="1:8" ht="15.75" thickBot="1" x14ac:dyDescent="0.25">
      <c r="A162" s="56" t="s">
        <v>52</v>
      </c>
      <c r="B162" s="57">
        <f>SUM(E162:H162)</f>
        <v>1766585.7718875003</v>
      </c>
      <c r="C162" s="149" t="s">
        <v>5</v>
      </c>
      <c r="E162" s="59">
        <f>SUM(E152:E161)</f>
        <v>34600</v>
      </c>
      <c r="F162" s="60">
        <f>SUM(F152:F161)</f>
        <v>1039985.7718875002</v>
      </c>
      <c r="G162" s="60">
        <f>SUM(G152:G161)</f>
        <v>692000</v>
      </c>
      <c r="H162" s="73">
        <f>SUM(H152:H161)</f>
        <v>0</v>
      </c>
    </row>
    <row r="163" spans="1:8" ht="15.75" thickBot="1" x14ac:dyDescent="0.25">
      <c r="A163" s="80"/>
      <c r="B163" s="81"/>
      <c r="E163" s="82"/>
      <c r="F163" s="82"/>
      <c r="G163" s="82"/>
      <c r="H163" s="82"/>
    </row>
    <row r="164" spans="1:8" ht="16.5" thickBot="1" x14ac:dyDescent="0.3">
      <c r="A164" s="359" t="s">
        <v>25</v>
      </c>
      <c r="B164" s="359"/>
      <c r="C164" s="359"/>
      <c r="D164" s="359"/>
      <c r="E164" s="40" t="s">
        <v>44</v>
      </c>
      <c r="F164" s="41" t="s">
        <v>45</v>
      </c>
      <c r="G164" s="41" t="s">
        <v>46</v>
      </c>
      <c r="H164" s="67" t="s">
        <v>47</v>
      </c>
    </row>
    <row r="165" spans="1:8" x14ac:dyDescent="0.2">
      <c r="A165" s="42" t="s">
        <v>96</v>
      </c>
      <c r="B165" s="43">
        <v>0.55000000000000004</v>
      </c>
      <c r="C165" s="44" t="s">
        <v>3</v>
      </c>
      <c r="D165" s="45">
        <f>+$B$112</f>
        <v>361569.16600000003</v>
      </c>
      <c r="E165" s="46"/>
      <c r="F165" s="47">
        <f t="shared" ref="F165:F170" si="1">D165*B165</f>
        <v>198863.04130000004</v>
      </c>
      <c r="G165" s="47"/>
      <c r="H165" s="70"/>
    </row>
    <row r="166" spans="1:8" x14ac:dyDescent="0.2">
      <c r="A166" s="49" t="s">
        <v>91</v>
      </c>
      <c r="B166" s="48">
        <v>9.6</v>
      </c>
      <c r="C166" s="50" t="s">
        <v>15</v>
      </c>
      <c r="D166" s="68">
        <f>$B$139</f>
        <v>40433.163750000007</v>
      </c>
      <c r="E166" s="69"/>
      <c r="F166" s="47">
        <f t="shared" si="1"/>
        <v>388158.37200000003</v>
      </c>
      <c r="G166" s="47"/>
      <c r="H166" s="70"/>
    </row>
    <row r="167" spans="1:8" x14ac:dyDescent="0.2">
      <c r="A167" s="49" t="s">
        <v>87</v>
      </c>
      <c r="B167" s="48">
        <v>3.5</v>
      </c>
      <c r="C167" s="50" t="s">
        <v>15</v>
      </c>
      <c r="D167" s="68">
        <f>+$B$130</f>
        <v>17622.071250000001</v>
      </c>
      <c r="E167" s="69"/>
      <c r="F167" s="47">
        <f t="shared" si="1"/>
        <v>61677.249374999999</v>
      </c>
      <c r="G167" s="47"/>
      <c r="H167" s="70"/>
    </row>
    <row r="168" spans="1:8" x14ac:dyDescent="0.2">
      <c r="A168" s="49" t="s">
        <v>97</v>
      </c>
      <c r="B168" s="86">
        <f>2.561*6/4</f>
        <v>3.8414999999999999</v>
      </c>
      <c r="C168" s="50" t="s">
        <v>30</v>
      </c>
      <c r="D168" s="68">
        <f>+D155</f>
        <v>4170.7749999999996</v>
      </c>
      <c r="E168" s="69"/>
      <c r="F168" s="47">
        <f t="shared" si="1"/>
        <v>16022.032162499998</v>
      </c>
      <c r="G168" s="47"/>
      <c r="H168" s="70"/>
    </row>
    <row r="169" spans="1:8" ht="30" x14ac:dyDescent="0.2">
      <c r="A169" s="85" t="s">
        <v>98</v>
      </c>
      <c r="B169" s="48">
        <v>1</v>
      </c>
      <c r="C169" s="50" t="s">
        <v>5</v>
      </c>
      <c r="D169" s="68">
        <v>90000</v>
      </c>
      <c r="E169" s="69"/>
      <c r="F169" s="47">
        <f t="shared" si="1"/>
        <v>90000</v>
      </c>
      <c r="G169" s="47"/>
      <c r="H169" s="70"/>
    </row>
    <row r="170" spans="1:8" ht="30" x14ac:dyDescent="0.2">
      <c r="A170" s="85" t="s">
        <v>99</v>
      </c>
      <c r="B170" s="48">
        <v>1</v>
      </c>
      <c r="C170" s="50" t="s">
        <v>5</v>
      </c>
      <c r="D170" s="68">
        <v>292000</v>
      </c>
      <c r="E170" s="69"/>
      <c r="F170" s="47">
        <f t="shared" si="1"/>
        <v>292000</v>
      </c>
      <c r="G170" s="47"/>
      <c r="H170" s="70"/>
    </row>
    <row r="171" spans="1:8" x14ac:dyDescent="0.2">
      <c r="A171" s="49" t="s">
        <v>62</v>
      </c>
      <c r="B171" s="48">
        <v>50</v>
      </c>
      <c r="C171" s="50" t="s">
        <v>54</v>
      </c>
      <c r="D171" s="51">
        <v>10500</v>
      </c>
      <c r="E171" s="46"/>
      <c r="F171" s="47"/>
      <c r="G171" s="47">
        <f>D171*B171</f>
        <v>525000</v>
      </c>
      <c r="H171" s="70"/>
    </row>
    <row r="172" spans="1:8" x14ac:dyDescent="0.2">
      <c r="A172" s="49" t="s">
        <v>63</v>
      </c>
      <c r="B172" s="48">
        <v>25</v>
      </c>
      <c r="C172" s="50" t="s">
        <v>54</v>
      </c>
      <c r="D172" s="51">
        <v>7800</v>
      </c>
      <c r="E172" s="46"/>
      <c r="F172" s="47"/>
      <c r="G172" s="47">
        <f>D172*B172</f>
        <v>195000</v>
      </c>
      <c r="H172" s="70"/>
    </row>
    <row r="173" spans="1:8" x14ac:dyDescent="0.2">
      <c r="A173" s="49" t="s">
        <v>53</v>
      </c>
      <c r="B173" s="48">
        <v>60</v>
      </c>
      <c r="C173" s="50" t="s">
        <v>54</v>
      </c>
      <c r="D173" s="51">
        <v>6500</v>
      </c>
      <c r="E173" s="46"/>
      <c r="F173" s="47"/>
      <c r="G173" s="47">
        <f>D173*B173</f>
        <v>390000</v>
      </c>
      <c r="H173" s="70"/>
    </row>
    <row r="174" spans="1:8" ht="15.75" thickBot="1" x14ac:dyDescent="0.25">
      <c r="A174" s="52" t="s">
        <v>70</v>
      </c>
      <c r="B174" s="53">
        <v>5</v>
      </c>
      <c r="C174" s="54" t="s">
        <v>2</v>
      </c>
      <c r="D174" s="55">
        <f>SUM(G171:G173)</f>
        <v>1110000</v>
      </c>
      <c r="E174" s="46">
        <f>D174*B174/100</f>
        <v>55500</v>
      </c>
      <c r="F174" s="47"/>
      <c r="G174" s="47"/>
      <c r="H174" s="70"/>
    </row>
    <row r="175" spans="1:8" ht="15.75" thickBot="1" x14ac:dyDescent="0.25">
      <c r="A175" s="56" t="s">
        <v>52</v>
      </c>
      <c r="B175" s="57">
        <f>SUM(E175:H175)</f>
        <v>2212220.6948375003</v>
      </c>
      <c r="C175" s="149" t="s">
        <v>5</v>
      </c>
      <c r="E175" s="59">
        <f>SUM(E165:E174)</f>
        <v>55500</v>
      </c>
      <c r="F175" s="60">
        <f>SUM(F165:F174)</f>
        <v>1046720.6948375001</v>
      </c>
      <c r="G175" s="60">
        <f>SUM(G165:G174)</f>
        <v>1110000</v>
      </c>
      <c r="H175" s="73">
        <f>SUM(H165:H174)</f>
        <v>0</v>
      </c>
    </row>
    <row r="176" spans="1:8" ht="15.75" thickBot="1" x14ac:dyDescent="0.25">
      <c r="A176" s="80"/>
      <c r="B176" s="81"/>
      <c r="E176" s="82"/>
      <c r="F176" s="82"/>
      <c r="G176" s="82"/>
      <c r="H176" s="82"/>
    </row>
    <row r="177" spans="1:8" ht="16.5" thickBot="1" x14ac:dyDescent="0.3">
      <c r="A177" s="359" t="s">
        <v>26</v>
      </c>
      <c r="B177" s="359"/>
      <c r="C177" s="359"/>
      <c r="D177" s="359"/>
      <c r="E177" s="40" t="s">
        <v>44</v>
      </c>
      <c r="F177" s="41" t="s">
        <v>45</v>
      </c>
      <c r="G177" s="41" t="s">
        <v>46</v>
      </c>
      <c r="H177" s="67" t="s">
        <v>47</v>
      </c>
    </row>
    <row r="178" spans="1:8" x14ac:dyDescent="0.2">
      <c r="A178" s="42" t="s">
        <v>96</v>
      </c>
      <c r="B178" s="43">
        <v>0.55000000000000004</v>
      </c>
      <c r="C178" s="44" t="s">
        <v>3</v>
      </c>
      <c r="D178" s="45">
        <f>+$B$112</f>
        <v>361569.16600000003</v>
      </c>
      <c r="E178" s="46"/>
      <c r="F178" s="47">
        <f t="shared" ref="F178:F183" si="2">D178*B178</f>
        <v>198863.04130000004</v>
      </c>
      <c r="G178" s="47"/>
      <c r="H178" s="70"/>
    </row>
    <row r="179" spans="1:8" x14ac:dyDescent="0.2">
      <c r="A179" s="49" t="s">
        <v>91</v>
      </c>
      <c r="B179" s="48">
        <v>14.94</v>
      </c>
      <c r="C179" s="50" t="s">
        <v>15</v>
      </c>
      <c r="D179" s="68">
        <f>$B$139</f>
        <v>40433.163750000007</v>
      </c>
      <c r="E179" s="69"/>
      <c r="F179" s="47">
        <f t="shared" si="2"/>
        <v>604071.46642500011</v>
      </c>
      <c r="G179" s="47"/>
      <c r="H179" s="70"/>
    </row>
    <row r="180" spans="1:8" x14ac:dyDescent="0.2">
      <c r="A180" s="49" t="s">
        <v>87</v>
      </c>
      <c r="B180" s="48">
        <v>7.24</v>
      </c>
      <c r="C180" s="50" t="s">
        <v>15</v>
      </c>
      <c r="D180" s="68">
        <f>+$B$130</f>
        <v>17622.071250000001</v>
      </c>
      <c r="E180" s="69"/>
      <c r="F180" s="47">
        <f t="shared" si="2"/>
        <v>127583.79585000001</v>
      </c>
      <c r="G180" s="47"/>
      <c r="H180" s="70"/>
    </row>
    <row r="181" spans="1:8" x14ac:dyDescent="0.2">
      <c r="A181" s="49" t="s">
        <v>97</v>
      </c>
      <c r="B181" s="86">
        <f>2.561*8/3</f>
        <v>6.8293333333333335</v>
      </c>
      <c r="C181" s="50" t="s">
        <v>30</v>
      </c>
      <c r="D181" s="68">
        <f>+$B$149</f>
        <v>4170.7749999999996</v>
      </c>
      <c r="E181" s="69"/>
      <c r="F181" s="47">
        <f t="shared" si="2"/>
        <v>28483.612733333332</v>
      </c>
      <c r="G181" s="47"/>
      <c r="H181" s="70"/>
    </row>
    <row r="182" spans="1:8" ht="30" x14ac:dyDescent="0.2">
      <c r="A182" s="85" t="s">
        <v>98</v>
      </c>
      <c r="B182" s="48">
        <v>1</v>
      </c>
      <c r="C182" s="50" t="s">
        <v>5</v>
      </c>
      <c r="D182" s="68">
        <f>+$D$156</f>
        <v>90000</v>
      </c>
      <c r="E182" s="69"/>
      <c r="F182" s="47">
        <f t="shared" si="2"/>
        <v>90000</v>
      </c>
      <c r="G182" s="47"/>
      <c r="H182" s="70"/>
    </row>
    <row r="183" spans="1:8" ht="30" x14ac:dyDescent="0.2">
      <c r="A183" s="85" t="s">
        <v>99</v>
      </c>
      <c r="B183" s="48">
        <v>1</v>
      </c>
      <c r="C183" s="50" t="s">
        <v>5</v>
      </c>
      <c r="D183" s="68">
        <f>+$D$157</f>
        <v>292000</v>
      </c>
      <c r="E183" s="69"/>
      <c r="F183" s="47">
        <f t="shared" si="2"/>
        <v>292000</v>
      </c>
      <c r="G183" s="47"/>
      <c r="H183" s="70"/>
    </row>
    <row r="184" spans="1:8" x14ac:dyDescent="0.2">
      <c r="A184" s="49" t="s">
        <v>62</v>
      </c>
      <c r="B184" s="48">
        <v>60</v>
      </c>
      <c r="C184" s="50" t="s">
        <v>54</v>
      </c>
      <c r="D184" s="51">
        <v>10500</v>
      </c>
      <c r="E184" s="46"/>
      <c r="F184" s="47"/>
      <c r="G184" s="47">
        <f>D184*B184</f>
        <v>630000</v>
      </c>
      <c r="H184" s="70"/>
    </row>
    <row r="185" spans="1:8" x14ac:dyDescent="0.2">
      <c r="A185" s="49" t="s">
        <v>63</v>
      </c>
      <c r="B185" s="48">
        <v>35</v>
      </c>
      <c r="C185" s="50" t="s">
        <v>54</v>
      </c>
      <c r="D185" s="51">
        <v>7800</v>
      </c>
      <c r="E185" s="46"/>
      <c r="F185" s="47"/>
      <c r="G185" s="47">
        <f>D185*B185</f>
        <v>273000</v>
      </c>
      <c r="H185" s="70"/>
    </row>
    <row r="186" spans="1:8" x14ac:dyDescent="0.2">
      <c r="A186" s="49" t="s">
        <v>53</v>
      </c>
      <c r="B186" s="48">
        <v>70</v>
      </c>
      <c r="C186" s="50" t="s">
        <v>54</v>
      </c>
      <c r="D186" s="51">
        <v>6500</v>
      </c>
      <c r="E186" s="46"/>
      <c r="F186" s="47"/>
      <c r="G186" s="47">
        <f>D186*B186</f>
        <v>455000</v>
      </c>
      <c r="H186" s="70"/>
    </row>
    <row r="187" spans="1:8" ht="15.75" thickBot="1" x14ac:dyDescent="0.25">
      <c r="A187" s="52" t="s">
        <v>70</v>
      </c>
      <c r="B187" s="53">
        <v>5</v>
      </c>
      <c r="C187" s="54" t="s">
        <v>2</v>
      </c>
      <c r="D187" s="55">
        <f>SUM(G184:G186)</f>
        <v>1358000</v>
      </c>
      <c r="E187" s="46">
        <f>D187*B187/100</f>
        <v>67900</v>
      </c>
      <c r="F187" s="47"/>
      <c r="G187" s="47"/>
      <c r="H187" s="70"/>
    </row>
    <row r="188" spans="1:8" ht="15.75" thickBot="1" x14ac:dyDescent="0.25">
      <c r="A188" s="56" t="s">
        <v>52</v>
      </c>
      <c r="B188" s="57">
        <f>SUM(E188:H188)</f>
        <v>2766901.9163083336</v>
      </c>
      <c r="C188" s="149" t="s">
        <v>5</v>
      </c>
      <c r="E188" s="59">
        <f>SUM(E178:E187)</f>
        <v>67900</v>
      </c>
      <c r="F188" s="60">
        <f>SUM(F178:F187)</f>
        <v>1341001.9163083336</v>
      </c>
      <c r="G188" s="60">
        <f>SUM(G178:G187)</f>
        <v>1358000</v>
      </c>
      <c r="H188" s="73">
        <f>SUM(H178:H187)</f>
        <v>0</v>
      </c>
    </row>
    <row r="189" spans="1:8" ht="15.75" thickBot="1" x14ac:dyDescent="0.25">
      <c r="A189" s="80"/>
      <c r="B189" s="81"/>
      <c r="E189" s="82"/>
      <c r="F189" s="82"/>
      <c r="G189" s="82"/>
      <c r="H189" s="82"/>
    </row>
    <row r="190" spans="1:8" ht="16.5" thickBot="1" x14ac:dyDescent="0.3">
      <c r="A190" s="359" t="s">
        <v>27</v>
      </c>
      <c r="B190" s="359"/>
      <c r="C190" s="359"/>
      <c r="D190" s="359"/>
      <c r="E190" s="40" t="s">
        <v>44</v>
      </c>
      <c r="F190" s="41" t="s">
        <v>45</v>
      </c>
      <c r="G190" s="41" t="s">
        <v>46</v>
      </c>
      <c r="H190" s="67" t="s">
        <v>47</v>
      </c>
    </row>
    <row r="191" spans="1:8" x14ac:dyDescent="0.2">
      <c r="A191" s="42" t="s">
        <v>96</v>
      </c>
      <c r="B191" s="43">
        <v>0.55000000000000004</v>
      </c>
      <c r="C191" s="44" t="s">
        <v>3</v>
      </c>
      <c r="D191" s="45">
        <f>+$B$112</f>
        <v>361569.16600000003</v>
      </c>
      <c r="E191" s="46"/>
      <c r="F191" s="47">
        <f t="shared" ref="F191:F196" si="3">D191*B191</f>
        <v>198863.04130000004</v>
      </c>
      <c r="G191" s="47"/>
      <c r="H191" s="70"/>
    </row>
    <row r="192" spans="1:8" x14ac:dyDescent="0.2">
      <c r="A192" s="49" t="s">
        <v>91</v>
      </c>
      <c r="B192" s="48">
        <v>20.28</v>
      </c>
      <c r="C192" s="50" t="s">
        <v>15</v>
      </c>
      <c r="D192" s="68">
        <f>$B$139</f>
        <v>40433.163750000007</v>
      </c>
      <c r="E192" s="69"/>
      <c r="F192" s="47">
        <f t="shared" si="3"/>
        <v>819984.56085000024</v>
      </c>
      <c r="G192" s="47"/>
      <c r="H192" s="70"/>
    </row>
    <row r="193" spans="1:8" x14ac:dyDescent="0.2">
      <c r="A193" s="49" t="s">
        <v>87</v>
      </c>
      <c r="B193" s="48">
        <v>11.01</v>
      </c>
      <c r="C193" s="50" t="s">
        <v>15</v>
      </c>
      <c r="D193" s="68">
        <f>+$B$130</f>
        <v>17622.071250000001</v>
      </c>
      <c r="E193" s="69"/>
      <c r="F193" s="47">
        <f t="shared" si="3"/>
        <v>194019.00446250002</v>
      </c>
      <c r="G193" s="47"/>
      <c r="H193" s="70"/>
    </row>
    <row r="194" spans="1:8" x14ac:dyDescent="0.2">
      <c r="A194" s="49" t="s">
        <v>97</v>
      </c>
      <c r="B194" s="86">
        <f>2.561*11/3</f>
        <v>9.3903333333333325</v>
      </c>
      <c r="C194" s="50" t="s">
        <v>30</v>
      </c>
      <c r="D194" s="68">
        <f>+$B$149</f>
        <v>4170.7749999999996</v>
      </c>
      <c r="E194" s="69"/>
      <c r="F194" s="47">
        <f t="shared" si="3"/>
        <v>39164.967508333328</v>
      </c>
      <c r="G194" s="47"/>
      <c r="H194" s="70"/>
    </row>
    <row r="195" spans="1:8" ht="30" x14ac:dyDescent="0.2">
      <c r="A195" s="85" t="s">
        <v>98</v>
      </c>
      <c r="B195" s="48">
        <v>1</v>
      </c>
      <c r="C195" s="50" t="s">
        <v>5</v>
      </c>
      <c r="D195" s="68">
        <f>+$D$156</f>
        <v>90000</v>
      </c>
      <c r="E195" s="69"/>
      <c r="F195" s="47">
        <f t="shared" si="3"/>
        <v>90000</v>
      </c>
      <c r="G195" s="47"/>
      <c r="H195" s="70"/>
    </row>
    <row r="196" spans="1:8" ht="30" x14ac:dyDescent="0.2">
      <c r="A196" s="85" t="s">
        <v>99</v>
      </c>
      <c r="B196" s="48">
        <v>1</v>
      </c>
      <c r="C196" s="50" t="s">
        <v>5</v>
      </c>
      <c r="D196" s="68">
        <f>+$D$157</f>
        <v>292000</v>
      </c>
      <c r="E196" s="69"/>
      <c r="F196" s="47">
        <f t="shared" si="3"/>
        <v>292000</v>
      </c>
      <c r="G196" s="47"/>
      <c r="H196" s="70"/>
    </row>
    <row r="197" spans="1:8" x14ac:dyDescent="0.2">
      <c r="A197" s="49" t="s">
        <v>62</v>
      </c>
      <c r="B197" s="48">
        <v>70</v>
      </c>
      <c r="C197" s="50" t="s">
        <v>54</v>
      </c>
      <c r="D197" s="51">
        <v>10500</v>
      </c>
      <c r="E197" s="46"/>
      <c r="F197" s="47"/>
      <c r="G197" s="47">
        <f>D197*B197</f>
        <v>735000</v>
      </c>
      <c r="H197" s="70"/>
    </row>
    <row r="198" spans="1:8" x14ac:dyDescent="0.2">
      <c r="A198" s="49" t="s">
        <v>63</v>
      </c>
      <c r="B198" s="48">
        <v>45</v>
      </c>
      <c r="C198" s="50" t="s">
        <v>54</v>
      </c>
      <c r="D198" s="51">
        <v>7800</v>
      </c>
      <c r="E198" s="46"/>
      <c r="F198" s="47"/>
      <c r="G198" s="47">
        <f>D198*B198</f>
        <v>351000</v>
      </c>
      <c r="H198" s="70"/>
    </row>
    <row r="199" spans="1:8" x14ac:dyDescent="0.2">
      <c r="A199" s="49" t="s">
        <v>53</v>
      </c>
      <c r="B199" s="48">
        <v>80</v>
      </c>
      <c r="C199" s="50" t="s">
        <v>54</v>
      </c>
      <c r="D199" s="51">
        <v>6500</v>
      </c>
      <c r="E199" s="46"/>
      <c r="F199" s="47"/>
      <c r="G199" s="47">
        <f>D199*B199</f>
        <v>520000</v>
      </c>
      <c r="H199" s="70"/>
    </row>
    <row r="200" spans="1:8" ht="15.75" thickBot="1" x14ac:dyDescent="0.25">
      <c r="A200" s="52" t="s">
        <v>70</v>
      </c>
      <c r="B200" s="53">
        <v>5</v>
      </c>
      <c r="C200" s="54" t="s">
        <v>2</v>
      </c>
      <c r="D200" s="55">
        <f>SUM(G197:G199)</f>
        <v>1606000</v>
      </c>
      <c r="E200" s="46">
        <f>D200*B200/100</f>
        <v>80300</v>
      </c>
      <c r="F200" s="47"/>
      <c r="G200" s="47"/>
      <c r="H200" s="70"/>
    </row>
    <row r="201" spans="1:8" ht="15.75" thickBot="1" x14ac:dyDescent="0.25">
      <c r="A201" s="56" t="s">
        <v>52</v>
      </c>
      <c r="B201" s="57">
        <f>SUM(E201:H201)</f>
        <v>3320331.5741208335</v>
      </c>
      <c r="C201" s="149" t="s">
        <v>5</v>
      </c>
      <c r="E201" s="59">
        <f>SUM(E191:E200)</f>
        <v>80300</v>
      </c>
      <c r="F201" s="60">
        <f>SUM(F191:F200)</f>
        <v>1634031.5741208335</v>
      </c>
      <c r="G201" s="60">
        <f>SUM(G191:G200)</f>
        <v>1606000</v>
      </c>
      <c r="H201" s="73">
        <f>SUM(H191:H200)</f>
        <v>0</v>
      </c>
    </row>
    <row r="202" spans="1:8" ht="15.75" thickBot="1" x14ac:dyDescent="0.25">
      <c r="A202" s="80"/>
      <c r="B202" s="81"/>
      <c r="E202" s="82"/>
      <c r="F202" s="82"/>
      <c r="G202" s="82"/>
      <c r="H202" s="82"/>
    </row>
    <row r="203" spans="1:8" ht="16.5" thickBot="1" x14ac:dyDescent="0.3">
      <c r="A203" s="359" t="s">
        <v>179</v>
      </c>
      <c r="B203" s="359"/>
      <c r="C203" s="359"/>
      <c r="D203" s="359"/>
      <c r="E203" s="40" t="s">
        <v>44</v>
      </c>
      <c r="F203" s="41" t="s">
        <v>45</v>
      </c>
      <c r="G203" s="41" t="s">
        <v>46</v>
      </c>
      <c r="H203" s="67" t="s">
        <v>47</v>
      </c>
    </row>
    <row r="204" spans="1:8" x14ac:dyDescent="0.2">
      <c r="A204" s="42" t="s">
        <v>96</v>
      </c>
      <c r="B204" s="43">
        <v>0.55000000000000004</v>
      </c>
      <c r="C204" s="44" t="s">
        <v>3</v>
      </c>
      <c r="D204" s="45">
        <f>+$B$112</f>
        <v>361569.16600000003</v>
      </c>
      <c r="E204" s="46"/>
      <c r="F204" s="47">
        <f t="shared" ref="F204:F209" si="4">D204*B204</f>
        <v>198863.04130000004</v>
      </c>
      <c r="G204" s="47"/>
      <c r="H204" s="70"/>
    </row>
    <row r="205" spans="1:8" x14ac:dyDescent="0.2">
      <c r="A205" s="49" t="s">
        <v>91</v>
      </c>
      <c r="B205" s="48">
        <v>25.62</v>
      </c>
      <c r="C205" s="50" t="s">
        <v>15</v>
      </c>
      <c r="D205" s="68">
        <f>$B$139</f>
        <v>40433.163750000007</v>
      </c>
      <c r="E205" s="69"/>
      <c r="F205" s="47">
        <f t="shared" si="4"/>
        <v>1035897.6552750003</v>
      </c>
      <c r="G205" s="47"/>
      <c r="H205" s="70"/>
    </row>
    <row r="206" spans="1:8" x14ac:dyDescent="0.2">
      <c r="A206" s="49" t="s">
        <v>87</v>
      </c>
      <c r="B206" s="48">
        <v>14.78</v>
      </c>
      <c r="C206" s="50" t="s">
        <v>15</v>
      </c>
      <c r="D206" s="68">
        <f>+$B$130</f>
        <v>17622.071250000001</v>
      </c>
      <c r="E206" s="69"/>
      <c r="F206" s="47">
        <f t="shared" si="4"/>
        <v>260454.21307500001</v>
      </c>
      <c r="G206" s="47"/>
      <c r="H206" s="70"/>
    </row>
    <row r="207" spans="1:8" x14ac:dyDescent="0.2">
      <c r="A207" s="49" t="s">
        <v>97</v>
      </c>
      <c r="B207" s="86">
        <f>2.561*14/3</f>
        <v>11.951333333333332</v>
      </c>
      <c r="C207" s="50" t="s">
        <v>30</v>
      </c>
      <c r="D207" s="68">
        <f>+$B$149</f>
        <v>4170.7749999999996</v>
      </c>
      <c r="E207" s="69"/>
      <c r="F207" s="47">
        <f t="shared" si="4"/>
        <v>49846.322283333328</v>
      </c>
      <c r="G207" s="47"/>
      <c r="H207" s="70"/>
    </row>
    <row r="208" spans="1:8" ht="30" x14ac:dyDescent="0.2">
      <c r="A208" s="85" t="s">
        <v>98</v>
      </c>
      <c r="B208" s="48">
        <v>1</v>
      </c>
      <c r="C208" s="50" t="s">
        <v>5</v>
      </c>
      <c r="D208" s="68">
        <f>+$D$156</f>
        <v>90000</v>
      </c>
      <c r="E208" s="69"/>
      <c r="F208" s="47">
        <f t="shared" si="4"/>
        <v>90000</v>
      </c>
      <c r="G208" s="47"/>
      <c r="H208" s="70"/>
    </row>
    <row r="209" spans="1:8" ht="30" x14ac:dyDescent="0.2">
      <c r="A209" s="85" t="s">
        <v>99</v>
      </c>
      <c r="B209" s="48">
        <v>1</v>
      </c>
      <c r="C209" s="50" t="s">
        <v>5</v>
      </c>
      <c r="D209" s="68">
        <f>+$D$157</f>
        <v>292000</v>
      </c>
      <c r="E209" s="69"/>
      <c r="F209" s="47">
        <f t="shared" si="4"/>
        <v>292000</v>
      </c>
      <c r="G209" s="47"/>
      <c r="H209" s="70"/>
    </row>
    <row r="210" spans="1:8" x14ac:dyDescent="0.2">
      <c r="A210" s="49" t="s">
        <v>62</v>
      </c>
      <c r="B210" s="48">
        <v>80</v>
      </c>
      <c r="C210" s="50" t="s">
        <v>54</v>
      </c>
      <c r="D210" s="51">
        <v>10500</v>
      </c>
      <c r="E210" s="46"/>
      <c r="F210" s="47"/>
      <c r="G210" s="47">
        <f>D210*B210</f>
        <v>840000</v>
      </c>
      <c r="H210" s="70"/>
    </row>
    <row r="211" spans="1:8" x14ac:dyDescent="0.2">
      <c r="A211" s="49" t="s">
        <v>63</v>
      </c>
      <c r="B211" s="48">
        <v>55</v>
      </c>
      <c r="C211" s="50" t="s">
        <v>54</v>
      </c>
      <c r="D211" s="51">
        <v>7800</v>
      </c>
      <c r="E211" s="46"/>
      <c r="F211" s="47"/>
      <c r="G211" s="47">
        <f>D211*B211</f>
        <v>429000</v>
      </c>
      <c r="H211" s="70"/>
    </row>
    <row r="212" spans="1:8" x14ac:dyDescent="0.2">
      <c r="A212" s="49" t="s">
        <v>53</v>
      </c>
      <c r="B212" s="48">
        <v>90</v>
      </c>
      <c r="C212" s="50" t="s">
        <v>54</v>
      </c>
      <c r="D212" s="51">
        <v>6500</v>
      </c>
      <c r="E212" s="46"/>
      <c r="F212" s="47"/>
      <c r="G212" s="47">
        <f>D212*B212</f>
        <v>585000</v>
      </c>
      <c r="H212" s="70"/>
    </row>
    <row r="213" spans="1:8" ht="15.75" thickBot="1" x14ac:dyDescent="0.25">
      <c r="A213" s="52" t="s">
        <v>70</v>
      </c>
      <c r="B213" s="53">
        <v>5</v>
      </c>
      <c r="C213" s="54" t="s">
        <v>2</v>
      </c>
      <c r="D213" s="55">
        <f>SUM(G210:G212)</f>
        <v>1854000</v>
      </c>
      <c r="E213" s="46">
        <f>D213*B213/100</f>
        <v>92700</v>
      </c>
      <c r="F213" s="47"/>
      <c r="G213" s="47"/>
      <c r="H213" s="70"/>
    </row>
    <row r="214" spans="1:8" ht="15.75" thickBot="1" x14ac:dyDescent="0.25">
      <c r="A214" s="56" t="s">
        <v>52</v>
      </c>
      <c r="B214" s="57">
        <f>SUM(E214:H214)</f>
        <v>3873761.2319333339</v>
      </c>
      <c r="C214" s="149" t="s">
        <v>5</v>
      </c>
      <c r="E214" s="59">
        <f>SUM(E204:E213)</f>
        <v>92700</v>
      </c>
      <c r="F214" s="60">
        <f>SUM(F204:F213)</f>
        <v>1927061.2319333339</v>
      </c>
      <c r="G214" s="60">
        <f>SUM(G204:G213)</f>
        <v>1854000</v>
      </c>
      <c r="H214" s="73">
        <f>SUM(H204:H213)</f>
        <v>0</v>
      </c>
    </row>
    <row r="215" spans="1:8" ht="15.75" thickBot="1" x14ac:dyDescent="0.25">
      <c r="A215" s="80"/>
      <c r="B215" s="81"/>
      <c r="E215" s="82"/>
      <c r="F215" s="82"/>
      <c r="G215" s="82"/>
      <c r="H215" s="82"/>
    </row>
    <row r="216" spans="1:8" ht="16.5" thickBot="1" x14ac:dyDescent="0.3">
      <c r="A216" s="359" t="s">
        <v>100</v>
      </c>
      <c r="B216" s="359"/>
      <c r="C216" s="359"/>
      <c r="D216" s="359"/>
      <c r="E216" s="40" t="s">
        <v>44</v>
      </c>
      <c r="F216" s="41" t="s">
        <v>45</v>
      </c>
      <c r="G216" s="41" t="s">
        <v>46</v>
      </c>
      <c r="H216" s="67" t="s">
        <v>47</v>
      </c>
    </row>
    <row r="217" spans="1:8" x14ac:dyDescent="0.2">
      <c r="A217" s="42" t="s">
        <v>62</v>
      </c>
      <c r="B217" s="74">
        <v>0.125</v>
      </c>
      <c r="C217" s="44" t="s">
        <v>54</v>
      </c>
      <c r="D217" s="45">
        <v>10500</v>
      </c>
      <c r="E217" s="46"/>
      <c r="F217" s="47"/>
      <c r="G217" s="47">
        <f>D217*B217</f>
        <v>1312.5</v>
      </c>
      <c r="H217" s="70"/>
    </row>
    <row r="218" spans="1:8" x14ac:dyDescent="0.2">
      <c r="A218" s="49" t="s">
        <v>63</v>
      </c>
      <c r="B218" s="48">
        <v>0.25</v>
      </c>
      <c r="C218" s="50" t="s">
        <v>54</v>
      </c>
      <c r="D218" s="51">
        <v>7800</v>
      </c>
      <c r="E218" s="46"/>
      <c r="F218" s="47"/>
      <c r="G218" s="47">
        <f>D218*B218</f>
        <v>1950</v>
      </c>
      <c r="H218" s="70"/>
    </row>
    <row r="219" spans="1:8" x14ac:dyDescent="0.2">
      <c r="A219" s="49" t="s">
        <v>53</v>
      </c>
      <c r="B219" s="48">
        <v>0.25</v>
      </c>
      <c r="C219" s="50" t="s">
        <v>54</v>
      </c>
      <c r="D219" s="51">
        <v>6500</v>
      </c>
      <c r="E219" s="46"/>
      <c r="F219" s="47"/>
      <c r="G219" s="47">
        <f>D219*B219</f>
        <v>1625</v>
      </c>
      <c r="H219" s="70"/>
    </row>
    <row r="220" spans="1:8" x14ac:dyDescent="0.2">
      <c r="A220" s="49" t="s">
        <v>65</v>
      </c>
      <c r="B220" s="48">
        <v>1.7</v>
      </c>
      <c r="C220" s="50" t="s">
        <v>5</v>
      </c>
      <c r="D220" s="51">
        <v>6500</v>
      </c>
      <c r="E220" s="46"/>
      <c r="F220" s="47">
        <f>D220*B220</f>
        <v>11050</v>
      </c>
      <c r="G220" s="47"/>
      <c r="H220" s="70"/>
    </row>
    <row r="221" spans="1:8" x14ac:dyDescent="0.2">
      <c r="A221" s="49" t="s">
        <v>66</v>
      </c>
      <c r="B221" s="48">
        <v>1.1000000000000001</v>
      </c>
      <c r="C221" s="50" t="s">
        <v>5</v>
      </c>
      <c r="D221" s="68">
        <v>6500</v>
      </c>
      <c r="E221" s="69"/>
      <c r="F221" s="47">
        <f>D221*B221</f>
        <v>7150.0000000000009</v>
      </c>
      <c r="G221" s="47"/>
      <c r="H221" s="70"/>
    </row>
    <row r="222" spans="1:8" x14ac:dyDescent="0.2">
      <c r="A222" s="49" t="s">
        <v>67</v>
      </c>
      <c r="B222" s="48">
        <v>1</v>
      </c>
      <c r="C222" s="50" t="s">
        <v>5</v>
      </c>
      <c r="D222" s="68">
        <v>7000</v>
      </c>
      <c r="E222" s="69"/>
      <c r="F222" s="47">
        <f>D222*B222</f>
        <v>7000</v>
      </c>
      <c r="G222" s="47"/>
      <c r="H222" s="70"/>
    </row>
    <row r="223" spans="1:8" x14ac:dyDescent="0.2">
      <c r="A223" s="49" t="s">
        <v>68</v>
      </c>
      <c r="B223" s="48">
        <v>0.75</v>
      </c>
      <c r="C223" s="50" t="s">
        <v>5</v>
      </c>
      <c r="D223" s="68">
        <v>3500</v>
      </c>
      <c r="E223" s="69"/>
      <c r="F223" s="47">
        <f>D223*B223</f>
        <v>2625</v>
      </c>
      <c r="G223" s="47"/>
      <c r="H223" s="70"/>
    </row>
    <row r="224" spans="1:8" x14ac:dyDescent="0.2">
      <c r="A224" s="49" t="s">
        <v>69</v>
      </c>
      <c r="B224" s="48">
        <v>0.5</v>
      </c>
      <c r="C224" s="50" t="s">
        <v>5</v>
      </c>
      <c r="D224" s="68">
        <v>3500</v>
      </c>
      <c r="E224" s="69"/>
      <c r="F224" s="47">
        <f>D224*B224</f>
        <v>1750</v>
      </c>
      <c r="G224" s="47"/>
      <c r="H224" s="70"/>
    </row>
    <row r="225" spans="1:8" x14ac:dyDescent="0.2">
      <c r="A225" s="49" t="s">
        <v>48</v>
      </c>
      <c r="B225" s="48">
        <v>1</v>
      </c>
      <c r="C225" s="50" t="s">
        <v>31</v>
      </c>
      <c r="D225" s="68">
        <v>3500</v>
      </c>
      <c r="E225" s="69"/>
      <c r="G225" s="47"/>
      <c r="H225" s="47">
        <f>D225*B225</f>
        <v>3500</v>
      </c>
    </row>
    <row r="226" spans="1:8" x14ac:dyDescent="0.2">
      <c r="A226" s="49" t="s">
        <v>70</v>
      </c>
      <c r="B226" s="48">
        <v>5</v>
      </c>
      <c r="C226" s="50" t="s">
        <v>2</v>
      </c>
      <c r="D226" s="51">
        <f>SUM(G217:G219)</f>
        <v>4887.5</v>
      </c>
      <c r="E226" s="46">
        <f>D226*B226/100</f>
        <v>244.375</v>
      </c>
      <c r="F226" s="47"/>
      <c r="G226" s="47"/>
      <c r="H226" s="70"/>
    </row>
    <row r="227" spans="1:8" ht="15.75" thickBot="1" x14ac:dyDescent="0.25">
      <c r="A227" s="56" t="s">
        <v>52</v>
      </c>
      <c r="B227" s="57">
        <f>SUM(E227:H227)/2</f>
        <v>19103.4375</v>
      </c>
      <c r="C227" s="149" t="s">
        <v>15</v>
      </c>
      <c r="E227" s="59">
        <f>SUM(E217:E226)</f>
        <v>244.375</v>
      </c>
      <c r="F227" s="60">
        <f>SUM(F217:F226)</f>
        <v>29575</v>
      </c>
      <c r="G227" s="60">
        <f>SUM(G217:G226)</f>
        <v>4887.5</v>
      </c>
      <c r="H227" s="73">
        <f>SUM(H217:H226)</f>
        <v>3500</v>
      </c>
    </row>
    <row r="228" spans="1:8" ht="15.75" thickBot="1" x14ac:dyDescent="0.25">
      <c r="D228" s="77"/>
    </row>
    <row r="229" spans="1:8" ht="16.5" thickBot="1" x14ac:dyDescent="0.3">
      <c r="A229" s="359" t="s">
        <v>28</v>
      </c>
      <c r="B229" s="359"/>
      <c r="C229" s="359"/>
      <c r="D229" s="359"/>
      <c r="E229" s="40" t="s">
        <v>44</v>
      </c>
      <c r="F229" s="41" t="s">
        <v>45</v>
      </c>
      <c r="G229" s="41" t="s">
        <v>46</v>
      </c>
      <c r="H229" s="67" t="s">
        <v>47</v>
      </c>
    </row>
    <row r="230" spans="1:8" x14ac:dyDescent="0.2">
      <c r="A230" s="42" t="s">
        <v>96</v>
      </c>
      <c r="B230" s="43">
        <v>0.3</v>
      </c>
      <c r="C230" s="44" t="s">
        <v>3</v>
      </c>
      <c r="D230" s="45">
        <f>+$B$112</f>
        <v>361569.16600000003</v>
      </c>
      <c r="E230" s="46"/>
      <c r="F230" s="47">
        <f>D230*B230</f>
        <v>108470.74980000001</v>
      </c>
      <c r="G230" s="47"/>
      <c r="H230" s="70"/>
    </row>
    <row r="231" spans="1:8" x14ac:dyDescent="0.2">
      <c r="A231" s="49" t="s">
        <v>101</v>
      </c>
      <c r="B231" s="48">
        <v>1</v>
      </c>
      <c r="C231" s="50" t="s">
        <v>15</v>
      </c>
      <c r="D231" s="68">
        <f>+B227</f>
        <v>19103.4375</v>
      </c>
      <c r="E231" s="69"/>
      <c r="F231" s="47">
        <f>D231*B231</f>
        <v>19103.4375</v>
      </c>
      <c r="G231" s="47"/>
      <c r="H231" s="70"/>
    </row>
    <row r="232" spans="1:8" x14ac:dyDescent="0.2">
      <c r="A232" s="49" t="s">
        <v>97</v>
      </c>
      <c r="B232" s="86">
        <v>4</v>
      </c>
      <c r="C232" s="50" t="s">
        <v>30</v>
      </c>
      <c r="D232" s="68">
        <f>+$B$149</f>
        <v>4170.7749999999996</v>
      </c>
      <c r="E232" s="69"/>
      <c r="F232" s="47">
        <f>D232*B232</f>
        <v>16683.099999999999</v>
      </c>
      <c r="G232" s="47"/>
      <c r="H232" s="70"/>
    </row>
    <row r="233" spans="1:8" x14ac:dyDescent="0.2">
      <c r="A233" s="85" t="s">
        <v>102</v>
      </c>
      <c r="B233" s="48">
        <v>0.08</v>
      </c>
      <c r="C233" s="50" t="s">
        <v>64</v>
      </c>
      <c r="D233" s="68">
        <v>45000</v>
      </c>
      <c r="E233" s="69"/>
      <c r="F233" s="47">
        <f>D233*B233</f>
        <v>3600</v>
      </c>
      <c r="G233" s="47"/>
      <c r="H233" s="70"/>
    </row>
    <row r="234" spans="1:8" x14ac:dyDescent="0.2">
      <c r="A234" s="49" t="s">
        <v>62</v>
      </c>
      <c r="B234" s="48">
        <v>4</v>
      </c>
      <c r="C234" s="50" t="s">
        <v>54</v>
      </c>
      <c r="D234" s="51">
        <v>10500</v>
      </c>
      <c r="E234" s="46"/>
      <c r="F234" s="47"/>
      <c r="G234" s="47">
        <f>D234*B234</f>
        <v>42000</v>
      </c>
      <c r="H234" s="70"/>
    </row>
    <row r="235" spans="1:8" x14ac:dyDescent="0.2">
      <c r="A235" s="49" t="s">
        <v>63</v>
      </c>
      <c r="B235" s="48">
        <v>4</v>
      </c>
      <c r="C235" s="50" t="s">
        <v>54</v>
      </c>
      <c r="D235" s="51">
        <v>7800</v>
      </c>
      <c r="E235" s="46"/>
      <c r="F235" s="47"/>
      <c r="G235" s="47">
        <f>D235*B235</f>
        <v>31200</v>
      </c>
      <c r="H235" s="70"/>
    </row>
    <row r="236" spans="1:8" x14ac:dyDescent="0.2">
      <c r="A236" s="49" t="s">
        <v>53</v>
      </c>
      <c r="B236" s="48">
        <v>7</v>
      </c>
      <c r="C236" s="50" t="s">
        <v>54</v>
      </c>
      <c r="D236" s="51">
        <v>6500</v>
      </c>
      <c r="E236" s="46"/>
      <c r="F236" s="47"/>
      <c r="G236" s="47">
        <f>D236*B236</f>
        <v>45500</v>
      </c>
      <c r="H236" s="70"/>
    </row>
    <row r="237" spans="1:8" ht="15.75" thickBot="1" x14ac:dyDescent="0.25">
      <c r="A237" s="52" t="s">
        <v>70</v>
      </c>
      <c r="B237" s="53">
        <v>5</v>
      </c>
      <c r="C237" s="54" t="s">
        <v>2</v>
      </c>
      <c r="D237" s="55">
        <f>SUM(G234:G236)</f>
        <v>118700</v>
      </c>
      <c r="E237" s="46">
        <f>D237*B237/100</f>
        <v>5935</v>
      </c>
      <c r="F237" s="47"/>
      <c r="G237" s="47"/>
      <c r="H237" s="70"/>
    </row>
    <row r="238" spans="1:8" ht="15.75" thickBot="1" x14ac:dyDescent="0.25">
      <c r="A238" s="56" t="s">
        <v>52</v>
      </c>
      <c r="B238" s="57">
        <f>SUM(E238:H238)</f>
        <v>272492.28729999997</v>
      </c>
      <c r="C238" s="149" t="s">
        <v>5</v>
      </c>
      <c r="E238" s="59">
        <f>SUM(E230:E237)</f>
        <v>5935</v>
      </c>
      <c r="F238" s="60">
        <f>SUM(F230:F237)</f>
        <v>147857.2873</v>
      </c>
      <c r="G238" s="60">
        <f>SUM(G230:G237)</f>
        <v>118700</v>
      </c>
      <c r="H238" s="73">
        <f>SUM(H230:H237)</f>
        <v>0</v>
      </c>
    </row>
    <row r="239" spans="1:8" x14ac:dyDescent="0.2">
      <c r="A239" s="80"/>
      <c r="B239" s="81"/>
      <c r="E239" s="82"/>
      <c r="F239" s="82"/>
      <c r="G239" s="82"/>
      <c r="H239" s="82"/>
    </row>
    <row r="240" spans="1:8" x14ac:dyDescent="0.2">
      <c r="A240" s="334" t="str">
        <f>+'PRESUPUESTO DE OBRA'!A37:F37</f>
        <v>4,3  SUMINISTRO Y TRANSPORTE E INTALACION DE KIT DE SILLETA</v>
      </c>
      <c r="B240" s="335"/>
      <c r="C240" s="335"/>
      <c r="D240" s="335"/>
      <c r="E240" s="335"/>
      <c r="F240" s="336"/>
      <c r="G240" s="82"/>
      <c r="H240" s="82"/>
    </row>
    <row r="241" spans="1:8" ht="15.75" thickBot="1" x14ac:dyDescent="0.25">
      <c r="A241" s="80"/>
      <c r="B241" s="81"/>
      <c r="E241" s="82"/>
      <c r="F241" s="82"/>
      <c r="G241" s="82"/>
      <c r="H241" s="82"/>
    </row>
    <row r="242" spans="1:8" ht="16.5" customHeight="1" thickBot="1" x14ac:dyDescent="0.3">
      <c r="A242" s="373" t="s">
        <v>208</v>
      </c>
      <c r="B242" s="373"/>
      <c r="C242" s="373"/>
      <c r="D242" s="374"/>
      <c r="E242" s="40" t="s">
        <v>44</v>
      </c>
      <c r="F242" s="41" t="s">
        <v>45</v>
      </c>
      <c r="G242" s="41" t="s">
        <v>46</v>
      </c>
      <c r="H242" s="67" t="s">
        <v>47</v>
      </c>
    </row>
    <row r="243" spans="1:8" x14ac:dyDescent="0.2">
      <c r="A243" s="42" t="s">
        <v>96</v>
      </c>
      <c r="B243" s="43">
        <v>0.01</v>
      </c>
      <c r="C243" s="44" t="s">
        <v>3</v>
      </c>
      <c r="D243" s="45">
        <f>+$B$112</f>
        <v>361569.16600000003</v>
      </c>
      <c r="E243" s="46"/>
      <c r="F243" s="47">
        <f>D243*B243</f>
        <v>3615.6916600000004</v>
      </c>
      <c r="G243" s="47"/>
      <c r="H243" s="70"/>
    </row>
    <row r="244" spans="1:8" ht="15.75" customHeight="1" x14ac:dyDescent="0.2">
      <c r="A244" s="49" t="s">
        <v>180</v>
      </c>
      <c r="B244" s="86">
        <v>1</v>
      </c>
      <c r="C244" s="50" t="s">
        <v>5</v>
      </c>
      <c r="D244" s="68">
        <v>22000</v>
      </c>
      <c r="E244" s="69"/>
      <c r="F244" s="47">
        <f>D244*B244</f>
        <v>22000</v>
      </c>
      <c r="G244" s="47"/>
      <c r="H244" s="70"/>
    </row>
    <row r="245" spans="1:8" x14ac:dyDescent="0.2">
      <c r="A245" s="49" t="s">
        <v>62</v>
      </c>
      <c r="B245" s="48">
        <v>5</v>
      </c>
      <c r="C245" s="50" t="s">
        <v>54</v>
      </c>
      <c r="D245" s="51">
        <v>10500</v>
      </c>
      <c r="E245" s="46"/>
      <c r="F245" s="47"/>
      <c r="G245" s="47">
        <f>D245*B245</f>
        <v>52500</v>
      </c>
      <c r="H245" s="70"/>
    </row>
    <row r="246" spans="1:8" x14ac:dyDescent="0.2">
      <c r="A246" s="49" t="s">
        <v>63</v>
      </c>
      <c r="B246" s="48">
        <v>5</v>
      </c>
      <c r="C246" s="50" t="s">
        <v>54</v>
      </c>
      <c r="D246" s="51">
        <v>7800</v>
      </c>
      <c r="E246" s="46"/>
      <c r="F246" s="47"/>
      <c r="G246" s="47">
        <f>D246*B246</f>
        <v>39000</v>
      </c>
      <c r="H246" s="70"/>
    </row>
    <row r="247" spans="1:8" x14ac:dyDescent="0.2">
      <c r="A247" s="49" t="s">
        <v>53</v>
      </c>
      <c r="B247" s="48">
        <v>5</v>
      </c>
      <c r="C247" s="50" t="s">
        <v>54</v>
      </c>
      <c r="D247" s="51">
        <v>6500</v>
      </c>
      <c r="E247" s="46"/>
      <c r="F247" s="47"/>
      <c r="G247" s="47">
        <f>D247*B247</f>
        <v>32500</v>
      </c>
      <c r="H247" s="70"/>
    </row>
    <row r="248" spans="1:8" ht="15.75" thickBot="1" x14ac:dyDescent="0.25">
      <c r="A248" s="52" t="s">
        <v>70</v>
      </c>
      <c r="B248" s="53">
        <v>5</v>
      </c>
      <c r="C248" s="54" t="s">
        <v>2</v>
      </c>
      <c r="D248" s="55">
        <f>SUM(G245:G247)</f>
        <v>124000</v>
      </c>
      <c r="E248" s="46">
        <f>D248*B248/100</f>
        <v>6200</v>
      </c>
      <c r="F248" s="47"/>
      <c r="G248" s="47"/>
      <c r="H248" s="70"/>
    </row>
    <row r="249" spans="1:8" ht="15.75" thickBot="1" x14ac:dyDescent="0.25">
      <c r="A249" s="56" t="s">
        <v>52</v>
      </c>
      <c r="B249" s="57">
        <f>SUM(E249:H249)</f>
        <v>155815.69166000001</v>
      </c>
      <c r="C249" s="149" t="s">
        <v>5</v>
      </c>
      <c r="E249" s="225">
        <f>SUM(E243:E248)</f>
        <v>6200</v>
      </c>
      <c r="F249" s="155">
        <f>SUM(F243:F248)</f>
        <v>25615.69166</v>
      </c>
      <c r="G249" s="155">
        <f>SUM(G243:G248)</f>
        <v>124000</v>
      </c>
      <c r="H249" s="156">
        <f>SUM(H243:H248)</f>
        <v>0</v>
      </c>
    </row>
    <row r="250" spans="1:8" ht="15.75" thickBot="1" x14ac:dyDescent="0.25">
      <c r="A250" s="80"/>
      <c r="B250" s="81"/>
      <c r="E250" s="229"/>
      <c r="F250" s="229"/>
      <c r="G250" s="229"/>
      <c r="H250" s="229"/>
    </row>
    <row r="251" spans="1:8" ht="16.5" thickBot="1" x14ac:dyDescent="0.3">
      <c r="A251" s="359" t="e">
        <f>+'PRESUPUESTO DE OBRA'!B39</f>
        <v>#REF!</v>
      </c>
      <c r="B251" s="359"/>
      <c r="C251" s="359"/>
      <c r="D251" s="359"/>
      <c r="E251" s="226" t="s">
        <v>44</v>
      </c>
      <c r="F251" s="227" t="s">
        <v>45</v>
      </c>
      <c r="G251" s="227" t="s">
        <v>46</v>
      </c>
      <c r="H251" s="228" t="s">
        <v>47</v>
      </c>
    </row>
    <row r="252" spans="1:8" x14ac:dyDescent="0.2">
      <c r="A252" s="42" t="s">
        <v>96</v>
      </c>
      <c r="B252" s="43">
        <v>0.1</v>
      </c>
      <c r="C252" s="44" t="s">
        <v>3</v>
      </c>
      <c r="D252" s="45">
        <f>+$B$112</f>
        <v>361569.16600000003</v>
      </c>
      <c r="E252" s="46"/>
      <c r="F252" s="47">
        <f>D252*B252</f>
        <v>36156.916600000004</v>
      </c>
      <c r="G252" s="47"/>
      <c r="H252" s="70"/>
    </row>
    <row r="253" spans="1:8" x14ac:dyDescent="0.2">
      <c r="A253" s="49" t="s">
        <v>91</v>
      </c>
      <c r="B253" s="48">
        <v>3.2</v>
      </c>
      <c r="C253" s="50" t="s">
        <v>15</v>
      </c>
      <c r="D253" s="68">
        <f>$B$139</f>
        <v>40433.163750000007</v>
      </c>
      <c r="E253" s="69"/>
      <c r="F253" s="47">
        <f>D253*B253</f>
        <v>129386.12400000003</v>
      </c>
      <c r="G253" s="47"/>
      <c r="H253" s="70"/>
    </row>
    <row r="254" spans="1:8" x14ac:dyDescent="0.2">
      <c r="A254" s="49" t="s">
        <v>87</v>
      </c>
      <c r="B254" s="48">
        <v>6</v>
      </c>
      <c r="C254" s="50" t="s">
        <v>15</v>
      </c>
      <c r="D254" s="68">
        <f>+$B$130</f>
        <v>17622.071250000001</v>
      </c>
      <c r="E254" s="69"/>
      <c r="F254" s="47">
        <f>D254*B254</f>
        <v>105732.42750000001</v>
      </c>
      <c r="G254" s="47"/>
      <c r="H254" s="70"/>
    </row>
    <row r="255" spans="1:8" x14ac:dyDescent="0.2">
      <c r="A255" s="49" t="s">
        <v>214</v>
      </c>
      <c r="B255" s="86">
        <v>0.4</v>
      </c>
      <c r="C255" s="50" t="s">
        <v>15</v>
      </c>
      <c r="D255" s="68">
        <v>19103</v>
      </c>
      <c r="E255" s="69"/>
      <c r="F255" s="47">
        <f>D255*B255</f>
        <v>7641.2000000000007</v>
      </c>
      <c r="G255" s="47"/>
      <c r="H255" s="70"/>
    </row>
    <row r="256" spans="1:8" x14ac:dyDescent="0.2">
      <c r="A256" s="49" t="s">
        <v>62</v>
      </c>
      <c r="B256" s="48">
        <v>4</v>
      </c>
      <c r="C256" s="50" t="s">
        <v>54</v>
      </c>
      <c r="D256" s="51">
        <v>10500</v>
      </c>
      <c r="E256" s="46"/>
      <c r="F256" s="47"/>
      <c r="G256" s="47">
        <f>D256*B256</f>
        <v>42000</v>
      </c>
      <c r="H256" s="70"/>
    </row>
    <row r="257" spans="1:8" x14ac:dyDescent="0.2">
      <c r="A257" s="49" t="s">
        <v>63</v>
      </c>
      <c r="B257" s="48">
        <v>4</v>
      </c>
      <c r="C257" s="50" t="s">
        <v>54</v>
      </c>
      <c r="D257" s="51">
        <v>7800</v>
      </c>
      <c r="E257" s="46"/>
      <c r="F257" s="47"/>
      <c r="G257" s="47">
        <f>D257*B257</f>
        <v>31200</v>
      </c>
      <c r="H257" s="70"/>
    </row>
    <row r="258" spans="1:8" x14ac:dyDescent="0.2">
      <c r="A258" s="49" t="s">
        <v>53</v>
      </c>
      <c r="B258" s="48">
        <v>7</v>
      </c>
      <c r="C258" s="50" t="s">
        <v>54</v>
      </c>
      <c r="D258" s="51">
        <v>6500</v>
      </c>
      <c r="E258" s="46"/>
      <c r="F258" s="47"/>
      <c r="G258" s="47">
        <f>D258*B258</f>
        <v>45500</v>
      </c>
      <c r="H258" s="70"/>
    </row>
    <row r="259" spans="1:8" ht="15.75" thickBot="1" x14ac:dyDescent="0.25">
      <c r="A259" s="52" t="s">
        <v>70</v>
      </c>
      <c r="B259" s="53">
        <v>5</v>
      </c>
      <c r="C259" s="54" t="s">
        <v>2</v>
      </c>
      <c r="D259" s="55">
        <f>SUM(G256:G258)</f>
        <v>118700</v>
      </c>
      <c r="E259" s="46">
        <f>D259*B259/100</f>
        <v>5935</v>
      </c>
      <c r="F259" s="47"/>
      <c r="G259" s="47"/>
      <c r="H259" s="70"/>
    </row>
    <row r="260" spans="1:8" ht="15.75" thickBot="1" x14ac:dyDescent="0.25">
      <c r="A260" s="56" t="s">
        <v>52</v>
      </c>
      <c r="B260" s="57">
        <f>SUM(E260:H260)</f>
        <v>403551.66810000007</v>
      </c>
      <c r="C260" s="149" t="s">
        <v>5</v>
      </c>
      <c r="E260" s="59">
        <f>SUM(E252:E259)</f>
        <v>5935</v>
      </c>
      <c r="F260" s="60">
        <f>SUM(F252:F259)</f>
        <v>278916.66810000007</v>
      </c>
      <c r="G260" s="60">
        <f>SUM(G252:G259)</f>
        <v>118700</v>
      </c>
      <c r="H260" s="73">
        <f>SUM(H252:H259)</f>
        <v>0</v>
      </c>
    </row>
    <row r="261" spans="1:8" x14ac:dyDescent="0.2">
      <c r="A261" s="80"/>
      <c r="B261" s="81"/>
      <c r="E261" s="82"/>
      <c r="F261" s="82"/>
      <c r="G261" s="82"/>
      <c r="H261" s="82"/>
    </row>
    <row r="262" spans="1:8" ht="16.5" customHeight="1" thickBot="1" x14ac:dyDescent="0.25">
      <c r="A262" s="370" t="s">
        <v>215</v>
      </c>
      <c r="B262" s="371"/>
      <c r="C262" s="371"/>
      <c r="D262" s="371"/>
      <c r="E262" s="82"/>
      <c r="F262" s="82"/>
      <c r="G262" s="82"/>
      <c r="H262" s="82"/>
    </row>
    <row r="263" spans="1:8" ht="16.5" customHeight="1" thickBot="1" x14ac:dyDescent="0.25">
      <c r="A263" s="372"/>
      <c r="B263" s="372"/>
      <c r="C263" s="372"/>
      <c r="D263" s="372"/>
      <c r="E263" s="40" t="s">
        <v>44</v>
      </c>
      <c r="F263" s="41" t="s">
        <v>45</v>
      </c>
      <c r="G263" s="41" t="s">
        <v>46</v>
      </c>
      <c r="H263" s="67" t="s">
        <v>47</v>
      </c>
    </row>
    <row r="264" spans="1:8" x14ac:dyDescent="0.2">
      <c r="A264" s="42" t="s">
        <v>96</v>
      </c>
      <c r="B264" s="43">
        <v>0.1</v>
      </c>
      <c r="C264" s="44" t="s">
        <v>3</v>
      </c>
      <c r="D264" s="45">
        <f>+D252</f>
        <v>361569.16600000003</v>
      </c>
      <c r="E264" s="46"/>
      <c r="F264" s="47">
        <f>D264*B264</f>
        <v>36156.916600000004</v>
      </c>
      <c r="G264" s="47"/>
      <c r="H264" s="70"/>
    </row>
    <row r="265" spans="1:8" x14ac:dyDescent="0.2">
      <c r="A265" s="49" t="s">
        <v>97</v>
      </c>
      <c r="B265" s="86">
        <v>8.58</v>
      </c>
      <c r="C265" s="50" t="s">
        <v>30</v>
      </c>
      <c r="D265" s="68">
        <f>+D232</f>
        <v>4170.7749999999996</v>
      </c>
      <c r="E265" s="69"/>
      <c r="F265" s="47">
        <f>D265*B265</f>
        <v>35785.249499999998</v>
      </c>
      <c r="G265" s="47"/>
      <c r="H265" s="70"/>
    </row>
    <row r="266" spans="1:8" x14ac:dyDescent="0.2">
      <c r="A266" s="85" t="s">
        <v>214</v>
      </c>
      <c r="B266" s="87">
        <v>0.4</v>
      </c>
      <c r="C266" s="50" t="s">
        <v>15</v>
      </c>
      <c r="D266" s="68">
        <f>+D255</f>
        <v>19103</v>
      </c>
      <c r="E266" s="69"/>
      <c r="F266" s="47">
        <f>D266*B266</f>
        <v>7641.2000000000007</v>
      </c>
      <c r="G266" s="47"/>
      <c r="H266" s="70"/>
    </row>
    <row r="267" spans="1:8" x14ac:dyDescent="0.2">
      <c r="A267" s="49" t="s">
        <v>62</v>
      </c>
      <c r="B267" s="48">
        <v>2</v>
      </c>
      <c r="C267" s="50" t="s">
        <v>54</v>
      </c>
      <c r="D267" s="51">
        <v>10500</v>
      </c>
      <c r="E267" s="46"/>
      <c r="F267" s="47"/>
      <c r="G267" s="47">
        <f>D267*B267</f>
        <v>21000</v>
      </c>
      <c r="H267" s="70"/>
    </row>
    <row r="268" spans="1:8" x14ac:dyDescent="0.2">
      <c r="A268" s="49" t="s">
        <v>63</v>
      </c>
      <c r="B268" s="48">
        <v>2</v>
      </c>
      <c r="C268" s="50" t="s">
        <v>54</v>
      </c>
      <c r="D268" s="51">
        <v>7800</v>
      </c>
      <c r="E268" s="46"/>
      <c r="F268" s="47"/>
      <c r="G268" s="47">
        <f>D268*B268</f>
        <v>15600</v>
      </c>
      <c r="H268" s="70"/>
    </row>
    <row r="269" spans="1:8" x14ac:dyDescent="0.2">
      <c r="A269" s="49" t="s">
        <v>53</v>
      </c>
      <c r="B269" s="48">
        <v>5</v>
      </c>
      <c r="C269" s="50" t="s">
        <v>54</v>
      </c>
      <c r="D269" s="51">
        <v>6500</v>
      </c>
      <c r="E269" s="46"/>
      <c r="F269" s="47"/>
      <c r="G269" s="47">
        <f>D269*B269</f>
        <v>32500</v>
      </c>
      <c r="H269" s="70"/>
    </row>
    <row r="270" spans="1:8" ht="15.75" thickBot="1" x14ac:dyDescent="0.25">
      <c r="A270" s="52" t="s">
        <v>70</v>
      </c>
      <c r="B270" s="53">
        <v>5</v>
      </c>
      <c r="C270" s="54" t="s">
        <v>2</v>
      </c>
      <c r="D270" s="55">
        <f>SUM(G267:G269)</f>
        <v>69100</v>
      </c>
      <c r="E270" s="46">
        <f>D270*B270/100</f>
        <v>3455</v>
      </c>
      <c r="F270" s="47"/>
      <c r="G270" s="47"/>
      <c r="H270" s="70"/>
    </row>
    <row r="271" spans="1:8" ht="15.75" thickBot="1" x14ac:dyDescent="0.25">
      <c r="A271" s="56" t="s">
        <v>52</v>
      </c>
      <c r="B271" s="57">
        <f>SUM(E271:H271)</f>
        <v>152138.36609999998</v>
      </c>
      <c r="C271" s="149" t="s">
        <v>5</v>
      </c>
      <c r="E271" s="59">
        <f>SUM(E264:E270)</f>
        <v>3455</v>
      </c>
      <c r="F271" s="60">
        <f>SUM(F264:F270)</f>
        <v>79583.366099999999</v>
      </c>
      <c r="G271" s="60">
        <f>SUM(G264:G270)</f>
        <v>69100</v>
      </c>
      <c r="H271" s="73">
        <f>SUM(H264:H270)</f>
        <v>0</v>
      </c>
    </row>
    <row r="272" spans="1:8" x14ac:dyDescent="0.2">
      <c r="A272" s="80"/>
      <c r="B272" s="81"/>
      <c r="E272" s="82"/>
      <c r="F272" s="82"/>
      <c r="G272" s="82"/>
      <c r="H272" s="82"/>
    </row>
    <row r="273" spans="1:8" x14ac:dyDescent="0.2">
      <c r="A273" s="329" t="str">
        <f>+'PRESUPUESTO DE OBRA'!A42:F42</f>
        <v>5  RELLENOS COMPACTADOS</v>
      </c>
      <c r="B273" s="330"/>
      <c r="C273" s="330"/>
      <c r="D273" s="330"/>
      <c r="E273" s="330"/>
      <c r="F273" s="331"/>
      <c r="G273" s="82"/>
      <c r="H273" s="82"/>
    </row>
    <row r="274" spans="1:8" ht="15.75" thickBot="1" x14ac:dyDescent="0.25">
      <c r="A274" s="80"/>
      <c r="B274" s="81"/>
      <c r="E274" s="82"/>
      <c r="F274" s="82"/>
      <c r="G274" s="82"/>
      <c r="H274" s="82"/>
    </row>
    <row r="275" spans="1:8" ht="15.75" customHeight="1" x14ac:dyDescent="0.2">
      <c r="A275" s="368" t="s">
        <v>103</v>
      </c>
      <c r="B275" s="368"/>
      <c r="C275" s="368"/>
      <c r="D275" s="369"/>
      <c r="E275" s="40" t="s">
        <v>44</v>
      </c>
      <c r="F275" s="41" t="s">
        <v>45</v>
      </c>
      <c r="G275" s="41" t="s">
        <v>46</v>
      </c>
      <c r="H275" s="67" t="s">
        <v>47</v>
      </c>
    </row>
    <row r="276" spans="1:8" ht="15.75" customHeight="1" x14ac:dyDescent="0.2">
      <c r="A276" s="85" t="s">
        <v>104</v>
      </c>
      <c r="B276" s="48">
        <v>0.03</v>
      </c>
      <c r="C276" s="50" t="s">
        <v>49</v>
      </c>
      <c r="D276" s="51">
        <v>99000</v>
      </c>
      <c r="E276" s="46">
        <f>D276*B276</f>
        <v>2970</v>
      </c>
      <c r="F276" s="47"/>
      <c r="G276" s="47"/>
      <c r="H276" s="70"/>
    </row>
    <row r="277" spans="1:8" ht="15" customHeight="1" x14ac:dyDescent="0.2">
      <c r="A277" s="49" t="s">
        <v>62</v>
      </c>
      <c r="B277" s="48">
        <v>0.4</v>
      </c>
      <c r="C277" s="50" t="s">
        <v>54</v>
      </c>
      <c r="D277" s="51">
        <v>10500</v>
      </c>
      <c r="E277" s="46"/>
      <c r="F277" s="47"/>
      <c r="G277" s="47">
        <f>D277*B277</f>
        <v>4200</v>
      </c>
      <c r="H277" s="70"/>
    </row>
    <row r="278" spans="1:8" ht="15.75" customHeight="1" x14ac:dyDescent="0.2">
      <c r="A278" s="49" t="s">
        <v>63</v>
      </c>
      <c r="B278" s="48">
        <v>0.4</v>
      </c>
      <c r="C278" s="50" t="s">
        <v>54</v>
      </c>
      <c r="D278" s="51">
        <v>7800</v>
      </c>
      <c r="E278" s="46"/>
      <c r="F278" s="47"/>
      <c r="G278" s="47">
        <f>D278*B278</f>
        <v>3120</v>
      </c>
      <c r="H278" s="70"/>
    </row>
    <row r="279" spans="1:8" ht="15.75" customHeight="1" x14ac:dyDescent="0.2">
      <c r="A279" s="49" t="s">
        <v>53</v>
      </c>
      <c r="B279" s="48">
        <v>0.4</v>
      </c>
      <c r="C279" s="50" t="s">
        <v>54</v>
      </c>
      <c r="D279" s="51">
        <v>6500</v>
      </c>
      <c r="E279" s="46"/>
      <c r="F279" s="47"/>
      <c r="G279" s="47">
        <f>D279*B279</f>
        <v>2600</v>
      </c>
      <c r="H279" s="70"/>
    </row>
    <row r="280" spans="1:8" ht="15" customHeight="1" thickBot="1" x14ac:dyDescent="0.25">
      <c r="A280" s="52" t="s">
        <v>70</v>
      </c>
      <c r="B280" s="53">
        <v>5</v>
      </c>
      <c r="C280" s="54" t="s">
        <v>2</v>
      </c>
      <c r="D280" s="55">
        <f>SUM(G277:G279)</f>
        <v>9920</v>
      </c>
      <c r="E280" s="46">
        <f>D280*B280/100</f>
        <v>496</v>
      </c>
      <c r="F280" s="47"/>
      <c r="G280" s="47"/>
      <c r="H280" s="70"/>
    </row>
    <row r="281" spans="1:8" ht="15.75" customHeight="1" thickBot="1" x14ac:dyDescent="0.25">
      <c r="A281" s="56" t="s">
        <v>52</v>
      </c>
      <c r="B281" s="57">
        <f>SUM(E281:H281)</f>
        <v>13386</v>
      </c>
      <c r="C281" s="149" t="s">
        <v>3</v>
      </c>
      <c r="E281" s="59">
        <f>SUM(E276:E280)</f>
        <v>3466</v>
      </c>
      <c r="F281" s="60">
        <f>SUM(F276:F280)</f>
        <v>0</v>
      </c>
      <c r="G281" s="60">
        <f>SUM(G276:G280)</f>
        <v>9920</v>
      </c>
      <c r="H281" s="73">
        <f>SUM(H276:H280)</f>
        <v>0</v>
      </c>
    </row>
    <row r="282" spans="1:8" ht="15.75" customHeight="1" x14ac:dyDescent="0.2"/>
    <row r="283" spans="1:8" x14ac:dyDescent="0.2">
      <c r="A283" s="80"/>
      <c r="B283" s="157"/>
      <c r="D283" s="158"/>
      <c r="E283" s="159"/>
      <c r="F283" s="160"/>
      <c r="G283" s="82"/>
      <c r="H283" s="82"/>
    </row>
    <row r="284" spans="1:8" x14ac:dyDescent="0.2">
      <c r="A284" s="80"/>
      <c r="B284" s="157"/>
      <c r="D284" s="158"/>
      <c r="E284" s="159"/>
      <c r="F284" s="160"/>
      <c r="G284" s="82"/>
      <c r="H284" s="82"/>
    </row>
    <row r="285" spans="1:8" x14ac:dyDescent="0.2">
      <c r="A285" s="80"/>
      <c r="B285" s="81"/>
      <c r="E285" s="82"/>
      <c r="F285" s="82"/>
      <c r="G285" s="82"/>
      <c r="H285" s="82"/>
    </row>
    <row r="286" spans="1:8" x14ac:dyDescent="0.2">
      <c r="A286" s="80"/>
      <c r="B286" s="81"/>
      <c r="E286" s="82"/>
      <c r="F286" s="82"/>
      <c r="G286" s="82"/>
      <c r="H286" s="82"/>
    </row>
  </sheetData>
  <mergeCells count="42">
    <mergeCell ref="A164:D164"/>
    <mergeCell ref="A177:D177"/>
    <mergeCell ref="A242:D242"/>
    <mergeCell ref="A273:F273"/>
    <mergeCell ref="A190:D190"/>
    <mergeCell ref="A275:D275"/>
    <mergeCell ref="A203:D203"/>
    <mergeCell ref="A216:D216"/>
    <mergeCell ref="A229:D229"/>
    <mergeCell ref="A240:F240"/>
    <mergeCell ref="A251:D251"/>
    <mergeCell ref="A262:D263"/>
    <mergeCell ref="A132:D132"/>
    <mergeCell ref="A141:D141"/>
    <mergeCell ref="A151:D151"/>
    <mergeCell ref="A81:F81"/>
    <mergeCell ref="A46:D46"/>
    <mergeCell ref="A51:D51"/>
    <mergeCell ref="A56:D56"/>
    <mergeCell ref="A61:D61"/>
    <mergeCell ref="A66:D66"/>
    <mergeCell ref="A83:D83"/>
    <mergeCell ref="A92:D92"/>
    <mergeCell ref="A101:F101"/>
    <mergeCell ref="A103:D103"/>
    <mergeCell ref="A114:D114"/>
    <mergeCell ref="A123:D123"/>
    <mergeCell ref="A72:F72"/>
    <mergeCell ref="A80:F80"/>
    <mergeCell ref="A41:D41"/>
    <mergeCell ref="A14:D14"/>
    <mergeCell ref="A23:H23"/>
    <mergeCell ref="A24:F24"/>
    <mergeCell ref="A26:D26"/>
    <mergeCell ref="A31:D31"/>
    <mergeCell ref="A36:D36"/>
    <mergeCell ref="A9:F9"/>
    <mergeCell ref="A1:H1"/>
    <mergeCell ref="A2:H2"/>
    <mergeCell ref="A3:H3"/>
    <mergeCell ref="A5:H5"/>
    <mergeCell ref="A7:H7"/>
  </mergeCells>
  <printOptions horizontalCentered="1"/>
  <pageMargins left="0.78740157480314965" right="0.78740157480314965" top="1.1811023622047245" bottom="1.4173228346456694" header="0.31496062992125984" footer="0.31496062992125984"/>
  <pageSetup scale="63" orientation="portrait" horizontalDpi="4294967293" verticalDpi="4294967293" r:id="rId1"/>
  <headerFooter>
    <oddFooter>&amp;L                         ____________________________________________                         ING. JAVIER ENRIQUEZ BRAVO                          M.P. No. 52202 - 098394 NRÑ&amp;CPágina &amp;P - &amp;N&amp;R&amp;A</oddFooter>
  </headerFooter>
  <rowBreaks count="4" manualBreakCount="4">
    <brk id="79" max="7" man="1"/>
    <brk id="130" max="7" man="1"/>
    <brk id="176" max="7" man="1"/>
    <brk id="21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workbookViewId="0">
      <selection sqref="A1:H1"/>
    </sheetView>
  </sheetViews>
  <sheetFormatPr baseColWidth="10" defaultColWidth="11.42578125" defaultRowHeight="12.75" x14ac:dyDescent="0.2"/>
  <cols>
    <col min="1" max="1" width="9.42578125" style="89" customWidth="1"/>
    <col min="2" max="2" width="17.5703125" style="89" customWidth="1"/>
    <col min="3" max="3" width="7.85546875" style="89" customWidth="1"/>
    <col min="4" max="4" width="11.5703125" style="89" bestFit="1" customWidth="1"/>
    <col min="5" max="5" width="12" style="89" bestFit="1" customWidth="1"/>
    <col min="6" max="6" width="13" style="89" bestFit="1" customWidth="1"/>
    <col min="7" max="7" width="16.28515625" style="89" bestFit="1" customWidth="1"/>
    <col min="8" max="16384" width="11.42578125" style="89"/>
  </cols>
  <sheetData>
    <row r="1" spans="1:9" ht="15.75" x14ac:dyDescent="0.25">
      <c r="A1" s="378" t="s">
        <v>106</v>
      </c>
      <c r="B1" s="378"/>
      <c r="C1" s="378"/>
      <c r="D1" s="378"/>
      <c r="E1" s="378"/>
      <c r="F1" s="378"/>
      <c r="G1" s="378"/>
      <c r="H1" s="378"/>
      <c r="I1" s="88"/>
    </row>
    <row r="2" spans="1:9" ht="15.75" x14ac:dyDescent="0.25">
      <c r="A2" s="378" t="s">
        <v>107</v>
      </c>
      <c r="B2" s="378"/>
      <c r="C2" s="378"/>
      <c r="D2" s="378"/>
      <c r="E2" s="378"/>
      <c r="F2" s="378"/>
      <c r="G2" s="378"/>
      <c r="H2" s="378"/>
      <c r="I2" s="88"/>
    </row>
    <row r="3" spans="1:9" ht="15.75" x14ac:dyDescent="0.25">
      <c r="A3" s="378" t="s">
        <v>108</v>
      </c>
      <c r="B3" s="378"/>
      <c r="C3" s="378"/>
      <c r="D3" s="378"/>
      <c r="E3" s="378"/>
      <c r="F3" s="378"/>
      <c r="G3" s="378"/>
      <c r="H3" s="378"/>
      <c r="I3" s="88"/>
    </row>
    <row r="4" spans="1:9" x14ac:dyDescent="0.2">
      <c r="A4" s="90"/>
      <c r="B4" s="90"/>
      <c r="C4" s="90"/>
      <c r="D4" s="90"/>
      <c r="E4" s="90"/>
      <c r="F4" s="90"/>
    </row>
    <row r="5" spans="1:9" ht="32.25" customHeight="1" x14ac:dyDescent="0.2">
      <c r="A5" s="379" t="s">
        <v>128</v>
      </c>
      <c r="B5" s="379"/>
      <c r="C5" s="379"/>
      <c r="D5" s="379"/>
      <c r="E5" s="379"/>
      <c r="F5" s="379"/>
      <c r="G5" s="379"/>
      <c r="H5" s="379"/>
      <c r="I5" s="91"/>
    </row>
    <row r="6" spans="1:9" ht="19.5" customHeight="1" x14ac:dyDescent="0.2">
      <c r="A6" s="92"/>
      <c r="B6" s="92"/>
      <c r="C6" s="92"/>
      <c r="D6" s="92"/>
      <c r="E6" s="92"/>
      <c r="F6" s="92"/>
      <c r="G6" s="92"/>
      <c r="H6" s="92"/>
      <c r="I6" s="91"/>
    </row>
    <row r="7" spans="1:9" x14ac:dyDescent="0.2">
      <c r="B7" s="377" t="s">
        <v>109</v>
      </c>
      <c r="C7" s="377"/>
      <c r="D7" s="377"/>
      <c r="E7" s="377"/>
      <c r="F7" s="377"/>
      <c r="G7" s="377"/>
      <c r="H7" s="93"/>
      <c r="I7" s="93"/>
    </row>
    <row r="8" spans="1:9" x14ac:dyDescent="0.2">
      <c r="H8" s="94"/>
    </row>
    <row r="9" spans="1:9" x14ac:dyDescent="0.2">
      <c r="B9" s="377" t="s">
        <v>110</v>
      </c>
      <c r="C9" s="377"/>
      <c r="D9" s="377"/>
      <c r="E9" s="377"/>
      <c r="F9" s="377"/>
      <c r="G9" s="377"/>
      <c r="H9" s="95"/>
      <c r="I9" s="96"/>
    </row>
    <row r="10" spans="1:9" ht="13.5" thickBot="1" x14ac:dyDescent="0.25"/>
    <row r="11" spans="1:9" ht="13.5" thickBot="1" x14ac:dyDescent="0.25">
      <c r="B11" s="97" t="s">
        <v>111</v>
      </c>
      <c r="C11" s="98" t="s">
        <v>112</v>
      </c>
      <c r="D11" s="98" t="s">
        <v>113</v>
      </c>
      <c r="E11" s="98" t="s">
        <v>114</v>
      </c>
      <c r="F11" s="98" t="s">
        <v>115</v>
      </c>
      <c r="G11" s="99" t="s">
        <v>116</v>
      </c>
    </row>
    <row r="12" spans="1:9" x14ac:dyDescent="0.2">
      <c r="B12" s="100"/>
      <c r="C12" s="101"/>
      <c r="D12" s="101"/>
      <c r="E12" s="101"/>
      <c r="F12" s="101"/>
      <c r="G12" s="375"/>
    </row>
    <row r="13" spans="1:9" ht="15" x14ac:dyDescent="0.25">
      <c r="B13" s="102" t="s">
        <v>80</v>
      </c>
      <c r="C13" s="103" t="s">
        <v>30</v>
      </c>
      <c r="D13" s="103">
        <v>420</v>
      </c>
      <c r="E13" s="104">
        <v>520</v>
      </c>
      <c r="F13" s="104">
        <f>E13*D13</f>
        <v>218400</v>
      </c>
      <c r="G13" s="375"/>
      <c r="H13" s="105"/>
    </row>
    <row r="14" spans="1:9" ht="15" x14ac:dyDescent="0.25">
      <c r="B14" s="102" t="s">
        <v>105</v>
      </c>
      <c r="C14" s="103" t="s">
        <v>3</v>
      </c>
      <c r="D14" s="103">
        <v>0.67</v>
      </c>
      <c r="E14" s="104">
        <v>25000</v>
      </c>
      <c r="F14" s="104">
        <f>E14*D14</f>
        <v>16750</v>
      </c>
      <c r="G14" s="375"/>
      <c r="H14" s="105"/>
    </row>
    <row r="15" spans="1:9" ht="15" x14ac:dyDescent="0.25">
      <c r="B15" s="102" t="s">
        <v>117</v>
      </c>
      <c r="C15" s="103" t="s">
        <v>3</v>
      </c>
      <c r="D15" s="103">
        <v>0.67</v>
      </c>
      <c r="E15" s="104">
        <v>50000</v>
      </c>
      <c r="F15" s="104">
        <f>E15*D15</f>
        <v>33500</v>
      </c>
      <c r="G15" s="375"/>
      <c r="H15" s="105"/>
    </row>
    <row r="16" spans="1:9" ht="15" x14ac:dyDescent="0.25">
      <c r="B16" s="102" t="s">
        <v>118</v>
      </c>
      <c r="C16" s="103" t="s">
        <v>119</v>
      </c>
      <c r="D16" s="103">
        <v>200</v>
      </c>
      <c r="E16" s="104">
        <v>10</v>
      </c>
      <c r="F16" s="104">
        <f>E16*D16</f>
        <v>2000</v>
      </c>
      <c r="G16" s="376"/>
    </row>
    <row r="17" spans="2:7" ht="13.5" thickBot="1" x14ac:dyDescent="0.25">
      <c r="B17" s="380"/>
      <c r="C17" s="381"/>
      <c r="D17" s="381"/>
      <c r="E17" s="381"/>
      <c r="F17" s="382"/>
      <c r="G17" s="106">
        <f>SUM(F13:F16)</f>
        <v>270650</v>
      </c>
    </row>
    <row r="19" spans="2:7" x14ac:dyDescent="0.2">
      <c r="B19" s="377" t="s">
        <v>120</v>
      </c>
      <c r="C19" s="377"/>
      <c r="D19" s="377"/>
      <c r="E19" s="377"/>
      <c r="F19" s="377"/>
      <c r="G19" s="377"/>
    </row>
    <row r="20" spans="2:7" ht="13.5" thickBot="1" x14ac:dyDescent="0.25"/>
    <row r="21" spans="2:7" ht="13.5" thickBot="1" x14ac:dyDescent="0.25">
      <c r="B21" s="97" t="s">
        <v>111</v>
      </c>
      <c r="C21" s="98" t="s">
        <v>112</v>
      </c>
      <c r="D21" s="98" t="s">
        <v>113</v>
      </c>
      <c r="E21" s="98" t="s">
        <v>114</v>
      </c>
      <c r="F21" s="98" t="s">
        <v>115</v>
      </c>
      <c r="G21" s="99" t="s">
        <v>116</v>
      </c>
    </row>
    <row r="22" spans="2:7" x14ac:dyDescent="0.2">
      <c r="B22" s="100"/>
      <c r="C22" s="101"/>
      <c r="D22" s="101"/>
      <c r="E22" s="101"/>
      <c r="F22" s="101"/>
      <c r="G22" s="375"/>
    </row>
    <row r="23" spans="2:7" ht="15" x14ac:dyDescent="0.25">
      <c r="B23" s="102" t="s">
        <v>80</v>
      </c>
      <c r="C23" s="103" t="s">
        <v>30</v>
      </c>
      <c r="D23" s="103">
        <v>300</v>
      </c>
      <c r="E23" s="104">
        <v>520</v>
      </c>
      <c r="F23" s="104">
        <f>E23*D23</f>
        <v>156000</v>
      </c>
      <c r="G23" s="375"/>
    </row>
    <row r="24" spans="2:7" ht="15" x14ac:dyDescent="0.25">
      <c r="B24" s="102" t="s">
        <v>105</v>
      </c>
      <c r="C24" s="103" t="s">
        <v>3</v>
      </c>
      <c r="D24" s="103">
        <v>0.48</v>
      </c>
      <c r="E24" s="104">
        <v>25000</v>
      </c>
      <c r="F24" s="104">
        <f>E24*D24</f>
        <v>12000</v>
      </c>
      <c r="G24" s="375"/>
    </row>
    <row r="25" spans="2:7" ht="15" x14ac:dyDescent="0.25">
      <c r="B25" s="102" t="s">
        <v>117</v>
      </c>
      <c r="C25" s="103" t="s">
        <v>3</v>
      </c>
      <c r="D25" s="103">
        <v>0.95</v>
      </c>
      <c r="E25" s="104">
        <v>50000</v>
      </c>
      <c r="F25" s="104">
        <f>E25*D25</f>
        <v>47500</v>
      </c>
      <c r="G25" s="375"/>
    </row>
    <row r="26" spans="2:7" ht="15" x14ac:dyDescent="0.25">
      <c r="B26" s="102" t="s">
        <v>118</v>
      </c>
      <c r="C26" s="103" t="s">
        <v>119</v>
      </c>
      <c r="D26" s="103">
        <v>170</v>
      </c>
      <c r="E26" s="104">
        <v>10</v>
      </c>
      <c r="F26" s="104">
        <f>E26*D26</f>
        <v>1700</v>
      </c>
      <c r="G26" s="376"/>
    </row>
    <row r="27" spans="2:7" ht="13.5" thickBot="1" x14ac:dyDescent="0.25">
      <c r="B27" s="380"/>
      <c r="C27" s="381"/>
      <c r="D27" s="381"/>
      <c r="E27" s="381"/>
      <c r="F27" s="382"/>
      <c r="G27" s="106">
        <f>SUM(F23:F26)</f>
        <v>217200</v>
      </c>
    </row>
    <row r="28" spans="2:7" x14ac:dyDescent="0.2">
      <c r="B28" s="377" t="s">
        <v>121</v>
      </c>
      <c r="C28" s="377"/>
      <c r="D28" s="377"/>
      <c r="E28" s="377"/>
      <c r="F28" s="377"/>
      <c r="G28" s="377"/>
    </row>
    <row r="29" spans="2:7" ht="13.5" thickBot="1" x14ac:dyDescent="0.25"/>
    <row r="30" spans="2:7" ht="13.5" thickBot="1" x14ac:dyDescent="0.25">
      <c r="B30" s="97" t="s">
        <v>111</v>
      </c>
      <c r="C30" s="98" t="s">
        <v>112</v>
      </c>
      <c r="D30" s="98" t="s">
        <v>113</v>
      </c>
      <c r="E30" s="98" t="s">
        <v>114</v>
      </c>
      <c r="F30" s="98" t="s">
        <v>115</v>
      </c>
      <c r="G30" s="99" t="s">
        <v>116</v>
      </c>
    </row>
    <row r="31" spans="2:7" x14ac:dyDescent="0.2">
      <c r="B31" s="100"/>
      <c r="C31" s="101"/>
      <c r="D31" s="101"/>
      <c r="E31" s="101"/>
      <c r="F31" s="101"/>
      <c r="G31" s="375"/>
    </row>
    <row r="32" spans="2:7" ht="15" x14ac:dyDescent="0.25">
      <c r="B32" s="102" t="s">
        <v>80</v>
      </c>
      <c r="C32" s="103" t="s">
        <v>30</v>
      </c>
      <c r="D32" s="103">
        <v>300</v>
      </c>
      <c r="E32" s="104">
        <v>520</v>
      </c>
      <c r="F32" s="104">
        <f>E32*D32</f>
        <v>156000</v>
      </c>
      <c r="G32" s="375"/>
    </row>
    <row r="33" spans="2:7" ht="15" x14ac:dyDescent="0.25">
      <c r="B33" s="102" t="s">
        <v>105</v>
      </c>
      <c r="C33" s="103" t="s">
        <v>3</v>
      </c>
      <c r="D33" s="103">
        <v>0.72</v>
      </c>
      <c r="E33" s="104">
        <v>25000</v>
      </c>
      <c r="F33" s="104">
        <f>E33*D33</f>
        <v>18000</v>
      </c>
      <c r="G33" s="375"/>
    </row>
    <row r="34" spans="2:7" ht="15" x14ac:dyDescent="0.25">
      <c r="B34" s="102" t="s">
        <v>117</v>
      </c>
      <c r="C34" s="103" t="s">
        <v>3</v>
      </c>
      <c r="D34" s="103">
        <v>0.72</v>
      </c>
      <c r="E34" s="104">
        <v>50000</v>
      </c>
      <c r="F34" s="104">
        <f>E34*D34</f>
        <v>36000</v>
      </c>
      <c r="G34" s="375"/>
    </row>
    <row r="35" spans="2:7" ht="15" x14ac:dyDescent="0.25">
      <c r="B35" s="102" t="s">
        <v>118</v>
      </c>
      <c r="C35" s="103" t="s">
        <v>119</v>
      </c>
      <c r="D35" s="103">
        <v>170</v>
      </c>
      <c r="E35" s="104">
        <v>10</v>
      </c>
      <c r="F35" s="104">
        <f>E35*D35</f>
        <v>1700</v>
      </c>
      <c r="G35" s="376"/>
    </row>
    <row r="36" spans="2:7" ht="13.5" thickBot="1" x14ac:dyDescent="0.25">
      <c r="B36" s="380"/>
      <c r="C36" s="381"/>
      <c r="D36" s="381"/>
      <c r="E36" s="381"/>
      <c r="F36" s="382"/>
      <c r="G36" s="106">
        <f>SUM(F32:F35)</f>
        <v>211700</v>
      </c>
    </row>
    <row r="38" spans="2:7" x14ac:dyDescent="0.2">
      <c r="B38" s="377" t="s">
        <v>122</v>
      </c>
      <c r="C38" s="377"/>
      <c r="D38" s="377"/>
      <c r="E38" s="377"/>
      <c r="F38" s="377"/>
      <c r="G38" s="377"/>
    </row>
    <row r="39" spans="2:7" ht="13.5" thickBot="1" x14ac:dyDescent="0.25"/>
    <row r="40" spans="2:7" ht="13.5" thickBot="1" x14ac:dyDescent="0.25">
      <c r="B40" s="97" t="s">
        <v>111</v>
      </c>
      <c r="C40" s="98" t="s">
        <v>112</v>
      </c>
      <c r="D40" s="98" t="s">
        <v>113</v>
      </c>
      <c r="E40" s="98" t="s">
        <v>114</v>
      </c>
      <c r="F40" s="98" t="s">
        <v>115</v>
      </c>
      <c r="G40" s="99" t="s">
        <v>116</v>
      </c>
    </row>
    <row r="41" spans="2:7" x14ac:dyDescent="0.2">
      <c r="B41" s="100"/>
      <c r="C41" s="101"/>
      <c r="D41" s="101"/>
      <c r="E41" s="101"/>
      <c r="F41" s="101"/>
      <c r="G41" s="375"/>
    </row>
    <row r="42" spans="2:7" ht="15" x14ac:dyDescent="0.25">
      <c r="B42" s="102" t="s">
        <v>80</v>
      </c>
      <c r="C42" s="103" t="s">
        <v>30</v>
      </c>
      <c r="D42" s="103">
        <v>300</v>
      </c>
      <c r="E42" s="104">
        <v>520</v>
      </c>
      <c r="F42" s="104">
        <f>E42*D42</f>
        <v>156000</v>
      </c>
      <c r="G42" s="375"/>
    </row>
    <row r="43" spans="2:7" ht="15" x14ac:dyDescent="0.25">
      <c r="B43" s="102" t="s">
        <v>105</v>
      </c>
      <c r="C43" s="103" t="s">
        <v>3</v>
      </c>
      <c r="D43" s="103">
        <v>0.72</v>
      </c>
      <c r="E43" s="104">
        <v>25000</v>
      </c>
      <c r="F43" s="104">
        <f>E43*D43</f>
        <v>18000</v>
      </c>
      <c r="G43" s="375"/>
    </row>
    <row r="44" spans="2:7" ht="15" x14ac:dyDescent="0.25">
      <c r="B44" s="102" t="s">
        <v>117</v>
      </c>
      <c r="C44" s="103" t="s">
        <v>3</v>
      </c>
      <c r="D44" s="103">
        <v>0.72</v>
      </c>
      <c r="E44" s="104">
        <v>50000</v>
      </c>
      <c r="F44" s="104">
        <f>E44*D44</f>
        <v>36000</v>
      </c>
      <c r="G44" s="375"/>
    </row>
    <row r="45" spans="2:7" ht="15" x14ac:dyDescent="0.25">
      <c r="B45" s="102" t="s">
        <v>118</v>
      </c>
      <c r="C45" s="103" t="s">
        <v>119</v>
      </c>
      <c r="D45" s="103">
        <v>170</v>
      </c>
      <c r="E45" s="104">
        <v>10</v>
      </c>
      <c r="F45" s="104">
        <f>E45*D45</f>
        <v>1700</v>
      </c>
      <c r="G45" s="376"/>
    </row>
    <row r="46" spans="2:7" ht="13.5" thickBot="1" x14ac:dyDescent="0.25">
      <c r="B46" s="380"/>
      <c r="C46" s="381"/>
      <c r="D46" s="381"/>
      <c r="E46" s="381"/>
      <c r="F46" s="382"/>
      <c r="G46" s="106">
        <f>SUM(F42:F45)</f>
        <v>211700</v>
      </c>
    </row>
    <row r="48" spans="2:7" x14ac:dyDescent="0.2">
      <c r="B48" s="377" t="s">
        <v>86</v>
      </c>
      <c r="C48" s="377"/>
      <c r="D48" s="377"/>
      <c r="E48" s="377"/>
      <c r="F48" s="377"/>
      <c r="G48" s="377"/>
    </row>
    <row r="49" spans="2:7" ht="13.5" thickBot="1" x14ac:dyDescent="0.25"/>
    <row r="50" spans="2:7" ht="13.5" thickBot="1" x14ac:dyDescent="0.25">
      <c r="B50" s="97" t="s">
        <v>111</v>
      </c>
      <c r="C50" s="98" t="s">
        <v>112</v>
      </c>
      <c r="D50" s="98" t="s">
        <v>113</v>
      </c>
      <c r="E50" s="98" t="s">
        <v>114</v>
      </c>
      <c r="F50" s="98" t="s">
        <v>115</v>
      </c>
      <c r="G50" s="99" t="s">
        <v>116</v>
      </c>
    </row>
    <row r="51" spans="2:7" x14ac:dyDescent="0.2">
      <c r="B51" s="100"/>
      <c r="C51" s="101"/>
      <c r="D51" s="101"/>
      <c r="E51" s="101"/>
      <c r="F51" s="101"/>
      <c r="G51" s="375"/>
    </row>
    <row r="52" spans="2:7" ht="15" x14ac:dyDescent="0.25">
      <c r="B52" s="102" t="s">
        <v>80</v>
      </c>
      <c r="C52" s="103" t="s">
        <v>30</v>
      </c>
      <c r="D52" s="103">
        <v>454</v>
      </c>
      <c r="E52" s="104">
        <v>520</v>
      </c>
      <c r="F52" s="104">
        <f>E52*D52</f>
        <v>236080</v>
      </c>
      <c r="G52" s="375"/>
    </row>
    <row r="53" spans="2:7" ht="15" x14ac:dyDescent="0.25">
      <c r="B53" s="102" t="s">
        <v>105</v>
      </c>
      <c r="C53" s="103" t="s">
        <v>3</v>
      </c>
      <c r="D53" s="103">
        <v>1.0900000000000001</v>
      </c>
      <c r="E53" s="104">
        <v>25000</v>
      </c>
      <c r="F53" s="104">
        <f>E53*D53</f>
        <v>27250.000000000004</v>
      </c>
      <c r="G53" s="375"/>
    </row>
    <row r="54" spans="2:7" ht="15" x14ac:dyDescent="0.25">
      <c r="B54" s="102" t="s">
        <v>118</v>
      </c>
      <c r="C54" s="103" t="s">
        <v>119</v>
      </c>
      <c r="D54" s="103">
        <v>210</v>
      </c>
      <c r="E54" s="104">
        <v>10</v>
      </c>
      <c r="F54" s="104">
        <f>E54*D54</f>
        <v>2100</v>
      </c>
      <c r="G54" s="376"/>
    </row>
    <row r="55" spans="2:7" ht="13.5" thickBot="1" x14ac:dyDescent="0.25">
      <c r="B55" s="380"/>
      <c r="C55" s="381"/>
      <c r="D55" s="381"/>
      <c r="E55" s="381"/>
      <c r="F55" s="382"/>
      <c r="G55" s="106">
        <f>SUM(F52:F54)</f>
        <v>265430</v>
      </c>
    </row>
    <row r="56" spans="2:7" ht="13.5" customHeight="1" x14ac:dyDescent="0.2"/>
    <row r="57" spans="2:7" x14ac:dyDescent="0.2">
      <c r="B57" s="377" t="s">
        <v>123</v>
      </c>
      <c r="C57" s="377"/>
      <c r="D57" s="377"/>
      <c r="E57" s="377"/>
      <c r="F57" s="377"/>
      <c r="G57" s="377"/>
    </row>
    <row r="58" spans="2:7" ht="13.5" thickBot="1" x14ac:dyDescent="0.25"/>
    <row r="59" spans="2:7" ht="13.5" thickBot="1" x14ac:dyDescent="0.25">
      <c r="B59" s="97" t="s">
        <v>111</v>
      </c>
      <c r="C59" s="98" t="s">
        <v>112</v>
      </c>
      <c r="D59" s="98" t="s">
        <v>113</v>
      </c>
      <c r="E59" s="98" t="s">
        <v>114</v>
      </c>
      <c r="F59" s="98" t="s">
        <v>115</v>
      </c>
      <c r="G59" s="99" t="s">
        <v>116</v>
      </c>
    </row>
    <row r="60" spans="2:7" x14ac:dyDescent="0.2">
      <c r="B60" s="100"/>
      <c r="C60" s="101"/>
      <c r="D60" s="101"/>
      <c r="E60" s="101"/>
      <c r="F60" s="101"/>
      <c r="G60" s="375"/>
    </row>
    <row r="61" spans="2:7" ht="15" x14ac:dyDescent="0.25">
      <c r="B61" s="102" t="s">
        <v>80</v>
      </c>
      <c r="C61" s="103" t="s">
        <v>30</v>
      </c>
      <c r="D61" s="103">
        <v>350</v>
      </c>
      <c r="E61" s="104">
        <v>520</v>
      </c>
      <c r="F61" s="104">
        <f>E61*D61</f>
        <v>182000</v>
      </c>
      <c r="G61" s="375"/>
    </row>
    <row r="62" spans="2:7" ht="15" x14ac:dyDescent="0.25">
      <c r="B62" s="102" t="s">
        <v>105</v>
      </c>
      <c r="C62" s="103" t="s">
        <v>3</v>
      </c>
      <c r="D62" s="103">
        <v>0.56000000000000005</v>
      </c>
      <c r="E62" s="104">
        <v>25000</v>
      </c>
      <c r="F62" s="104">
        <f>E62*D62</f>
        <v>14000.000000000002</v>
      </c>
      <c r="G62" s="375"/>
    </row>
    <row r="63" spans="2:7" ht="15" x14ac:dyDescent="0.25">
      <c r="B63" s="102" t="s">
        <v>117</v>
      </c>
      <c r="C63" s="103" t="s">
        <v>3</v>
      </c>
      <c r="D63" s="103">
        <v>0.84</v>
      </c>
      <c r="E63" s="104">
        <v>50000</v>
      </c>
      <c r="F63" s="104">
        <f>E63*D63</f>
        <v>42000</v>
      </c>
      <c r="G63" s="375"/>
    </row>
    <row r="64" spans="2:7" ht="15" x14ac:dyDescent="0.25">
      <c r="B64" s="102" t="s">
        <v>118</v>
      </c>
      <c r="C64" s="103" t="s">
        <v>119</v>
      </c>
      <c r="D64" s="103">
        <v>170</v>
      </c>
      <c r="E64" s="104">
        <v>10</v>
      </c>
      <c r="F64" s="104">
        <f>E64*D64</f>
        <v>1700</v>
      </c>
      <c r="G64" s="376"/>
    </row>
    <row r="65" spans="1:7" ht="13.5" thickBot="1" x14ac:dyDescent="0.25">
      <c r="B65" s="380"/>
      <c r="C65" s="381"/>
      <c r="D65" s="381"/>
      <c r="E65" s="381"/>
      <c r="F65" s="382"/>
      <c r="G65" s="106">
        <f>SUM(F61:F64)</f>
        <v>239700</v>
      </c>
    </row>
    <row r="68" spans="1:7" ht="15" x14ac:dyDescent="0.25">
      <c r="B68" s="107"/>
      <c r="C68" s="108"/>
      <c r="D68" s="108"/>
      <c r="E68" s="109"/>
    </row>
    <row r="69" spans="1:7" ht="15" x14ac:dyDescent="0.25">
      <c r="B69" s="107"/>
      <c r="C69" s="108"/>
      <c r="D69" s="108"/>
      <c r="E69" s="109"/>
    </row>
    <row r="70" spans="1:7" ht="15" x14ac:dyDescent="0.25">
      <c r="A70" s="37" t="s">
        <v>42</v>
      </c>
      <c r="B70" s="107"/>
      <c r="C70" s="108"/>
      <c r="D70" s="108"/>
      <c r="E70" s="109"/>
    </row>
    <row r="71" spans="1:7" ht="15" x14ac:dyDescent="0.25">
      <c r="A71" s="38" t="s">
        <v>174</v>
      </c>
      <c r="B71" s="107"/>
      <c r="C71" s="108"/>
      <c r="D71" s="108"/>
      <c r="E71" s="109"/>
    </row>
    <row r="72" spans="1:7" ht="15" x14ac:dyDescent="0.25">
      <c r="A72" s="110"/>
      <c r="B72" s="110"/>
      <c r="C72" s="111"/>
      <c r="D72" s="111"/>
      <c r="E72" s="109"/>
    </row>
    <row r="73" spans="1:7" ht="15" x14ac:dyDescent="0.25">
      <c r="A73" s="107"/>
      <c r="B73" s="107"/>
      <c r="C73" s="108"/>
      <c r="D73" s="108"/>
      <c r="E73" s="109"/>
    </row>
    <row r="74" spans="1:7" ht="15" x14ac:dyDescent="0.25">
      <c r="A74" s="107"/>
      <c r="C74" s="109"/>
      <c r="D74" s="109"/>
      <c r="E74" s="109"/>
    </row>
    <row r="75" spans="1:7" ht="15" x14ac:dyDescent="0.25">
      <c r="A75" s="107"/>
      <c r="C75" s="109"/>
      <c r="D75" s="109"/>
      <c r="E75" s="109"/>
    </row>
  </sheetData>
  <mergeCells count="23">
    <mergeCell ref="B17:F17"/>
    <mergeCell ref="B19:G19"/>
    <mergeCell ref="G22:G26"/>
    <mergeCell ref="B27:F27"/>
    <mergeCell ref="B28:G28"/>
    <mergeCell ref="G31:G35"/>
    <mergeCell ref="B36:F36"/>
    <mergeCell ref="B38:G38"/>
    <mergeCell ref="B57:G57"/>
    <mergeCell ref="G60:G64"/>
    <mergeCell ref="B48:G48"/>
    <mergeCell ref="B65:F65"/>
    <mergeCell ref="G41:G45"/>
    <mergeCell ref="B46:F46"/>
    <mergeCell ref="G51:G54"/>
    <mergeCell ref="B55:F55"/>
    <mergeCell ref="G12:G16"/>
    <mergeCell ref="B9:G9"/>
    <mergeCell ref="A1:H1"/>
    <mergeCell ref="A2:H2"/>
    <mergeCell ref="A3:H3"/>
    <mergeCell ref="A5:H5"/>
    <mergeCell ref="B7:G7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sqref="A1:H1"/>
    </sheetView>
  </sheetViews>
  <sheetFormatPr baseColWidth="10" defaultColWidth="11.42578125" defaultRowHeight="15" x14ac:dyDescent="0.25"/>
  <cols>
    <col min="1" max="1" width="7.28515625" style="29" bestFit="1" customWidth="1"/>
    <col min="2" max="2" width="54.140625" style="162" customWidth="1"/>
    <col min="3" max="3" width="7.28515625" style="162" bestFit="1" customWidth="1"/>
    <col min="4" max="4" width="19" style="162" customWidth="1"/>
    <col min="5" max="7" width="17.5703125" style="162" bestFit="1" customWidth="1"/>
    <col min="8" max="8" width="19.28515625" style="162" bestFit="1" customWidth="1"/>
    <col min="9" max="16384" width="11.42578125" style="162"/>
  </cols>
  <sheetData>
    <row r="1" spans="1:8" ht="18.75" x14ac:dyDescent="0.25">
      <c r="A1" s="356" t="s">
        <v>106</v>
      </c>
      <c r="B1" s="356"/>
      <c r="C1" s="356"/>
      <c r="D1" s="356"/>
      <c r="E1" s="356"/>
      <c r="F1" s="356"/>
      <c r="G1" s="356"/>
      <c r="H1" s="356"/>
    </row>
    <row r="2" spans="1:8" ht="18.75" x14ac:dyDescent="0.25">
      <c r="A2" s="356" t="s">
        <v>175</v>
      </c>
      <c r="B2" s="356"/>
      <c r="C2" s="356"/>
      <c r="D2" s="356"/>
      <c r="E2" s="356"/>
      <c r="F2" s="356"/>
      <c r="G2" s="356"/>
      <c r="H2" s="356"/>
    </row>
    <row r="3" spans="1:8" ht="18.75" x14ac:dyDescent="0.25">
      <c r="A3" s="356" t="s">
        <v>108</v>
      </c>
      <c r="B3" s="356"/>
      <c r="C3" s="356"/>
      <c r="D3" s="356"/>
      <c r="E3" s="356"/>
      <c r="F3" s="356"/>
      <c r="G3" s="356"/>
      <c r="H3" s="356"/>
    </row>
    <row r="4" spans="1:8" ht="18.75" x14ac:dyDescent="0.25">
      <c r="A4" s="163"/>
      <c r="B4" s="163"/>
      <c r="C4" s="163"/>
      <c r="D4" s="163"/>
    </row>
    <row r="5" spans="1:8" ht="15" customHeight="1" x14ac:dyDescent="0.25">
      <c r="A5" s="405" t="s">
        <v>187</v>
      </c>
      <c r="B5" s="405"/>
      <c r="C5" s="405"/>
      <c r="D5" s="405"/>
      <c r="E5" s="405"/>
      <c r="F5" s="405"/>
      <c r="G5" s="405"/>
      <c r="H5" s="405"/>
    </row>
    <row r="6" spans="1:8" x14ac:dyDescent="0.25">
      <c r="A6" s="405"/>
      <c r="B6" s="405"/>
      <c r="C6" s="405"/>
      <c r="D6" s="405"/>
      <c r="E6" s="405"/>
      <c r="F6" s="405"/>
      <c r="G6" s="405"/>
      <c r="H6" s="405"/>
    </row>
    <row r="7" spans="1:8" x14ac:dyDescent="0.25">
      <c r="A7" s="164"/>
      <c r="B7" s="164"/>
      <c r="C7" s="164"/>
      <c r="D7" s="164"/>
    </row>
    <row r="8" spans="1:8" x14ac:dyDescent="0.25">
      <c r="A8" s="406" t="s">
        <v>181</v>
      </c>
      <c r="B8" s="406"/>
      <c r="C8" s="406"/>
      <c r="D8" s="406"/>
      <c r="E8" s="406"/>
      <c r="F8" s="406"/>
      <c r="G8" s="406"/>
      <c r="H8" s="406"/>
    </row>
    <row r="9" spans="1:8" ht="15.75" thickBot="1" x14ac:dyDescent="0.3">
      <c r="A9" s="165"/>
      <c r="B9" s="165"/>
      <c r="C9" s="165"/>
      <c r="D9" s="165"/>
    </row>
    <row r="10" spans="1:8" s="2" customFormat="1" ht="14.25" customHeight="1" x14ac:dyDescent="0.25">
      <c r="A10" s="399" t="s">
        <v>7</v>
      </c>
      <c r="B10" s="401" t="s">
        <v>8</v>
      </c>
      <c r="C10" s="401"/>
      <c r="D10" s="401"/>
      <c r="E10" s="403" t="s">
        <v>182</v>
      </c>
      <c r="F10" s="403"/>
      <c r="G10" s="403"/>
      <c r="H10" s="404"/>
    </row>
    <row r="11" spans="1:8" s="2" customFormat="1" ht="14.25" customHeight="1" x14ac:dyDescent="0.25">
      <c r="A11" s="400"/>
      <c r="B11" s="402"/>
      <c r="C11" s="402"/>
      <c r="D11" s="402"/>
      <c r="E11" s="166" t="s">
        <v>183</v>
      </c>
      <c r="F11" s="166" t="s">
        <v>184</v>
      </c>
      <c r="G11" s="166" t="s">
        <v>185</v>
      </c>
      <c r="H11" s="167" t="s">
        <v>186</v>
      </c>
    </row>
    <row r="12" spans="1:8" s="2" customFormat="1" ht="15.75" customHeight="1" x14ac:dyDescent="0.25">
      <c r="A12" s="400"/>
      <c r="B12" s="402" t="s">
        <v>9</v>
      </c>
      <c r="C12" s="402" t="s">
        <v>5</v>
      </c>
      <c r="D12" s="402" t="s">
        <v>12</v>
      </c>
      <c r="E12" s="168"/>
      <c r="F12" s="168"/>
      <c r="G12" s="168"/>
      <c r="H12" s="167"/>
    </row>
    <row r="13" spans="1:8" s="2" customFormat="1" ht="10.5" customHeight="1" x14ac:dyDescent="0.25">
      <c r="A13" s="400"/>
      <c r="B13" s="402"/>
      <c r="C13" s="402"/>
      <c r="D13" s="402"/>
      <c r="H13" s="169"/>
    </row>
    <row r="14" spans="1:8" x14ac:dyDescent="0.25">
      <c r="A14" s="391"/>
      <c r="B14" s="392"/>
      <c r="C14" s="392"/>
      <c r="D14" s="392"/>
      <c r="H14" s="170"/>
    </row>
    <row r="15" spans="1:8" ht="16.5" customHeight="1" x14ac:dyDescent="0.25">
      <c r="A15" s="393" t="s">
        <v>210</v>
      </c>
      <c r="B15" s="394"/>
      <c r="C15" s="394"/>
      <c r="D15" s="395"/>
      <c r="H15" s="170"/>
    </row>
    <row r="16" spans="1:8" ht="16.5" customHeight="1" thickBot="1" x14ac:dyDescent="0.3">
      <c r="A16" s="387"/>
      <c r="B16" s="388"/>
      <c r="C16" s="388"/>
      <c r="D16" s="388"/>
      <c r="E16" s="182"/>
      <c r="F16" s="182"/>
      <c r="G16" s="182"/>
      <c r="H16" s="183"/>
    </row>
    <row r="17" spans="1:8" ht="16.5" customHeight="1" x14ac:dyDescent="0.25">
      <c r="A17" s="396" t="s">
        <v>40</v>
      </c>
      <c r="B17" s="397"/>
      <c r="C17" s="397"/>
      <c r="D17" s="398"/>
      <c r="E17" s="214"/>
      <c r="F17" s="214"/>
      <c r="G17" s="214"/>
      <c r="H17" s="215"/>
    </row>
    <row r="18" spans="1:8" ht="25.5" x14ac:dyDescent="0.25">
      <c r="A18" s="176">
        <v>1.4</v>
      </c>
      <c r="B18" s="4" t="s">
        <v>13</v>
      </c>
      <c r="C18" s="10" t="s">
        <v>4</v>
      </c>
      <c r="D18" s="8" t="e">
        <f>+'PRESUPUESTO DE OBRA'!F13</f>
        <v>#REF!</v>
      </c>
      <c r="E18" s="174"/>
      <c r="H18" s="170"/>
    </row>
    <row r="19" spans="1:8" x14ac:dyDescent="0.25">
      <c r="A19" s="176"/>
      <c r="B19" s="4"/>
      <c r="C19" s="10"/>
      <c r="D19" s="8"/>
      <c r="E19" s="175" t="e">
        <f>+$D18*1</f>
        <v>#REF!</v>
      </c>
      <c r="H19" s="170"/>
    </row>
    <row r="20" spans="1:8" x14ac:dyDescent="0.25">
      <c r="A20" s="385"/>
      <c r="B20" s="333"/>
      <c r="C20" s="333"/>
      <c r="D20" s="333"/>
      <c r="E20" s="212"/>
      <c r="F20" s="213"/>
      <c r="G20" s="213"/>
      <c r="H20" s="216"/>
    </row>
    <row r="21" spans="1:8" x14ac:dyDescent="0.25">
      <c r="A21" s="386" t="s">
        <v>124</v>
      </c>
      <c r="B21" s="330"/>
      <c r="C21" s="330"/>
      <c r="D21" s="331"/>
      <c r="E21" s="212"/>
      <c r="F21" s="213"/>
      <c r="G21" s="213"/>
      <c r="H21" s="216"/>
    </row>
    <row r="22" spans="1:8" ht="15" customHeight="1" x14ac:dyDescent="0.25">
      <c r="A22" s="171">
        <v>2.1</v>
      </c>
      <c r="B22" s="13" t="s">
        <v>14</v>
      </c>
      <c r="C22" s="5" t="s">
        <v>15</v>
      </c>
      <c r="D22" s="8" t="e">
        <f>+'PRESUPUESTO DE OBRA'!F16</f>
        <v>#REF!</v>
      </c>
      <c r="E22" s="174"/>
      <c r="F22" s="174"/>
      <c r="G22" s="174"/>
      <c r="H22" s="216"/>
    </row>
    <row r="23" spans="1:8" ht="15" customHeight="1" x14ac:dyDescent="0.25">
      <c r="A23" s="171"/>
      <c r="B23" s="13"/>
      <c r="C23" s="5"/>
      <c r="D23" s="8"/>
      <c r="E23" s="175" t="e">
        <f>+$D22*0.4</f>
        <v>#REF!</v>
      </c>
      <c r="F23" s="175" t="e">
        <f>+$D22*0.3</f>
        <v>#REF!</v>
      </c>
      <c r="G23" s="175" t="e">
        <f>+$D22*0.3</f>
        <v>#REF!</v>
      </c>
      <c r="H23" s="216"/>
    </row>
    <row r="24" spans="1:8" ht="15" customHeight="1" x14ac:dyDescent="0.25">
      <c r="A24" s="171">
        <v>2.2000000000000002</v>
      </c>
      <c r="B24" s="13" t="s">
        <v>16</v>
      </c>
      <c r="C24" s="5" t="s">
        <v>17</v>
      </c>
      <c r="D24" s="8" t="e">
        <f>+'PRESUPUESTO DE OBRA'!F17</f>
        <v>#REF!</v>
      </c>
      <c r="E24" s="174"/>
      <c r="F24" s="174"/>
      <c r="G24" s="174"/>
      <c r="H24" s="216"/>
    </row>
    <row r="25" spans="1:8" ht="15" customHeight="1" x14ac:dyDescent="0.25">
      <c r="A25" s="171"/>
      <c r="B25" s="13"/>
      <c r="C25" s="5"/>
      <c r="D25" s="8"/>
      <c r="E25" s="175" t="e">
        <f>+$D24*0.4</f>
        <v>#REF!</v>
      </c>
      <c r="F25" s="175" t="e">
        <f>+$D24*0.3</f>
        <v>#REF!</v>
      </c>
      <c r="G25" s="175" t="e">
        <f>+$D24*0.3</f>
        <v>#REF!</v>
      </c>
      <c r="H25" s="216"/>
    </row>
    <row r="26" spans="1:8" x14ac:dyDescent="0.25">
      <c r="A26" s="171">
        <v>2.2999999999999998</v>
      </c>
      <c r="B26" s="13" t="s">
        <v>18</v>
      </c>
      <c r="C26" s="5" t="s">
        <v>17</v>
      </c>
      <c r="D26" s="8" t="e">
        <f>+'PRESUPUESTO DE OBRA'!F18</f>
        <v>#REF!</v>
      </c>
      <c r="E26" s="174"/>
      <c r="F26" s="174"/>
      <c r="G26" s="174"/>
      <c r="H26" s="216"/>
    </row>
    <row r="27" spans="1:8" x14ac:dyDescent="0.25">
      <c r="A27" s="171"/>
      <c r="B27" s="13"/>
      <c r="C27" s="5"/>
      <c r="D27" s="8"/>
      <c r="E27" s="175" t="e">
        <f>+$D26*0.4</f>
        <v>#REF!</v>
      </c>
      <c r="F27" s="175" t="e">
        <f>+$D26*0.3</f>
        <v>#REF!</v>
      </c>
      <c r="G27" s="175" t="e">
        <f>+$D26*0.3</f>
        <v>#REF!</v>
      </c>
      <c r="H27" s="216"/>
    </row>
    <row r="28" spans="1:8" x14ac:dyDescent="0.25">
      <c r="A28" s="171">
        <v>2.4</v>
      </c>
      <c r="B28" s="13" t="s">
        <v>19</v>
      </c>
      <c r="C28" s="5" t="s">
        <v>17</v>
      </c>
      <c r="D28" s="8" t="e">
        <f>+'PRESUPUESTO DE OBRA'!F19</f>
        <v>#REF!</v>
      </c>
      <c r="E28" s="174"/>
      <c r="F28" s="174"/>
      <c r="G28" s="174"/>
      <c r="H28" s="216"/>
    </row>
    <row r="29" spans="1:8" x14ac:dyDescent="0.25">
      <c r="A29" s="171"/>
      <c r="B29" s="13"/>
      <c r="C29" s="5"/>
      <c r="D29" s="8"/>
      <c r="E29" s="175" t="e">
        <f>+$D28*0.4</f>
        <v>#REF!</v>
      </c>
      <c r="F29" s="175" t="e">
        <f>+$D28*0.3</f>
        <v>#REF!</v>
      </c>
      <c r="G29" s="175" t="e">
        <f>+$D28*0.3</f>
        <v>#REF!</v>
      </c>
      <c r="H29" s="216"/>
    </row>
    <row r="30" spans="1:8" ht="16.5" customHeight="1" x14ac:dyDescent="0.25">
      <c r="A30" s="171">
        <v>2.5</v>
      </c>
      <c r="B30" s="13" t="s">
        <v>20</v>
      </c>
      <c r="C30" s="5" t="s">
        <v>17</v>
      </c>
      <c r="D30" s="8" t="e">
        <f>+'PRESUPUESTO DE OBRA'!F20</f>
        <v>#REF!</v>
      </c>
      <c r="E30" s="174"/>
      <c r="F30" s="174"/>
      <c r="G30" s="174"/>
      <c r="H30" s="216"/>
    </row>
    <row r="31" spans="1:8" ht="16.5" customHeight="1" x14ac:dyDescent="0.25">
      <c r="A31" s="171"/>
      <c r="B31" s="13"/>
      <c r="C31" s="5"/>
      <c r="D31" s="8"/>
      <c r="E31" s="175" t="e">
        <f>+$D30*0.4</f>
        <v>#REF!</v>
      </c>
      <c r="F31" s="175" t="e">
        <f>+$D30*0.3</f>
        <v>#REF!</v>
      </c>
      <c r="G31" s="175" t="e">
        <f>+$D30*0.3</f>
        <v>#REF!</v>
      </c>
      <c r="H31" s="216"/>
    </row>
    <row r="32" spans="1:8" ht="16.5" customHeight="1" x14ac:dyDescent="0.25">
      <c r="A32" s="171">
        <v>2.6</v>
      </c>
      <c r="B32" s="13" t="s">
        <v>21</v>
      </c>
      <c r="C32" s="5" t="s">
        <v>17</v>
      </c>
      <c r="D32" s="8" t="e">
        <f>+'PRESUPUESTO DE OBRA'!F21</f>
        <v>#REF!</v>
      </c>
      <c r="E32" s="174"/>
      <c r="F32" s="174"/>
      <c r="G32" s="174"/>
      <c r="H32" s="216"/>
    </row>
    <row r="33" spans="1:8" ht="16.5" customHeight="1" x14ac:dyDescent="0.25">
      <c r="A33" s="171"/>
      <c r="B33" s="13"/>
      <c r="C33" s="5"/>
      <c r="D33" s="8"/>
      <c r="E33" s="175" t="e">
        <f>+$D32*0.4</f>
        <v>#REF!</v>
      </c>
      <c r="F33" s="175" t="e">
        <f>+$D32*0.3</f>
        <v>#REF!</v>
      </c>
      <c r="G33" s="175" t="e">
        <f>+$D32*0.3</f>
        <v>#REF!</v>
      </c>
      <c r="H33" s="216"/>
    </row>
    <row r="34" spans="1:8" x14ac:dyDescent="0.25">
      <c r="A34" s="171">
        <v>2.7</v>
      </c>
      <c r="B34" s="13" t="s">
        <v>22</v>
      </c>
      <c r="C34" s="5" t="s">
        <v>17</v>
      </c>
      <c r="D34" s="8" t="e">
        <f>+'PRESUPUESTO DE OBRA'!F22</f>
        <v>#REF!</v>
      </c>
      <c r="E34" s="174"/>
      <c r="F34" s="174"/>
      <c r="G34" s="174"/>
      <c r="H34" s="216"/>
    </row>
    <row r="35" spans="1:8" x14ac:dyDescent="0.25">
      <c r="A35" s="171"/>
      <c r="B35" s="13"/>
      <c r="C35" s="5"/>
      <c r="D35" s="8"/>
      <c r="E35" s="175" t="e">
        <f>+$D34*0.4</f>
        <v>#REF!</v>
      </c>
      <c r="F35" s="175" t="e">
        <f>+$D34*0.3</f>
        <v>#REF!</v>
      </c>
      <c r="G35" s="175" t="e">
        <f>+$D34*0.3</f>
        <v>#REF!</v>
      </c>
      <c r="H35" s="216"/>
    </row>
    <row r="36" spans="1:8" s="14" customFormat="1" x14ac:dyDescent="0.25">
      <c r="A36" s="385"/>
      <c r="B36" s="333"/>
      <c r="C36" s="333"/>
      <c r="D36" s="333"/>
      <c r="E36" s="212"/>
      <c r="F36" s="212"/>
      <c r="G36" s="212"/>
      <c r="H36" s="179"/>
    </row>
    <row r="37" spans="1:8" s="14" customFormat="1" x14ac:dyDescent="0.25">
      <c r="A37" s="386" t="s">
        <v>125</v>
      </c>
      <c r="B37" s="330"/>
      <c r="C37" s="330"/>
      <c r="D37" s="331"/>
      <c r="E37" s="212"/>
      <c r="F37" s="212"/>
      <c r="G37" s="212"/>
      <c r="H37" s="179"/>
    </row>
    <row r="38" spans="1:8" s="14" customFormat="1" x14ac:dyDescent="0.25">
      <c r="A38" s="171">
        <v>3.1</v>
      </c>
      <c r="B38" s="13" t="s">
        <v>23</v>
      </c>
      <c r="C38" s="5" t="s">
        <v>3</v>
      </c>
      <c r="D38" s="8" t="e">
        <f>+'PRESUPUESTO DE OBRA'!F25</f>
        <v>#REF!</v>
      </c>
      <c r="F38" s="174"/>
      <c r="G38" s="174"/>
      <c r="H38" s="177"/>
    </row>
    <row r="39" spans="1:8" s="14" customFormat="1" x14ac:dyDescent="0.25">
      <c r="A39" s="171"/>
      <c r="B39" s="13"/>
      <c r="C39" s="5"/>
      <c r="D39" s="8"/>
      <c r="F39" s="175" t="e">
        <f>+$D38*0.4</f>
        <v>#REF!</v>
      </c>
      <c r="G39" s="175" t="e">
        <f>+$D38*0.3</f>
        <v>#REF!</v>
      </c>
      <c r="H39" s="178" t="e">
        <f>+$D38*0.3</f>
        <v>#REF!</v>
      </c>
    </row>
    <row r="40" spans="1:8" s="14" customFormat="1" x14ac:dyDescent="0.25">
      <c r="A40" s="385"/>
      <c r="B40" s="333"/>
      <c r="C40" s="333"/>
      <c r="D40" s="333"/>
      <c r="E40" s="212"/>
      <c r="F40" s="212"/>
      <c r="G40" s="212"/>
      <c r="H40" s="179"/>
    </row>
    <row r="41" spans="1:8" s="14" customFormat="1" x14ac:dyDescent="0.25">
      <c r="A41" s="385"/>
      <c r="B41" s="333"/>
      <c r="C41" s="333"/>
      <c r="D41" s="333"/>
      <c r="E41" s="212"/>
      <c r="F41" s="212"/>
      <c r="G41" s="212"/>
      <c r="H41" s="179"/>
    </row>
    <row r="42" spans="1:8" s="14" customFormat="1" x14ac:dyDescent="0.25">
      <c r="A42" s="386" t="s">
        <v>192</v>
      </c>
      <c r="B42" s="330"/>
      <c r="C42" s="330"/>
      <c r="D42" s="331"/>
      <c r="E42" s="212"/>
      <c r="F42" s="212"/>
      <c r="G42" s="212"/>
      <c r="H42" s="179"/>
    </row>
    <row r="43" spans="1:8" s="14" customFormat="1" x14ac:dyDescent="0.25">
      <c r="A43" s="390" t="s">
        <v>193</v>
      </c>
      <c r="B43" s="335"/>
      <c r="C43" s="335"/>
      <c r="D43" s="336"/>
      <c r="E43" s="212"/>
      <c r="F43" s="212"/>
      <c r="G43" s="212"/>
      <c r="H43" s="179"/>
    </row>
    <row r="44" spans="1:8" s="14" customFormat="1" x14ac:dyDescent="0.25">
      <c r="A44" s="176" t="s">
        <v>194</v>
      </c>
      <c r="B44" s="222" t="s">
        <v>188</v>
      </c>
      <c r="C44" s="10" t="s">
        <v>4</v>
      </c>
      <c r="D44" s="8" t="e">
        <f>+'PRESUPUESTO DE OBRA'!F29</f>
        <v>#REF!</v>
      </c>
      <c r="E44" s="212"/>
      <c r="F44" s="174"/>
      <c r="G44" s="174"/>
      <c r="H44" s="177"/>
    </row>
    <row r="45" spans="1:8" s="14" customFormat="1" x14ac:dyDescent="0.25">
      <c r="A45" s="176"/>
      <c r="B45" s="4"/>
      <c r="C45" s="10"/>
      <c r="D45" s="8"/>
      <c r="E45" s="212"/>
      <c r="F45" s="175" t="e">
        <f>+$D44*0.4</f>
        <v>#REF!</v>
      </c>
      <c r="G45" s="175" t="e">
        <f>+$D44*0.3</f>
        <v>#REF!</v>
      </c>
      <c r="H45" s="178" t="e">
        <f>+$D44*0.3</f>
        <v>#REF!</v>
      </c>
    </row>
    <row r="46" spans="1:8" s="14" customFormat="1" x14ac:dyDescent="0.25">
      <c r="A46" s="176" t="s">
        <v>195</v>
      </c>
      <c r="B46" s="222" t="s">
        <v>189</v>
      </c>
      <c r="C46" s="10" t="s">
        <v>4</v>
      </c>
      <c r="D46" s="8" t="e">
        <f>+'PRESUPUESTO DE OBRA'!F30</f>
        <v>#REF!</v>
      </c>
      <c r="E46" s="212"/>
      <c r="F46" s="174"/>
      <c r="G46" s="174"/>
      <c r="H46" s="177"/>
    </row>
    <row r="47" spans="1:8" s="14" customFormat="1" x14ac:dyDescent="0.25">
      <c r="A47" s="180"/>
      <c r="B47" s="210"/>
      <c r="C47" s="211"/>
      <c r="D47" s="209"/>
      <c r="E47" s="212"/>
      <c r="F47" s="175" t="e">
        <f>+$D46*0.4</f>
        <v>#REF!</v>
      </c>
      <c r="G47" s="175" t="e">
        <f>+$D46*0.3</f>
        <v>#REF!</v>
      </c>
      <c r="H47" s="178" t="e">
        <f>+$D46*0.3</f>
        <v>#REF!</v>
      </c>
    </row>
    <row r="48" spans="1:8" s="14" customFormat="1" x14ac:dyDescent="0.25">
      <c r="A48" s="390" t="s">
        <v>196</v>
      </c>
      <c r="B48" s="335"/>
      <c r="C48" s="335"/>
      <c r="D48" s="336"/>
      <c r="E48" s="212"/>
      <c r="F48" s="212"/>
      <c r="G48" s="212"/>
      <c r="H48" s="179"/>
    </row>
    <row r="49" spans="1:8" s="14" customFormat="1" x14ac:dyDescent="0.25">
      <c r="A49" s="171" t="s">
        <v>197</v>
      </c>
      <c r="B49" s="17" t="s">
        <v>24</v>
      </c>
      <c r="C49" s="5" t="s">
        <v>5</v>
      </c>
      <c r="D49" s="8" t="e">
        <f>+'PRESUPUESTO DE OBRA'!F32</f>
        <v>#REF!</v>
      </c>
      <c r="E49" s="212"/>
      <c r="F49" s="174"/>
      <c r="G49" s="174"/>
      <c r="H49" s="179"/>
    </row>
    <row r="50" spans="1:8" s="14" customFormat="1" x14ac:dyDescent="0.25">
      <c r="A50" s="171"/>
      <c r="B50" s="17"/>
      <c r="C50" s="5"/>
      <c r="D50" s="8"/>
      <c r="E50" s="212"/>
      <c r="F50" s="175" t="e">
        <f>+$D49*0.5</f>
        <v>#REF!</v>
      </c>
      <c r="G50" s="175" t="e">
        <f>+$D49*0.5</f>
        <v>#REF!</v>
      </c>
      <c r="H50" s="179"/>
    </row>
    <row r="51" spans="1:8" s="14" customFormat="1" x14ac:dyDescent="0.25">
      <c r="A51" s="171" t="s">
        <v>198</v>
      </c>
      <c r="B51" s="17" t="s">
        <v>25</v>
      </c>
      <c r="C51" s="5" t="s">
        <v>5</v>
      </c>
      <c r="D51" s="8" t="e">
        <f>+'PRESUPUESTO DE OBRA'!F33</f>
        <v>#REF!</v>
      </c>
      <c r="E51" s="212"/>
      <c r="F51" s="174"/>
      <c r="G51" s="174"/>
      <c r="H51" s="179"/>
    </row>
    <row r="52" spans="1:8" s="14" customFormat="1" x14ac:dyDescent="0.25">
      <c r="A52" s="171"/>
      <c r="B52" s="17"/>
      <c r="C52" s="5"/>
      <c r="D52" s="8"/>
      <c r="E52" s="212"/>
      <c r="F52" s="175" t="e">
        <f>+$D51*0.5</f>
        <v>#REF!</v>
      </c>
      <c r="G52" s="175" t="e">
        <f>+$D51*0.5</f>
        <v>#REF!</v>
      </c>
      <c r="H52" s="179"/>
    </row>
    <row r="53" spans="1:8" s="14" customFormat="1" x14ac:dyDescent="0.25">
      <c r="A53" s="171" t="s">
        <v>199</v>
      </c>
      <c r="B53" s="17" t="s">
        <v>26</v>
      </c>
      <c r="C53" s="5" t="s">
        <v>5</v>
      </c>
      <c r="D53" s="8" t="e">
        <f>+'PRESUPUESTO DE OBRA'!F34</f>
        <v>#REF!</v>
      </c>
      <c r="E53" s="212"/>
      <c r="F53" s="174"/>
      <c r="G53" s="174"/>
      <c r="H53" s="179"/>
    </row>
    <row r="54" spans="1:8" s="14" customFormat="1" x14ac:dyDescent="0.25">
      <c r="A54" s="171"/>
      <c r="B54" s="17"/>
      <c r="C54" s="5"/>
      <c r="D54" s="8"/>
      <c r="E54" s="212"/>
      <c r="F54" s="175" t="e">
        <f>+$D53*0.5</f>
        <v>#REF!</v>
      </c>
      <c r="G54" s="175" t="e">
        <f>+$D53*0.5</f>
        <v>#REF!</v>
      </c>
      <c r="H54" s="179"/>
    </row>
    <row r="55" spans="1:8" s="14" customFormat="1" x14ac:dyDescent="0.25">
      <c r="A55" s="171" t="s">
        <v>200</v>
      </c>
      <c r="B55" s="17" t="s">
        <v>27</v>
      </c>
      <c r="C55" s="5" t="s">
        <v>5</v>
      </c>
      <c r="D55" s="8" t="e">
        <f>+'PRESUPUESTO DE OBRA'!F35</f>
        <v>#REF!</v>
      </c>
      <c r="E55" s="212"/>
      <c r="F55" s="174"/>
      <c r="G55" s="174"/>
      <c r="H55" s="179"/>
    </row>
    <row r="56" spans="1:8" s="14" customFormat="1" x14ac:dyDescent="0.25">
      <c r="A56" s="171"/>
      <c r="B56" s="17"/>
      <c r="C56" s="5"/>
      <c r="D56" s="8"/>
      <c r="E56" s="212"/>
      <c r="F56" s="175" t="e">
        <f>+$D55*0.5</f>
        <v>#REF!</v>
      </c>
      <c r="G56" s="175" t="e">
        <f>+$D55*0.5</f>
        <v>#REF!</v>
      </c>
      <c r="H56" s="179"/>
    </row>
    <row r="57" spans="1:8" s="14" customFormat="1" x14ac:dyDescent="0.25">
      <c r="A57" s="171" t="s">
        <v>201</v>
      </c>
      <c r="B57" s="17" t="s">
        <v>28</v>
      </c>
      <c r="C57" s="5" t="s">
        <v>5</v>
      </c>
      <c r="D57" s="8" t="e">
        <f>+'PRESUPUESTO DE OBRA'!F36</f>
        <v>#REF!</v>
      </c>
      <c r="E57" s="212"/>
      <c r="F57" s="174"/>
      <c r="G57" s="174"/>
      <c r="H57" s="179"/>
    </row>
    <row r="58" spans="1:8" s="14" customFormat="1" x14ac:dyDescent="0.25">
      <c r="A58" s="181"/>
      <c r="B58" s="207"/>
      <c r="C58" s="208"/>
      <c r="D58" s="209"/>
      <c r="E58" s="212"/>
      <c r="F58" s="175" t="e">
        <f>+$D57*0.5</f>
        <v>#REF!</v>
      </c>
      <c r="G58" s="175" t="e">
        <f>+$D57*0.5</f>
        <v>#REF!</v>
      </c>
      <c r="H58" s="179"/>
    </row>
    <row r="59" spans="1:8" ht="16.5" customHeight="1" x14ac:dyDescent="0.25">
      <c r="A59" s="390" t="s">
        <v>202</v>
      </c>
      <c r="B59" s="335"/>
      <c r="C59" s="335"/>
      <c r="D59" s="336"/>
      <c r="E59" s="213"/>
      <c r="F59" s="213"/>
      <c r="G59" s="213"/>
      <c r="H59" s="216"/>
    </row>
    <row r="60" spans="1:8" ht="16.5" customHeight="1" x14ac:dyDescent="0.25">
      <c r="A60" s="176" t="s">
        <v>203</v>
      </c>
      <c r="B60" s="4" t="str">
        <f>+'PRESUPUESTO DE OBRA'!B38</f>
        <v>SUMINISTRO E INSTALACION KIT DE SILLETA DE 4" A 6"</v>
      </c>
      <c r="C60" s="10" t="s">
        <v>4</v>
      </c>
      <c r="D60" s="8" t="e">
        <f>+'PRESUPUESTO DE OBRA'!F38</f>
        <v>#REF!</v>
      </c>
      <c r="E60" s="213"/>
      <c r="F60" s="213"/>
      <c r="G60" s="174"/>
      <c r="H60" s="177"/>
    </row>
    <row r="61" spans="1:8" ht="16.5" customHeight="1" x14ac:dyDescent="0.25">
      <c r="A61" s="176"/>
      <c r="B61" s="4"/>
      <c r="C61" s="10"/>
      <c r="D61" s="8"/>
      <c r="E61" s="213"/>
      <c r="F61" s="213"/>
      <c r="G61" s="175" t="e">
        <f>+$D60*0.5</f>
        <v>#REF!</v>
      </c>
      <c r="H61" s="178" t="e">
        <f>+$D60*0.5</f>
        <v>#REF!</v>
      </c>
    </row>
    <row r="62" spans="1:8" s="223" customFormat="1" ht="16.5" customHeight="1" x14ac:dyDescent="0.25">
      <c r="A62" s="176" t="s">
        <v>207</v>
      </c>
      <c r="B62" s="4" t="e">
        <f>+'PRESUPUESTO DE OBRA'!B39</f>
        <v>#REF!</v>
      </c>
      <c r="C62" s="10" t="s">
        <v>4</v>
      </c>
      <c r="D62" s="8" t="e">
        <f>+'PRESUPUESTO DE OBRA'!F39</f>
        <v>#REF!</v>
      </c>
      <c r="E62" s="213"/>
      <c r="F62" s="213"/>
      <c r="G62" s="174"/>
      <c r="H62" s="177"/>
    </row>
    <row r="63" spans="1:8" s="223" customFormat="1" x14ac:dyDescent="0.25">
      <c r="A63" s="176"/>
      <c r="B63" s="4"/>
      <c r="C63" s="10"/>
      <c r="D63" s="8"/>
      <c r="E63" s="213"/>
      <c r="F63" s="213"/>
      <c r="G63" s="175" t="e">
        <f>+$D62*0.5</f>
        <v>#REF!</v>
      </c>
      <c r="H63" s="178" t="e">
        <f>+$D62*0.5</f>
        <v>#REF!</v>
      </c>
    </row>
    <row r="64" spans="1:8" s="233" customFormat="1" ht="25.5" x14ac:dyDescent="0.25">
      <c r="A64" s="176" t="s">
        <v>203</v>
      </c>
      <c r="B64" s="4" t="str">
        <f>+'PRESUPUESTO DE OBRA'!B40</f>
        <v>TAPA D=0.68 m P/CAJA DE INSPECCION (0.70x0.70x0.10 m) EN CONCRETO REFORZADO 3000 PSI</v>
      </c>
      <c r="C64" s="10" t="s">
        <v>4</v>
      </c>
      <c r="D64" s="8" t="e">
        <f>+'PRESUPUESTO DE OBRA'!F40</f>
        <v>#REF!</v>
      </c>
      <c r="E64" s="213"/>
      <c r="F64" s="213"/>
      <c r="G64" s="174"/>
      <c r="H64" s="177"/>
    </row>
    <row r="65" spans="1:8" s="233" customFormat="1" ht="16.5" customHeight="1" x14ac:dyDescent="0.25">
      <c r="A65" s="176"/>
      <c r="B65" s="4"/>
      <c r="C65" s="10"/>
      <c r="D65" s="8"/>
      <c r="E65" s="213"/>
      <c r="F65" s="213"/>
      <c r="G65" s="175" t="e">
        <f>+$D64*0.5</f>
        <v>#REF!</v>
      </c>
      <c r="H65" s="178" t="e">
        <f>+$D64*0.5</f>
        <v>#REF!</v>
      </c>
    </row>
    <row r="66" spans="1:8" s="223" customFormat="1" x14ac:dyDescent="0.25">
      <c r="A66" s="230"/>
      <c r="B66" s="231"/>
      <c r="C66" s="231"/>
      <c r="D66" s="232"/>
      <c r="E66" s="213"/>
      <c r="F66" s="212"/>
      <c r="G66" s="212"/>
      <c r="H66" s="217"/>
    </row>
    <row r="67" spans="1:8" x14ac:dyDescent="0.25">
      <c r="A67" s="386" t="s">
        <v>204</v>
      </c>
      <c r="B67" s="330"/>
      <c r="C67" s="330"/>
      <c r="D67" s="331"/>
      <c r="E67" s="213"/>
      <c r="F67" s="212"/>
      <c r="G67" s="212"/>
      <c r="H67" s="217"/>
    </row>
    <row r="68" spans="1:8" ht="16.5" customHeight="1" x14ac:dyDescent="0.25">
      <c r="A68" s="171">
        <v>5.0999999999999996</v>
      </c>
      <c r="B68" s="13" t="s">
        <v>29</v>
      </c>
      <c r="C68" s="5" t="s">
        <v>3</v>
      </c>
      <c r="D68" s="8" t="e">
        <f>+'PRESUPUESTO DE OBRA'!F43</f>
        <v>#REF!</v>
      </c>
      <c r="E68" s="213"/>
      <c r="F68" s="213"/>
      <c r="G68" s="174"/>
      <c r="H68" s="177"/>
    </row>
    <row r="69" spans="1:8" ht="16.5" customHeight="1" x14ac:dyDescent="0.25">
      <c r="A69" s="171"/>
      <c r="B69" s="13"/>
      <c r="C69" s="5"/>
      <c r="D69" s="8"/>
      <c r="E69" s="213"/>
      <c r="F69" s="213"/>
      <c r="G69" s="175" t="e">
        <f>+$D68*0.5</f>
        <v>#REF!</v>
      </c>
      <c r="H69" s="178" t="e">
        <f>+$D68*0.5</f>
        <v>#REF!</v>
      </c>
    </row>
    <row r="70" spans="1:8" ht="16.5" customHeight="1" x14ac:dyDescent="0.25">
      <c r="A70" s="176"/>
      <c r="B70" s="172"/>
      <c r="C70" s="172"/>
      <c r="D70" s="173"/>
      <c r="E70" s="175"/>
      <c r="F70" s="175"/>
      <c r="G70" s="175"/>
      <c r="H70" s="178"/>
    </row>
    <row r="71" spans="1:8" ht="16.5" customHeight="1" thickBot="1" x14ac:dyDescent="0.3">
      <c r="A71" s="387"/>
      <c r="B71" s="388"/>
      <c r="C71" s="388"/>
      <c r="D71" s="388"/>
      <c r="E71" s="182"/>
      <c r="F71" s="182"/>
      <c r="G71" s="182"/>
      <c r="H71" s="183"/>
    </row>
    <row r="72" spans="1:8" ht="15.75" thickBot="1" x14ac:dyDescent="0.3">
      <c r="A72" s="389"/>
      <c r="B72" s="389"/>
      <c r="C72" s="389"/>
      <c r="D72" s="389"/>
    </row>
    <row r="73" spans="1:8" s="23" customFormat="1" ht="15" customHeight="1" thickTop="1" thickBot="1" x14ac:dyDescent="0.3">
      <c r="A73" s="383" t="s">
        <v>32</v>
      </c>
      <c r="B73" s="384"/>
      <c r="C73" s="384"/>
      <c r="D73" s="184" t="e">
        <f>SUM(D18:D71)</f>
        <v>#REF!</v>
      </c>
      <c r="E73" s="185" t="e">
        <f>SUM(E18:E70)</f>
        <v>#REF!</v>
      </c>
      <c r="F73" s="185" t="e">
        <f>SUM(F18:F70)</f>
        <v>#REF!</v>
      </c>
      <c r="G73" s="185" t="e">
        <f>SUM(G18:G70)</f>
        <v>#REF!</v>
      </c>
      <c r="H73" s="185" t="e">
        <f>SUM(H18:H70)</f>
        <v>#REF!</v>
      </c>
    </row>
    <row r="74" spans="1:8" ht="15" customHeight="1" thickTop="1" thickBot="1" x14ac:dyDescent="0.3">
      <c r="A74" s="338"/>
      <c r="B74" s="338"/>
      <c r="C74" s="338"/>
      <c r="D74" s="338"/>
    </row>
    <row r="75" spans="1:8" ht="15" customHeight="1" thickTop="1" x14ac:dyDescent="0.25">
      <c r="A75" s="162"/>
      <c r="B75" s="186" t="s">
        <v>33</v>
      </c>
      <c r="C75" s="187">
        <v>0.2</v>
      </c>
      <c r="D75" s="188" t="e">
        <f>$D$73*C75</f>
        <v>#REF!</v>
      </c>
      <c r="E75" s="185" t="e">
        <f>+E73*$C$75</f>
        <v>#REF!</v>
      </c>
      <c r="F75" s="185" t="e">
        <f>+F73*$C$75</f>
        <v>#REF!</v>
      </c>
      <c r="G75" s="185" t="e">
        <f>+G73*$C$75</f>
        <v>#REF!</v>
      </c>
      <c r="H75" s="185" t="e">
        <f>+H73*$C$75</f>
        <v>#REF!</v>
      </c>
    </row>
    <row r="76" spans="1:8" ht="15" customHeight="1" x14ac:dyDescent="0.25">
      <c r="A76" s="162"/>
      <c r="B76" s="189" t="s">
        <v>34</v>
      </c>
      <c r="C76" s="190">
        <v>0.05</v>
      </c>
      <c r="D76" s="191" t="e">
        <f>$D$73*C76</f>
        <v>#REF!</v>
      </c>
      <c r="E76" s="185" t="e">
        <f>+E73*$C$76</f>
        <v>#REF!</v>
      </c>
      <c r="F76" s="185" t="e">
        <f>+F73*$C$76</f>
        <v>#REF!</v>
      </c>
      <c r="G76" s="185" t="e">
        <f>+G73*$C$76</f>
        <v>#REF!</v>
      </c>
      <c r="H76" s="185" t="e">
        <f>+H73*$C$76</f>
        <v>#REF!</v>
      </c>
    </row>
    <row r="77" spans="1:8" s="223" customFormat="1" ht="15" customHeight="1" x14ac:dyDescent="0.25">
      <c r="B77" s="189" t="s">
        <v>35</v>
      </c>
      <c r="C77" s="190">
        <v>0.03</v>
      </c>
      <c r="D77" s="191" t="e">
        <f>$D$73*C77</f>
        <v>#REF!</v>
      </c>
      <c r="E77" s="185" t="e">
        <f>+E73*$C$77</f>
        <v>#REF!</v>
      </c>
      <c r="F77" s="185" t="e">
        <f>+F73*$C$77</f>
        <v>#REF!</v>
      </c>
      <c r="G77" s="185" t="e">
        <f>+G73*$C$77</f>
        <v>#REF!</v>
      </c>
      <c r="H77" s="185" t="e">
        <f>+H73*$C$77</f>
        <v>#REF!</v>
      </c>
    </row>
    <row r="78" spans="1:8" ht="15" customHeight="1" thickBot="1" x14ac:dyDescent="0.3">
      <c r="A78" s="162"/>
      <c r="B78" s="192" t="s">
        <v>209</v>
      </c>
      <c r="C78" s="193">
        <v>0.02</v>
      </c>
      <c r="D78" s="194" t="e">
        <f>$D$73*C78</f>
        <v>#REF!</v>
      </c>
      <c r="E78" s="185" t="e">
        <f>+E73*$C$78</f>
        <v>#REF!</v>
      </c>
      <c r="F78" s="185" t="e">
        <f>+F73*$C$78</f>
        <v>#REF!</v>
      </c>
      <c r="G78" s="185" t="e">
        <f>+G73*$C$78</f>
        <v>#REF!</v>
      </c>
      <c r="H78" s="185" t="e">
        <f>+H73*$C$78</f>
        <v>#REF!</v>
      </c>
    </row>
    <row r="79" spans="1:8" ht="15" customHeight="1" thickTop="1" thickBot="1" x14ac:dyDescent="0.3">
      <c r="A79" s="338"/>
      <c r="B79" s="338"/>
      <c r="C79" s="338"/>
      <c r="D79" s="338"/>
    </row>
    <row r="80" spans="1:8" ht="15" customHeight="1" thickTop="1" thickBot="1" x14ac:dyDescent="0.3">
      <c r="A80" s="383" t="s">
        <v>36</v>
      </c>
      <c r="B80" s="384"/>
      <c r="C80" s="384"/>
      <c r="D80" s="184" t="e">
        <f>SUM(D75:D78)</f>
        <v>#REF!</v>
      </c>
      <c r="E80" s="185" t="e">
        <f>SUM(E75:E79)</f>
        <v>#REF!</v>
      </c>
      <c r="F80" s="185" t="e">
        <f>SUM(F75:F79)</f>
        <v>#REF!</v>
      </c>
      <c r="G80" s="185" t="e">
        <f>SUM(G75:G79)</f>
        <v>#REF!</v>
      </c>
      <c r="H80" s="185" t="e">
        <f>SUM(H75:H79)</f>
        <v>#REF!</v>
      </c>
    </row>
    <row r="81" spans="1:8" ht="15" customHeight="1" thickTop="1" thickBot="1" x14ac:dyDescent="0.3">
      <c r="A81" s="162"/>
    </row>
    <row r="82" spans="1:8" s="23" customFormat="1" ht="16.5" customHeight="1" thickTop="1" thickBot="1" x14ac:dyDescent="0.3">
      <c r="A82" s="383" t="s">
        <v>37</v>
      </c>
      <c r="B82" s="384"/>
      <c r="C82" s="384"/>
      <c r="D82" s="184" t="e">
        <f>+D73+D80</f>
        <v>#REF!</v>
      </c>
      <c r="E82" s="195" t="e">
        <f>+E73+E80</f>
        <v>#REF!</v>
      </c>
      <c r="F82" s="195" t="e">
        <f>+F73+F80</f>
        <v>#REF!</v>
      </c>
      <c r="G82" s="195" t="e">
        <f>+G73+G80</f>
        <v>#REF!</v>
      </c>
      <c r="H82" s="195" t="e">
        <f>+H73+H80</f>
        <v>#REF!</v>
      </c>
    </row>
    <row r="83" spans="1:8" s="23" customFormat="1" ht="16.5" customHeight="1" thickTop="1" x14ac:dyDescent="0.25">
      <c r="A83" s="196"/>
      <c r="B83" s="196"/>
      <c r="C83" s="196"/>
      <c r="D83" s="197"/>
      <c r="E83" s="198" t="e">
        <f>+E82/$D$82</f>
        <v>#REF!</v>
      </c>
      <c r="F83" s="198" t="e">
        <f>+F82/$D$82</f>
        <v>#REF!</v>
      </c>
      <c r="G83" s="198" t="e">
        <f>+G82/$D$82</f>
        <v>#REF!</v>
      </c>
      <c r="H83" s="198" t="e">
        <f>+H82/$D$82</f>
        <v>#REF!</v>
      </c>
    </row>
    <row r="84" spans="1:8" s="23" customFormat="1" ht="16.5" customHeight="1" x14ac:dyDescent="0.25">
      <c r="A84" s="196"/>
      <c r="B84" s="196"/>
      <c r="C84" s="196"/>
      <c r="D84" s="197"/>
      <c r="E84" s="195" t="e">
        <f>+E82</f>
        <v>#REF!</v>
      </c>
      <c r="F84" s="195" t="e">
        <f>+F82+E84</f>
        <v>#REF!</v>
      </c>
      <c r="G84" s="195" t="e">
        <f>+G82+F84</f>
        <v>#REF!</v>
      </c>
      <c r="H84" s="195" t="e">
        <f>+H82+G84</f>
        <v>#REF!</v>
      </c>
    </row>
    <row r="85" spans="1:8" s="23" customFormat="1" ht="16.5" customHeight="1" x14ac:dyDescent="0.25">
      <c r="A85" s="196"/>
      <c r="B85" s="196"/>
      <c r="C85" s="196"/>
      <c r="D85" s="197"/>
      <c r="E85" s="198" t="e">
        <f>+E84/$D$82</f>
        <v>#REF!</v>
      </c>
      <c r="F85" s="198" t="e">
        <f>+F84/$D$82</f>
        <v>#REF!</v>
      </c>
      <c r="G85" s="198" t="e">
        <f>+G84/$D$82</f>
        <v>#REF!</v>
      </c>
      <c r="H85" s="198" t="e">
        <f>+H84/$D$82</f>
        <v>#REF!</v>
      </c>
    </row>
    <row r="87" spans="1:8" x14ac:dyDescent="0.2">
      <c r="A87" s="199" t="s">
        <v>38</v>
      </c>
      <c r="B87" s="200"/>
      <c r="C87" s="201"/>
      <c r="D87" s="202"/>
    </row>
    <row r="88" spans="1:8" x14ac:dyDescent="0.2">
      <c r="A88" s="203"/>
      <c r="B88" s="204"/>
      <c r="C88" s="201"/>
    </row>
    <row r="89" spans="1:8" x14ac:dyDescent="0.2">
      <c r="A89" s="203"/>
      <c r="B89" s="204"/>
      <c r="C89" s="201"/>
    </row>
    <row r="90" spans="1:8" ht="15.75" thickBot="1" x14ac:dyDescent="0.25">
      <c r="A90" s="205"/>
      <c r="B90" s="205"/>
      <c r="C90" s="206"/>
    </row>
    <row r="91" spans="1:8" x14ac:dyDescent="0.25">
      <c r="A91" s="37" t="s">
        <v>42</v>
      </c>
      <c r="B91" s="200"/>
      <c r="C91" s="201"/>
    </row>
    <row r="92" spans="1:8" x14ac:dyDescent="0.25">
      <c r="A92" s="38" t="s">
        <v>174</v>
      </c>
      <c r="B92" s="199"/>
      <c r="C92" s="201"/>
    </row>
  </sheetData>
  <mergeCells count="33">
    <mergeCell ref="A1:H1"/>
    <mergeCell ref="A2:H2"/>
    <mergeCell ref="A3:H3"/>
    <mergeCell ref="A5:H6"/>
    <mergeCell ref="A8:H8"/>
    <mergeCell ref="A10:A13"/>
    <mergeCell ref="B10:D11"/>
    <mergeCell ref="E10:H10"/>
    <mergeCell ref="B12:B13"/>
    <mergeCell ref="C12:C13"/>
    <mergeCell ref="D12:D13"/>
    <mergeCell ref="A48:D48"/>
    <mergeCell ref="A67:D67"/>
    <mergeCell ref="A14:D14"/>
    <mergeCell ref="A15:D15"/>
    <mergeCell ref="A16:D16"/>
    <mergeCell ref="A17:D17"/>
    <mergeCell ref="A74:D74"/>
    <mergeCell ref="A79:D79"/>
    <mergeCell ref="A80:C80"/>
    <mergeCell ref="A82:C82"/>
    <mergeCell ref="A20:D20"/>
    <mergeCell ref="A21:D21"/>
    <mergeCell ref="A36:D36"/>
    <mergeCell ref="A37:D37"/>
    <mergeCell ref="A40:D40"/>
    <mergeCell ref="A71:D71"/>
    <mergeCell ref="A72:D72"/>
    <mergeCell ref="A73:C73"/>
    <mergeCell ref="A59:D59"/>
    <mergeCell ref="A41:D41"/>
    <mergeCell ref="A42:D42"/>
    <mergeCell ref="A43:D43"/>
  </mergeCells>
  <printOptions horizontalCentered="1"/>
  <pageMargins left="0.51181102362204722" right="0.51181102362204722" top="1.1417322834645669" bottom="0.74803149606299213" header="0.31496062992125984" footer="0.31496062992125984"/>
  <pageSetup scale="60" orientation="portrait" horizontalDpi="4294967293" verticalDpi="4294967293" r:id="rId1"/>
  <headerFooter scaleWithDoc="0">
    <oddFooter>&amp;LING. JAVIER ENRIQUEZ BRAVO&amp;CPágina &amp;P - &amp;N&amp;R&amp;A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9"/>
  <sheetViews>
    <sheetView tabSelected="1" zoomScale="70" zoomScaleNormal="70" workbookViewId="0">
      <selection activeCell="E15" sqref="E15"/>
    </sheetView>
  </sheetViews>
  <sheetFormatPr baseColWidth="10" defaultColWidth="11.42578125" defaultRowHeight="15" x14ac:dyDescent="0.25"/>
  <cols>
    <col min="1" max="1" width="5.85546875" style="246" bestFit="1" customWidth="1"/>
    <col min="2" max="2" width="57.85546875" style="258" customWidth="1"/>
    <col min="3" max="3" width="6.28515625" style="246" bestFit="1" customWidth="1"/>
    <col min="4" max="4" width="16.85546875" style="246" customWidth="1"/>
    <col min="5" max="5" width="18.28515625" style="280" customWidth="1"/>
    <col min="6" max="6" width="24" style="246" bestFit="1" customWidth="1"/>
    <col min="7" max="16384" width="11.42578125" style="246"/>
  </cols>
  <sheetData>
    <row r="1" spans="1:6" s="271" customFormat="1" x14ac:dyDescent="0.25">
      <c r="A1" s="242"/>
      <c r="B1" s="243"/>
      <c r="C1" s="244"/>
      <c r="D1" s="244"/>
      <c r="E1" s="288"/>
      <c r="F1" s="245"/>
    </row>
    <row r="2" spans="1:6" ht="15" customHeight="1" x14ac:dyDescent="0.25">
      <c r="A2" s="416" t="s">
        <v>247</v>
      </c>
      <c r="B2" s="417"/>
      <c r="C2" s="417"/>
      <c r="D2" s="417"/>
      <c r="E2" s="417"/>
      <c r="F2" s="418"/>
    </row>
    <row r="3" spans="1:6" ht="24.75" customHeight="1" x14ac:dyDescent="0.25">
      <c r="A3" s="416"/>
      <c r="B3" s="417"/>
      <c r="C3" s="417"/>
      <c r="D3" s="417"/>
      <c r="E3" s="417"/>
      <c r="F3" s="418"/>
    </row>
    <row r="4" spans="1:6" ht="16.5" thickBot="1" x14ac:dyDescent="0.35">
      <c r="A4" s="247"/>
      <c r="B4" s="248"/>
      <c r="C4" s="249"/>
      <c r="D4" s="249"/>
      <c r="E4" s="289"/>
      <c r="F4" s="250"/>
    </row>
    <row r="5" spans="1:6" ht="15" customHeight="1" x14ac:dyDescent="0.25">
      <c r="A5" s="420" t="s">
        <v>0</v>
      </c>
      <c r="B5" s="426" t="s">
        <v>1</v>
      </c>
      <c r="C5" s="420" t="s">
        <v>5</v>
      </c>
      <c r="D5" s="420" t="s">
        <v>10</v>
      </c>
      <c r="E5" s="422" t="s">
        <v>11</v>
      </c>
      <c r="F5" s="424" t="s">
        <v>12</v>
      </c>
    </row>
    <row r="6" spans="1:6" ht="15.75" thickBot="1" x14ac:dyDescent="0.3">
      <c r="A6" s="421"/>
      <c r="B6" s="427"/>
      <c r="C6" s="421"/>
      <c r="D6" s="421"/>
      <c r="E6" s="423"/>
      <c r="F6" s="425"/>
    </row>
    <row r="7" spans="1:6" x14ac:dyDescent="0.25">
      <c r="A7" s="414"/>
      <c r="B7" s="415"/>
      <c r="C7" s="415"/>
      <c r="D7" s="415"/>
      <c r="E7" s="415"/>
      <c r="F7" s="415"/>
    </row>
    <row r="8" spans="1:6" s="251" customFormat="1" ht="16.5" customHeight="1" x14ac:dyDescent="0.25">
      <c r="A8" s="410" t="s">
        <v>227</v>
      </c>
      <c r="B8" s="410"/>
      <c r="C8" s="410"/>
      <c r="D8" s="410"/>
      <c r="E8" s="410"/>
      <c r="F8" s="410"/>
    </row>
    <row r="9" spans="1:6" x14ac:dyDescent="0.25">
      <c r="A9" s="414"/>
      <c r="B9" s="415"/>
      <c r="C9" s="415"/>
      <c r="D9" s="415"/>
      <c r="E9" s="415"/>
      <c r="F9" s="415"/>
    </row>
    <row r="10" spans="1:6" s="251" customFormat="1" ht="16.5" customHeight="1" x14ac:dyDescent="0.25">
      <c r="A10" s="410" t="s">
        <v>40</v>
      </c>
      <c r="B10" s="410"/>
      <c r="C10" s="410"/>
      <c r="D10" s="410"/>
      <c r="E10" s="410"/>
      <c r="F10" s="410"/>
    </row>
    <row r="11" spans="1:6" x14ac:dyDescent="0.25">
      <c r="A11" s="259">
        <v>1.1000000000000001</v>
      </c>
      <c r="B11" s="260" t="s">
        <v>39</v>
      </c>
      <c r="C11" s="259" t="s">
        <v>4</v>
      </c>
      <c r="D11" s="292">
        <v>2699</v>
      </c>
      <c r="E11" s="313"/>
      <c r="F11" s="314"/>
    </row>
    <row r="12" spans="1:6" ht="16.5" customHeight="1" x14ac:dyDescent="0.25">
      <c r="A12" s="407"/>
      <c r="B12" s="407"/>
      <c r="C12" s="407"/>
      <c r="D12" s="407"/>
      <c r="E12" s="407"/>
      <c r="F12" s="407"/>
    </row>
    <row r="13" spans="1:6" s="251" customFormat="1" ht="16.5" customHeight="1" x14ac:dyDescent="0.25">
      <c r="A13" s="410" t="s">
        <v>124</v>
      </c>
      <c r="B13" s="410"/>
      <c r="C13" s="410"/>
      <c r="D13" s="410"/>
      <c r="E13" s="410"/>
      <c r="F13" s="410"/>
    </row>
    <row r="14" spans="1:6" x14ac:dyDescent="0.25">
      <c r="A14" s="252">
        <v>2.1</v>
      </c>
      <c r="B14" s="253" t="s">
        <v>41</v>
      </c>
      <c r="C14" s="254" t="s">
        <v>15</v>
      </c>
      <c r="D14" s="294">
        <v>214</v>
      </c>
      <c r="E14" s="313"/>
      <c r="F14" s="314"/>
    </row>
    <row r="15" spans="1:6" ht="30" x14ac:dyDescent="0.25">
      <c r="A15" s="252">
        <v>2.2000000000000002</v>
      </c>
      <c r="B15" s="253" t="s">
        <v>276</v>
      </c>
      <c r="C15" s="254" t="s">
        <v>3</v>
      </c>
      <c r="D15" s="294">
        <v>3917</v>
      </c>
      <c r="E15" s="313"/>
      <c r="F15" s="314"/>
    </row>
    <row r="16" spans="1:6" ht="30" x14ac:dyDescent="0.25">
      <c r="A16" s="252">
        <v>2.2999999999999998</v>
      </c>
      <c r="B16" s="255" t="s">
        <v>277</v>
      </c>
      <c r="C16" s="256" t="s">
        <v>3</v>
      </c>
      <c r="D16" s="294">
        <v>1375</v>
      </c>
      <c r="E16" s="313"/>
      <c r="F16" s="314"/>
    </row>
    <row r="17" spans="1:6" s="271" customFormat="1" ht="30" x14ac:dyDescent="0.25">
      <c r="A17" s="281">
        <v>2.4</v>
      </c>
      <c r="B17" s="255" t="s">
        <v>278</v>
      </c>
      <c r="C17" s="273" t="s">
        <v>3</v>
      </c>
      <c r="D17" s="294">
        <v>604</v>
      </c>
      <c r="E17" s="313"/>
      <c r="F17" s="314"/>
    </row>
    <row r="18" spans="1:6" ht="16.5" customHeight="1" x14ac:dyDescent="0.25">
      <c r="A18" s="407"/>
      <c r="B18" s="407"/>
      <c r="C18" s="407"/>
      <c r="D18" s="407"/>
      <c r="E18" s="407"/>
      <c r="F18" s="407"/>
    </row>
    <row r="19" spans="1:6" s="251" customFormat="1" ht="16.5" customHeight="1" x14ac:dyDescent="0.25">
      <c r="A19" s="410" t="s">
        <v>257</v>
      </c>
      <c r="B19" s="410"/>
      <c r="C19" s="410"/>
      <c r="D19" s="410"/>
      <c r="E19" s="410"/>
      <c r="F19" s="410"/>
    </row>
    <row r="20" spans="1:6" ht="16.5" customHeight="1" x14ac:dyDescent="0.25">
      <c r="A20" s="407"/>
      <c r="B20" s="407"/>
      <c r="C20" s="407"/>
      <c r="D20" s="407"/>
      <c r="E20" s="407"/>
      <c r="F20" s="407"/>
    </row>
    <row r="21" spans="1:6" s="251" customFormat="1" ht="16.5" customHeight="1" x14ac:dyDescent="0.25">
      <c r="A21" s="409" t="s">
        <v>258</v>
      </c>
      <c r="B21" s="409"/>
      <c r="C21" s="409"/>
      <c r="D21" s="409"/>
      <c r="E21" s="409"/>
      <c r="F21" s="409"/>
    </row>
    <row r="22" spans="1:6" ht="14.25" customHeight="1" x14ac:dyDescent="0.25">
      <c r="A22" s="257" t="s">
        <v>259</v>
      </c>
      <c r="B22" s="253" t="s">
        <v>234</v>
      </c>
      <c r="C22" s="257" t="s">
        <v>4</v>
      </c>
      <c r="D22" s="294">
        <v>263</v>
      </c>
      <c r="E22" s="313"/>
      <c r="F22" s="314"/>
    </row>
    <row r="23" spans="1:6" ht="15" customHeight="1" x14ac:dyDescent="0.25">
      <c r="A23" s="257" t="s">
        <v>260</v>
      </c>
      <c r="B23" s="253" t="s">
        <v>235</v>
      </c>
      <c r="C23" s="257" t="s">
        <v>4</v>
      </c>
      <c r="D23" s="294">
        <v>544</v>
      </c>
      <c r="E23" s="313"/>
      <c r="F23" s="314"/>
    </row>
    <row r="24" spans="1:6" ht="15" customHeight="1" x14ac:dyDescent="0.25">
      <c r="A24" s="285" t="s">
        <v>261</v>
      </c>
      <c r="B24" s="253" t="s">
        <v>251</v>
      </c>
      <c r="C24" s="257" t="s">
        <v>4</v>
      </c>
      <c r="D24" s="294">
        <v>221</v>
      </c>
      <c r="E24" s="313"/>
      <c r="F24" s="314"/>
    </row>
    <row r="25" spans="1:6" s="271" customFormat="1" ht="15" customHeight="1" x14ac:dyDescent="0.25">
      <c r="A25" s="285" t="s">
        <v>262</v>
      </c>
      <c r="B25" s="253" t="s">
        <v>249</v>
      </c>
      <c r="C25" s="282" t="s">
        <v>4</v>
      </c>
      <c r="D25" s="294">
        <v>169</v>
      </c>
      <c r="E25" s="313"/>
      <c r="F25" s="314"/>
    </row>
    <row r="26" spans="1:6" s="271" customFormat="1" ht="15" customHeight="1" x14ac:dyDescent="0.25">
      <c r="A26" s="285" t="s">
        <v>263</v>
      </c>
      <c r="B26" s="253" t="s">
        <v>250</v>
      </c>
      <c r="C26" s="282" t="s">
        <v>4</v>
      </c>
      <c r="D26" s="294">
        <v>730</v>
      </c>
      <c r="E26" s="313"/>
      <c r="F26" s="314"/>
    </row>
    <row r="27" spans="1:6" s="271" customFormat="1" ht="15" customHeight="1" x14ac:dyDescent="0.25">
      <c r="A27" s="303" t="s">
        <v>296</v>
      </c>
      <c r="B27" s="253" t="s">
        <v>297</v>
      </c>
      <c r="C27" s="303" t="s">
        <v>4</v>
      </c>
      <c r="D27" s="294">
        <v>772</v>
      </c>
      <c r="E27" s="313"/>
      <c r="F27" s="314"/>
    </row>
    <row r="28" spans="1:6" ht="16.5" customHeight="1" x14ac:dyDescent="0.25">
      <c r="A28" s="407"/>
      <c r="B28" s="407"/>
      <c r="C28" s="407"/>
      <c r="D28" s="407"/>
      <c r="E28" s="407"/>
      <c r="F28" s="407"/>
    </row>
    <row r="29" spans="1:6" s="251" customFormat="1" ht="16.5" customHeight="1" x14ac:dyDescent="0.25">
      <c r="A29" s="409" t="s">
        <v>290</v>
      </c>
      <c r="B29" s="409"/>
      <c r="C29" s="409"/>
      <c r="D29" s="409"/>
      <c r="E29" s="409"/>
      <c r="F29" s="409"/>
    </row>
    <row r="30" spans="1:6" ht="45" x14ac:dyDescent="0.25">
      <c r="A30" s="252" t="s">
        <v>264</v>
      </c>
      <c r="B30" s="255" t="s">
        <v>291</v>
      </c>
      <c r="C30" s="252" t="s">
        <v>5</v>
      </c>
      <c r="D30" s="294">
        <v>5</v>
      </c>
      <c r="E30" s="313"/>
      <c r="F30" s="314"/>
    </row>
    <row r="31" spans="1:6" ht="45" x14ac:dyDescent="0.25">
      <c r="A31" s="252" t="s">
        <v>265</v>
      </c>
      <c r="B31" s="253" t="s">
        <v>292</v>
      </c>
      <c r="C31" s="257" t="s">
        <v>5</v>
      </c>
      <c r="D31" s="294">
        <v>12</v>
      </c>
      <c r="E31" s="313"/>
      <c r="F31" s="314"/>
    </row>
    <row r="32" spans="1:6" ht="45" x14ac:dyDescent="0.25">
      <c r="A32" s="284" t="s">
        <v>266</v>
      </c>
      <c r="B32" s="253" t="s">
        <v>293</v>
      </c>
      <c r="C32" s="254" t="s">
        <v>5</v>
      </c>
      <c r="D32" s="294">
        <v>18</v>
      </c>
      <c r="E32" s="313"/>
      <c r="F32" s="314"/>
    </row>
    <row r="33" spans="1:6" s="271" customFormat="1" ht="45" x14ac:dyDescent="0.25">
      <c r="A33" s="284" t="s">
        <v>267</v>
      </c>
      <c r="B33" s="253" t="s">
        <v>294</v>
      </c>
      <c r="C33" s="283" t="s">
        <v>5</v>
      </c>
      <c r="D33" s="294">
        <v>19</v>
      </c>
      <c r="E33" s="313"/>
      <c r="F33" s="314"/>
    </row>
    <row r="34" spans="1:6" ht="16.5" customHeight="1" x14ac:dyDescent="0.25">
      <c r="A34" s="407"/>
      <c r="B34" s="407"/>
      <c r="C34" s="407"/>
      <c r="D34" s="407"/>
      <c r="E34" s="407"/>
      <c r="F34" s="407"/>
    </row>
    <row r="35" spans="1:6" s="251" customFormat="1" ht="16.5" customHeight="1" x14ac:dyDescent="0.25">
      <c r="A35" s="409" t="s">
        <v>268</v>
      </c>
      <c r="B35" s="409"/>
      <c r="C35" s="409"/>
      <c r="D35" s="409"/>
      <c r="E35" s="409"/>
      <c r="F35" s="409"/>
    </row>
    <row r="36" spans="1:6" ht="14.25" customHeight="1" x14ac:dyDescent="0.25">
      <c r="A36" s="252" t="s">
        <v>269</v>
      </c>
      <c r="B36" s="253" t="s">
        <v>211</v>
      </c>
      <c r="C36" s="254" t="s">
        <v>5</v>
      </c>
      <c r="D36" s="292">
        <v>11</v>
      </c>
      <c r="E36" s="313"/>
      <c r="F36" s="314"/>
    </row>
    <row r="37" spans="1:6" ht="16.5" customHeight="1" x14ac:dyDescent="0.25">
      <c r="A37" s="407"/>
      <c r="B37" s="407"/>
      <c r="C37" s="407"/>
      <c r="D37" s="407"/>
      <c r="E37" s="407"/>
      <c r="F37" s="407"/>
    </row>
    <row r="38" spans="1:6" s="251" customFormat="1" ht="16.5" customHeight="1" x14ac:dyDescent="0.25">
      <c r="A38" s="410" t="s">
        <v>270</v>
      </c>
      <c r="B38" s="410"/>
      <c r="C38" s="410"/>
      <c r="D38" s="410"/>
      <c r="E38" s="410"/>
      <c r="F38" s="410"/>
    </row>
    <row r="39" spans="1:6" x14ac:dyDescent="0.25">
      <c r="A39" s="252">
        <v>4.0999999999999996</v>
      </c>
      <c r="B39" s="255" t="s">
        <v>281</v>
      </c>
      <c r="C39" s="256" t="s">
        <v>3</v>
      </c>
      <c r="D39" s="294">
        <v>833</v>
      </c>
      <c r="E39" s="313"/>
      <c r="F39" s="314"/>
    </row>
    <row r="40" spans="1:6" s="271" customFormat="1" ht="16.5" customHeight="1" x14ac:dyDescent="0.25">
      <c r="A40" s="281">
        <v>4.2</v>
      </c>
      <c r="B40" s="255" t="s">
        <v>29</v>
      </c>
      <c r="C40" s="273" t="s">
        <v>3</v>
      </c>
      <c r="D40" s="294">
        <v>4058</v>
      </c>
      <c r="E40" s="313"/>
      <c r="F40" s="314"/>
    </row>
    <row r="41" spans="1:6" s="271" customFormat="1" ht="16.5" customHeight="1" x14ac:dyDescent="0.25">
      <c r="A41" s="281">
        <v>4.3</v>
      </c>
      <c r="B41" s="255" t="s">
        <v>248</v>
      </c>
      <c r="C41" s="273" t="s">
        <v>3</v>
      </c>
      <c r="D41" s="294">
        <v>417</v>
      </c>
      <c r="E41" s="313"/>
      <c r="F41" s="314"/>
    </row>
    <row r="42" spans="1:6" x14ac:dyDescent="0.25">
      <c r="A42" s="407"/>
      <c r="B42" s="407"/>
      <c r="C42" s="407"/>
      <c r="D42" s="407"/>
      <c r="E42" s="407"/>
      <c r="F42" s="407"/>
    </row>
    <row r="43" spans="1:6" x14ac:dyDescent="0.25">
      <c r="A43" s="410" t="s">
        <v>271</v>
      </c>
      <c r="B43" s="410"/>
      <c r="C43" s="410"/>
      <c r="D43" s="410"/>
      <c r="E43" s="410"/>
      <c r="F43" s="410"/>
    </row>
    <row r="44" spans="1:6" ht="75" x14ac:dyDescent="0.25">
      <c r="A44" s="252" t="s">
        <v>272</v>
      </c>
      <c r="B44" s="253" t="s">
        <v>301</v>
      </c>
      <c r="C44" s="254" t="s">
        <v>5</v>
      </c>
      <c r="D44" s="292">
        <v>115</v>
      </c>
      <c r="E44" s="313"/>
      <c r="F44" s="314"/>
    </row>
    <row r="45" spans="1:6" x14ac:dyDescent="0.25">
      <c r="A45" s="407"/>
      <c r="B45" s="408"/>
      <c r="C45" s="408"/>
      <c r="D45" s="407"/>
      <c r="E45" s="407"/>
      <c r="F45" s="407"/>
    </row>
    <row r="46" spans="1:6" x14ac:dyDescent="0.25">
      <c r="A46" s="410" t="s">
        <v>273</v>
      </c>
      <c r="B46" s="410"/>
      <c r="C46" s="410"/>
      <c r="D46" s="410"/>
      <c r="E46" s="410"/>
      <c r="F46" s="410"/>
    </row>
    <row r="47" spans="1:6" ht="30" x14ac:dyDescent="0.25">
      <c r="A47" s="268">
        <v>6.1</v>
      </c>
      <c r="B47" s="269" t="s">
        <v>230</v>
      </c>
      <c r="C47" s="306" t="s">
        <v>15</v>
      </c>
      <c r="D47" s="309">
        <v>553</v>
      </c>
      <c r="E47" s="313"/>
      <c r="F47" s="314"/>
    </row>
    <row r="48" spans="1:6" s="271" customFormat="1" x14ac:dyDescent="0.25">
      <c r="A48" s="268">
        <v>6.2</v>
      </c>
      <c r="B48" s="286" t="s">
        <v>256</v>
      </c>
      <c r="C48" s="306" t="s">
        <v>15</v>
      </c>
      <c r="D48" s="309">
        <v>632</v>
      </c>
      <c r="E48" s="313"/>
      <c r="F48" s="314"/>
    </row>
    <row r="49" spans="1:6" x14ac:dyDescent="0.25">
      <c r="A49" s="268">
        <v>6.3</v>
      </c>
      <c r="B49" s="269" t="s">
        <v>231</v>
      </c>
      <c r="C49" s="306" t="s">
        <v>4</v>
      </c>
      <c r="D49" s="309">
        <v>113</v>
      </c>
      <c r="E49" s="313"/>
      <c r="F49" s="314"/>
    </row>
    <row r="50" spans="1:6" ht="30" x14ac:dyDescent="0.25">
      <c r="A50" s="268">
        <v>6.4</v>
      </c>
      <c r="B50" s="269" t="s">
        <v>238</v>
      </c>
      <c r="C50" s="306" t="s">
        <v>5</v>
      </c>
      <c r="D50" s="309">
        <v>11</v>
      </c>
      <c r="E50" s="313"/>
      <c r="F50" s="314"/>
    </row>
    <row r="51" spans="1:6" ht="30" x14ac:dyDescent="0.25">
      <c r="A51" s="268">
        <v>6.5</v>
      </c>
      <c r="B51" s="269" t="s">
        <v>239</v>
      </c>
      <c r="C51" s="306" t="s">
        <v>5</v>
      </c>
      <c r="D51" s="309">
        <v>6</v>
      </c>
      <c r="E51" s="313"/>
      <c r="F51" s="314"/>
    </row>
    <row r="52" spans="1:6" ht="30" x14ac:dyDescent="0.25">
      <c r="A52" s="268">
        <v>6.6</v>
      </c>
      <c r="B52" s="269" t="s">
        <v>240</v>
      </c>
      <c r="C52" s="306" t="s">
        <v>5</v>
      </c>
      <c r="D52" s="309">
        <v>21</v>
      </c>
      <c r="E52" s="313"/>
      <c r="F52" s="314"/>
    </row>
    <row r="53" spans="1:6" ht="30" x14ac:dyDescent="0.25">
      <c r="A53" s="268">
        <v>6.7</v>
      </c>
      <c r="B53" s="269" t="s">
        <v>232</v>
      </c>
      <c r="C53" s="306" t="s">
        <v>4</v>
      </c>
      <c r="D53" s="309">
        <v>647</v>
      </c>
      <c r="E53" s="313"/>
      <c r="F53" s="314"/>
    </row>
    <row r="54" spans="1:6" x14ac:dyDescent="0.25">
      <c r="A54" s="268">
        <v>6.8</v>
      </c>
      <c r="B54" s="269" t="s">
        <v>233</v>
      </c>
      <c r="C54" s="306" t="s">
        <v>4</v>
      </c>
      <c r="D54" s="309">
        <v>451</v>
      </c>
      <c r="E54" s="313"/>
      <c r="F54" s="314"/>
    </row>
    <row r="55" spans="1:6" ht="30" x14ac:dyDescent="0.25">
      <c r="A55" s="268">
        <v>6.9</v>
      </c>
      <c r="B55" s="269" t="s">
        <v>302</v>
      </c>
      <c r="C55" s="306" t="s">
        <v>3</v>
      </c>
      <c r="D55" s="310">
        <v>2911</v>
      </c>
      <c r="E55" s="313"/>
      <c r="F55" s="314"/>
    </row>
    <row r="56" spans="1:6" ht="45" x14ac:dyDescent="0.25">
      <c r="A56" s="287">
        <v>6.1</v>
      </c>
      <c r="B56" s="269" t="s">
        <v>282</v>
      </c>
      <c r="C56" s="306" t="s">
        <v>15</v>
      </c>
      <c r="D56" s="309">
        <v>553</v>
      </c>
      <c r="E56" s="313"/>
      <c r="F56" s="314"/>
    </row>
    <row r="57" spans="1:6" s="271" customFormat="1" x14ac:dyDescent="0.25">
      <c r="A57" s="287">
        <v>6.11</v>
      </c>
      <c r="B57" s="286" t="s">
        <v>303</v>
      </c>
      <c r="C57" s="306" t="s">
        <v>15</v>
      </c>
      <c r="D57" s="309">
        <v>569</v>
      </c>
      <c r="E57" s="313"/>
      <c r="F57" s="314"/>
    </row>
    <row r="58" spans="1:6" s="271" customFormat="1" ht="30" x14ac:dyDescent="0.25">
      <c r="A58" s="268">
        <v>6.13</v>
      </c>
      <c r="B58" s="307" t="s">
        <v>279</v>
      </c>
      <c r="C58" s="306" t="s">
        <v>15</v>
      </c>
      <c r="D58" s="309">
        <v>63</v>
      </c>
      <c r="E58" s="313"/>
      <c r="F58" s="314"/>
    </row>
    <row r="59" spans="1:6" ht="60" x14ac:dyDescent="0.25">
      <c r="A59" s="287">
        <v>6.14</v>
      </c>
      <c r="B59" s="307" t="s">
        <v>284</v>
      </c>
      <c r="C59" s="306" t="s">
        <v>4</v>
      </c>
      <c r="D59" s="309">
        <v>113</v>
      </c>
      <c r="E59" s="313"/>
      <c r="F59" s="314"/>
    </row>
    <row r="60" spans="1:6" s="271" customFormat="1" x14ac:dyDescent="0.25">
      <c r="A60" s="296"/>
      <c r="B60" s="298"/>
      <c r="C60" s="297"/>
      <c r="D60" s="293"/>
      <c r="E60" s="301"/>
      <c r="F60" s="278"/>
    </row>
    <row r="61" spans="1:6" ht="15" customHeight="1" x14ac:dyDescent="0.25">
      <c r="A61" s="410" t="s">
        <v>274</v>
      </c>
      <c r="B61" s="410" t="s">
        <v>229</v>
      </c>
      <c r="C61" s="410"/>
      <c r="D61" s="410"/>
      <c r="E61" s="410"/>
      <c r="F61" s="410"/>
    </row>
    <row r="62" spans="1:6" ht="15" customHeight="1" x14ac:dyDescent="0.25">
      <c r="A62" s="268">
        <v>7.1</v>
      </c>
      <c r="B62" s="269" t="s">
        <v>236</v>
      </c>
      <c r="C62" s="273" t="s">
        <v>4</v>
      </c>
      <c r="D62" s="309">
        <v>2699</v>
      </c>
      <c r="E62" s="313"/>
      <c r="F62" s="314"/>
    </row>
    <row r="63" spans="1:6" ht="14.25" customHeight="1" x14ac:dyDescent="0.25">
      <c r="A63" s="264"/>
      <c r="B63" s="265"/>
      <c r="C63" s="264"/>
      <c r="D63" s="265"/>
      <c r="E63" s="290"/>
      <c r="F63" s="266"/>
    </row>
    <row r="64" spans="1:6" ht="15" customHeight="1" x14ac:dyDescent="0.25">
      <c r="A64" s="410" t="s">
        <v>275</v>
      </c>
      <c r="B64" s="410" t="s">
        <v>229</v>
      </c>
      <c r="C64" s="410"/>
      <c r="D64" s="410"/>
      <c r="E64" s="410"/>
      <c r="F64" s="410"/>
    </row>
    <row r="65" spans="1:6" ht="15" customHeight="1" x14ac:dyDescent="0.25">
      <c r="A65" s="268">
        <v>8.1</v>
      </c>
      <c r="B65" s="277" t="s">
        <v>285</v>
      </c>
      <c r="C65" s="273" t="s">
        <v>5</v>
      </c>
      <c r="D65" s="309">
        <v>24</v>
      </c>
      <c r="E65" s="313"/>
      <c r="F65" s="314"/>
    </row>
    <row r="66" spans="1:6" s="271" customFormat="1" ht="15" customHeight="1" x14ac:dyDescent="0.25">
      <c r="A66" s="268">
        <v>8.1999999999999993</v>
      </c>
      <c r="B66" s="277" t="s">
        <v>286</v>
      </c>
      <c r="C66" s="273" t="s">
        <v>5</v>
      </c>
      <c r="D66" s="309">
        <v>6</v>
      </c>
      <c r="E66" s="313"/>
      <c r="F66" s="314"/>
    </row>
    <row r="67" spans="1:6" s="271" customFormat="1" ht="15" customHeight="1" x14ac:dyDescent="0.25">
      <c r="A67" s="268">
        <v>8.3000000000000007</v>
      </c>
      <c r="B67" s="277" t="s">
        <v>287</v>
      </c>
      <c r="C67" s="273" t="s">
        <v>5</v>
      </c>
      <c r="D67" s="309">
        <v>8</v>
      </c>
      <c r="E67" s="313"/>
      <c r="F67" s="314"/>
    </row>
    <row r="68" spans="1:6" s="271" customFormat="1" ht="15" customHeight="1" x14ac:dyDescent="0.25">
      <c r="A68" s="268">
        <v>8.4</v>
      </c>
      <c r="B68" s="277" t="s">
        <v>288</v>
      </c>
      <c r="C68" s="273" t="s">
        <v>5</v>
      </c>
      <c r="D68" s="309">
        <v>6</v>
      </c>
      <c r="E68" s="313"/>
      <c r="F68" s="314"/>
    </row>
    <row r="69" spans="1:6" s="271" customFormat="1" ht="15" customHeight="1" x14ac:dyDescent="0.25">
      <c r="A69" s="268">
        <v>8.5</v>
      </c>
      <c r="B69" s="277" t="s">
        <v>289</v>
      </c>
      <c r="C69" s="273" t="s">
        <v>5</v>
      </c>
      <c r="D69" s="309">
        <v>10</v>
      </c>
      <c r="E69" s="313"/>
      <c r="F69" s="314"/>
    </row>
    <row r="70" spans="1:6" ht="30" x14ac:dyDescent="0.25">
      <c r="A70" s="268">
        <v>8.6999999999999993</v>
      </c>
      <c r="B70" s="253" t="s">
        <v>283</v>
      </c>
      <c r="C70" s="273" t="s">
        <v>3</v>
      </c>
      <c r="D70" s="309">
        <v>0.5</v>
      </c>
      <c r="E70" s="313"/>
      <c r="F70" s="314"/>
    </row>
    <row r="71" spans="1:6" ht="30" x14ac:dyDescent="0.25">
      <c r="A71" s="268">
        <v>8.8000000000000007</v>
      </c>
      <c r="B71" s="253" t="s">
        <v>280</v>
      </c>
      <c r="C71" s="273" t="s">
        <v>30</v>
      </c>
      <c r="D71" s="309">
        <v>304</v>
      </c>
      <c r="E71" s="313"/>
      <c r="F71" s="314"/>
    </row>
    <row r="72" spans="1:6" x14ac:dyDescent="0.25">
      <c r="A72" s="268">
        <v>8.9</v>
      </c>
      <c r="B72" s="286" t="s">
        <v>237</v>
      </c>
      <c r="C72" s="273" t="s">
        <v>15</v>
      </c>
      <c r="D72" s="309">
        <v>5398</v>
      </c>
      <c r="E72" s="313"/>
      <c r="F72" s="314"/>
    </row>
    <row r="73" spans="1:6" x14ac:dyDescent="0.25">
      <c r="A73" s="299"/>
      <c r="B73" s="300"/>
      <c r="C73" s="297"/>
      <c r="D73" s="276"/>
      <c r="E73" s="301"/>
      <c r="F73" s="278"/>
    </row>
    <row r="74" spans="1:6" x14ac:dyDescent="0.25">
      <c r="A74" s="238" t="s">
        <v>225</v>
      </c>
      <c r="B74" s="412" t="s">
        <v>221</v>
      </c>
      <c r="C74" s="412"/>
      <c r="D74" s="412"/>
      <c r="E74" s="412"/>
      <c r="F74" s="315"/>
    </row>
    <row r="75" spans="1:6" x14ac:dyDescent="0.25">
      <c r="A75" s="311"/>
      <c r="B75" s="411" t="s">
        <v>306</v>
      </c>
      <c r="C75" s="411"/>
      <c r="D75" s="411"/>
      <c r="E75" s="319"/>
      <c r="F75" s="316"/>
    </row>
    <row r="76" spans="1:6" x14ac:dyDescent="0.25">
      <c r="A76" s="312"/>
      <c r="B76" s="411" t="s">
        <v>34</v>
      </c>
      <c r="C76" s="411"/>
      <c r="D76" s="411"/>
      <c r="E76" s="319"/>
      <c r="F76" s="316"/>
    </row>
    <row r="77" spans="1:6" s="271" customFormat="1" x14ac:dyDescent="0.25">
      <c r="A77" s="311"/>
      <c r="B77" s="411" t="s">
        <v>305</v>
      </c>
      <c r="C77" s="411"/>
      <c r="D77" s="411"/>
      <c r="E77" s="319"/>
      <c r="F77" s="316"/>
    </row>
    <row r="78" spans="1:6" x14ac:dyDescent="0.25">
      <c r="A78" s="311"/>
      <c r="B78" s="411" t="s">
        <v>304</v>
      </c>
      <c r="C78" s="411"/>
      <c r="D78" s="411"/>
      <c r="E78" s="319"/>
      <c r="F78" s="316"/>
    </row>
    <row r="79" spans="1:6" s="271" customFormat="1" x14ac:dyDescent="0.25">
      <c r="A79" s="299"/>
      <c r="B79" s="300"/>
      <c r="C79" s="297"/>
      <c r="D79" s="276"/>
      <c r="E79" s="301"/>
      <c r="F79" s="317"/>
    </row>
    <row r="80" spans="1:6" s="271" customFormat="1" x14ac:dyDescent="0.25">
      <c r="A80" s="238" t="s">
        <v>225</v>
      </c>
      <c r="B80" s="412" t="s">
        <v>307</v>
      </c>
      <c r="C80" s="412"/>
      <c r="D80" s="412"/>
      <c r="E80" s="412"/>
      <c r="F80" s="318"/>
    </row>
    <row r="81" spans="1:6" x14ac:dyDescent="0.25">
      <c r="A81" s="261"/>
      <c r="B81" s="263"/>
      <c r="C81" s="262"/>
      <c r="D81" s="263"/>
      <c r="E81" s="291"/>
      <c r="F81" s="267"/>
    </row>
    <row r="82" spans="1:6" x14ac:dyDescent="0.25">
      <c r="A82" s="410" t="s">
        <v>228</v>
      </c>
      <c r="B82" s="410"/>
      <c r="C82" s="410"/>
      <c r="D82" s="410"/>
      <c r="E82" s="410"/>
      <c r="F82" s="410"/>
    </row>
    <row r="83" spans="1:6" s="271" customFormat="1" x14ac:dyDescent="0.25">
      <c r="A83" s="414"/>
      <c r="B83" s="415"/>
      <c r="C83" s="415"/>
      <c r="D83" s="415"/>
      <c r="E83" s="415"/>
      <c r="F83" s="415"/>
    </row>
    <row r="84" spans="1:6" s="271" customFormat="1" x14ac:dyDescent="0.25">
      <c r="A84" s="409" t="s">
        <v>241</v>
      </c>
      <c r="B84" s="409"/>
      <c r="C84" s="409"/>
      <c r="D84" s="409"/>
      <c r="E84" s="409"/>
      <c r="F84" s="409"/>
    </row>
    <row r="85" spans="1:6" x14ac:dyDescent="0.25">
      <c r="A85" s="274">
        <v>1.2</v>
      </c>
      <c r="B85" s="253" t="s">
        <v>224</v>
      </c>
      <c r="C85" s="257" t="s">
        <v>4</v>
      </c>
      <c r="D85" s="294">
        <v>263</v>
      </c>
      <c r="E85" s="313"/>
      <c r="F85" s="314"/>
    </row>
    <row r="86" spans="1:6" s="271" customFormat="1" x14ac:dyDescent="0.25">
      <c r="A86" s="272">
        <v>1.3</v>
      </c>
      <c r="B86" s="253" t="s">
        <v>223</v>
      </c>
      <c r="C86" s="257" t="s">
        <v>4</v>
      </c>
      <c r="D86" s="294">
        <v>544</v>
      </c>
      <c r="E86" s="313"/>
      <c r="F86" s="314"/>
    </row>
    <row r="87" spans="1:6" s="271" customFormat="1" x14ac:dyDescent="0.25">
      <c r="A87" s="274">
        <v>1.4</v>
      </c>
      <c r="B87" s="253" t="s">
        <v>243</v>
      </c>
      <c r="C87" s="257" t="s">
        <v>4</v>
      </c>
      <c r="D87" s="294">
        <v>221</v>
      </c>
      <c r="E87" s="313"/>
      <c r="F87" s="314"/>
    </row>
    <row r="88" spans="1:6" s="271" customFormat="1" x14ac:dyDescent="0.25">
      <c r="A88" s="281">
        <v>1.5</v>
      </c>
      <c r="B88" s="253" t="s">
        <v>252</v>
      </c>
      <c r="C88" s="282" t="s">
        <v>4</v>
      </c>
      <c r="D88" s="294">
        <v>169</v>
      </c>
      <c r="E88" s="313"/>
      <c r="F88" s="314"/>
    </row>
    <row r="89" spans="1:6" s="271" customFormat="1" x14ac:dyDescent="0.25">
      <c r="A89" s="303">
        <v>1.6</v>
      </c>
      <c r="B89" s="253" t="s">
        <v>253</v>
      </c>
      <c r="C89" s="303" t="s">
        <v>4</v>
      </c>
      <c r="D89" s="294">
        <v>730</v>
      </c>
      <c r="E89" s="313"/>
      <c r="F89" s="314"/>
    </row>
    <row r="90" spans="1:6" s="271" customFormat="1" x14ac:dyDescent="0.25">
      <c r="A90" s="303">
        <v>1.7</v>
      </c>
      <c r="B90" s="253" t="s">
        <v>298</v>
      </c>
      <c r="C90" s="303" t="s">
        <v>4</v>
      </c>
      <c r="D90" s="294">
        <v>772</v>
      </c>
      <c r="E90" s="313"/>
      <c r="F90" s="314"/>
    </row>
    <row r="91" spans="1:6" s="271" customFormat="1" x14ac:dyDescent="0.25">
      <c r="A91" s="246"/>
      <c r="B91" s="258"/>
      <c r="C91" s="246"/>
      <c r="D91" s="246"/>
      <c r="E91" s="280"/>
      <c r="F91" s="246"/>
    </row>
    <row r="92" spans="1:6" s="271" customFormat="1" x14ac:dyDescent="0.25">
      <c r="A92" s="409" t="s">
        <v>242</v>
      </c>
      <c r="B92" s="409"/>
      <c r="C92" s="409"/>
      <c r="D92" s="409"/>
      <c r="E92" s="409"/>
      <c r="F92" s="409"/>
    </row>
    <row r="93" spans="1:6" s="271" customFormat="1" x14ac:dyDescent="0.25">
      <c r="A93" s="272">
        <v>2.1</v>
      </c>
      <c r="B93" s="253" t="s">
        <v>244</v>
      </c>
      <c r="C93" s="275" t="s">
        <v>5</v>
      </c>
      <c r="D93" s="294">
        <v>26</v>
      </c>
      <c r="E93" s="313"/>
      <c r="F93" s="314"/>
    </row>
    <row r="94" spans="1:6" s="271" customFormat="1" x14ac:dyDescent="0.25">
      <c r="A94" s="303">
        <v>2.2000000000000002</v>
      </c>
      <c r="B94" s="253" t="s">
        <v>295</v>
      </c>
      <c r="C94" s="304" t="s">
        <v>5</v>
      </c>
      <c r="D94" s="294">
        <v>11</v>
      </c>
      <c r="E94" s="313"/>
      <c r="F94" s="314"/>
    </row>
    <row r="95" spans="1:6" x14ac:dyDescent="0.25">
      <c r="A95" s="279">
        <v>2.2999999999999998</v>
      </c>
      <c r="B95" s="253" t="s">
        <v>245</v>
      </c>
      <c r="C95" s="272" t="s">
        <v>5</v>
      </c>
      <c r="D95" s="294">
        <v>6</v>
      </c>
      <c r="E95" s="313"/>
      <c r="F95" s="314"/>
    </row>
    <row r="96" spans="1:6" x14ac:dyDescent="0.25">
      <c r="A96" s="303">
        <v>2.4</v>
      </c>
      <c r="B96" s="253" t="s">
        <v>254</v>
      </c>
      <c r="C96" s="282" t="s">
        <v>5</v>
      </c>
      <c r="D96" s="294">
        <v>5</v>
      </c>
      <c r="E96" s="313"/>
      <c r="F96" s="314"/>
    </row>
    <row r="97" spans="1:6" x14ac:dyDescent="0.25">
      <c r="A97" s="303">
        <v>2.5</v>
      </c>
      <c r="B97" s="253" t="s">
        <v>255</v>
      </c>
      <c r="C97" s="282" t="s">
        <v>5</v>
      </c>
      <c r="D97" s="294">
        <v>39</v>
      </c>
      <c r="E97" s="313"/>
      <c r="F97" s="314"/>
    </row>
    <row r="98" spans="1:6" s="271" customFormat="1" x14ac:dyDescent="0.25">
      <c r="A98" s="303">
        <v>2.6</v>
      </c>
      <c r="B98" s="253" t="s">
        <v>299</v>
      </c>
      <c r="C98" s="303" t="s">
        <v>5</v>
      </c>
      <c r="D98" s="294">
        <v>28</v>
      </c>
      <c r="E98" s="313"/>
      <c r="F98" s="314"/>
    </row>
    <row r="99" spans="1:6" x14ac:dyDescent="0.25">
      <c r="A99" s="303">
        <v>2.7</v>
      </c>
      <c r="B99" s="277" t="s">
        <v>246</v>
      </c>
      <c r="C99" s="272" t="s">
        <v>5</v>
      </c>
      <c r="D99" s="305">
        <v>230</v>
      </c>
      <c r="E99" s="320"/>
      <c r="F99" s="314"/>
    </row>
    <row r="100" spans="1:6" x14ac:dyDescent="0.25">
      <c r="A100" s="271"/>
      <c r="C100" s="271"/>
      <c r="D100" s="271"/>
      <c r="F100" s="271"/>
    </row>
    <row r="101" spans="1:6" x14ac:dyDescent="0.25">
      <c r="A101" s="238" t="s">
        <v>226</v>
      </c>
      <c r="B101" s="412" t="s">
        <v>222</v>
      </c>
      <c r="C101" s="412"/>
      <c r="D101" s="412"/>
      <c r="E101" s="412"/>
      <c r="F101" s="316"/>
    </row>
    <row r="102" spans="1:6" s="271" customFormat="1" x14ac:dyDescent="0.25">
      <c r="A102" s="311"/>
      <c r="B102" s="411" t="s">
        <v>306</v>
      </c>
      <c r="C102" s="411"/>
      <c r="D102" s="411"/>
      <c r="E102" s="319"/>
      <c r="F102" s="316"/>
    </row>
    <row r="103" spans="1:6" s="271" customFormat="1" x14ac:dyDescent="0.25">
      <c r="A103" s="299"/>
      <c r="B103" s="300"/>
      <c r="C103" s="297"/>
      <c r="D103" s="276"/>
      <c r="E103" s="301"/>
      <c r="F103" s="278"/>
    </row>
    <row r="104" spans="1:6" s="271" customFormat="1" x14ac:dyDescent="0.25">
      <c r="A104" s="238" t="s">
        <v>226</v>
      </c>
      <c r="B104" s="412" t="s">
        <v>308</v>
      </c>
      <c r="C104" s="412"/>
      <c r="D104" s="412"/>
      <c r="E104" s="412"/>
      <c r="F104" s="321"/>
    </row>
    <row r="105" spans="1:6" x14ac:dyDescent="0.25">
      <c r="A105" s="413"/>
      <c r="B105" s="413"/>
      <c r="C105" s="413"/>
      <c r="D105" s="413"/>
    </row>
    <row r="106" spans="1:6" x14ac:dyDescent="0.25">
      <c r="A106" s="419" t="s">
        <v>309</v>
      </c>
      <c r="B106" s="419"/>
      <c r="C106" s="419"/>
      <c r="D106" s="419"/>
      <c r="E106" s="419"/>
      <c r="F106" s="322"/>
    </row>
    <row r="107" spans="1:6" x14ac:dyDescent="0.25">
      <c r="A107" s="239"/>
      <c r="B107" s="240"/>
      <c r="C107" s="241"/>
      <c r="D107" s="240"/>
    </row>
    <row r="108" spans="1:6" x14ac:dyDescent="0.25">
      <c r="B108" s="270"/>
      <c r="D108" s="295"/>
    </row>
    <row r="109" spans="1:6" x14ac:dyDescent="0.25">
      <c r="B109" s="246"/>
      <c r="D109" s="302"/>
      <c r="E109" s="246"/>
      <c r="F109" s="308"/>
    </row>
  </sheetData>
  <sheetProtection password="DF72" sheet="1" objects="1" scenarios="1" formatCells="0" formatColumns="0" formatRows="0" insertColumns="0" insertRows="0" insertHyperlinks="0" deleteColumns="0" deleteRows="0" sort="0" autoFilter="0" pivotTables="0"/>
  <mergeCells count="44">
    <mergeCell ref="A106:E106"/>
    <mergeCell ref="A28:F28"/>
    <mergeCell ref="A37:F37"/>
    <mergeCell ref="D5:D6"/>
    <mergeCell ref="E5:E6"/>
    <mergeCell ref="F5:F6"/>
    <mergeCell ref="A5:A6"/>
    <mergeCell ref="B5:B6"/>
    <mergeCell ref="C5:C6"/>
    <mergeCell ref="A19:F19"/>
    <mergeCell ref="A18:F18"/>
    <mergeCell ref="A29:F29"/>
    <mergeCell ref="A21:F21"/>
    <mergeCell ref="A20:F20"/>
    <mergeCell ref="A84:F84"/>
    <mergeCell ref="A2:F3"/>
    <mergeCell ref="A13:F13"/>
    <mergeCell ref="A10:F10"/>
    <mergeCell ref="A12:F12"/>
    <mergeCell ref="A9:F9"/>
    <mergeCell ref="A7:F7"/>
    <mergeCell ref="A8:F8"/>
    <mergeCell ref="A105:D105"/>
    <mergeCell ref="A92:F92"/>
    <mergeCell ref="B101:E101"/>
    <mergeCell ref="B102:D102"/>
    <mergeCell ref="A82:F82"/>
    <mergeCell ref="A83:F83"/>
    <mergeCell ref="B104:E104"/>
    <mergeCell ref="B76:D76"/>
    <mergeCell ref="B77:D77"/>
    <mergeCell ref="B78:D78"/>
    <mergeCell ref="B80:E80"/>
    <mergeCell ref="A43:F43"/>
    <mergeCell ref="A46:F46"/>
    <mergeCell ref="A61:F61"/>
    <mergeCell ref="A64:F64"/>
    <mergeCell ref="B74:E74"/>
    <mergeCell ref="B75:D75"/>
    <mergeCell ref="A42:F42"/>
    <mergeCell ref="A45:F45"/>
    <mergeCell ref="A35:F35"/>
    <mergeCell ref="A34:F34"/>
    <mergeCell ref="A38:F38"/>
  </mergeCells>
  <pageMargins left="0.70866141732283472" right="0.70866141732283472" top="0.74803149606299213" bottom="1.6535433070866143" header="0.31496062992125984" footer="0.31496062992125984"/>
  <pageSetup scale="69" fitToHeight="0" orientation="portrait" r:id="rId1"/>
  <rowBreaks count="2" manualBreakCount="2">
    <brk id="42" max="5" man="1"/>
    <brk id="72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E71F77388CDB4D87637508B6CB232B" ma:contentTypeVersion="" ma:contentTypeDescription="Crear nuevo documento." ma:contentTypeScope="" ma:versionID="fd298134ebc7a23861d31484e153288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b44ae121c3e87320b5deb27c474a6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23AEFE-C0DA-4C88-91D7-8D392FE4F1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CAC872-788B-42A9-8FAB-D5DA3A55CE44}">
  <ds:schemaRefs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E7DD03-FDCB-4129-9786-08FFFD3C03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11</vt:i4>
      </vt:variant>
    </vt:vector>
  </HeadingPairs>
  <TitlesOfParts>
    <vt:vector size="18" baseType="lpstr">
      <vt:lpstr>PRESUPUESTO DE OBRA</vt:lpstr>
      <vt:lpstr>PRESUPUESTO INTERVENTORIA</vt:lpstr>
      <vt:lpstr>APU</vt:lpstr>
      <vt:lpstr>CONCRETOS</vt:lpstr>
      <vt:lpstr>PROGRAMACION DE OBRA</vt:lpstr>
      <vt:lpstr>Hoja1</vt:lpstr>
      <vt:lpstr>PRESUPUESTO GENERAL</vt:lpstr>
      <vt:lpstr>APU!Área_de_impresión</vt:lpstr>
      <vt:lpstr>'PRESUPUESTO DE OBRA'!Área_de_impresión</vt:lpstr>
      <vt:lpstr>'PRESUPUESTO GENERAL'!Área_de_impresión</vt:lpstr>
      <vt:lpstr>'PRESUPUESTO INTERVENTORIA'!Área_de_impresión</vt:lpstr>
      <vt:lpstr>'PROGRAMACION DE OBRA'!Área_de_impresión</vt:lpstr>
      <vt:lpstr>APU!Títulos_a_imprimir</vt:lpstr>
      <vt:lpstr>CONCRETOS!Títulos_a_imprimir</vt:lpstr>
      <vt:lpstr>'PRESUPUESTO DE OBRA'!Títulos_a_imprimir</vt:lpstr>
      <vt:lpstr>'PRESUPUESTO GENERAL'!Títulos_a_imprimir</vt:lpstr>
      <vt:lpstr>'PRESUPUESTO INTERVENTORIA'!Títulos_a_imprimir</vt:lpstr>
      <vt:lpstr>'PROGRAMACION DE OBRA'!Títulos_a_imprimir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</dc:creator>
  <cp:lastModifiedBy>JESSICA JOHANNA CARVAJAL ARMESTO</cp:lastModifiedBy>
  <cp:lastPrinted>2016-04-28T23:38:48Z</cp:lastPrinted>
  <dcterms:created xsi:type="dcterms:W3CDTF">2012-05-26T22:42:17Z</dcterms:created>
  <dcterms:modified xsi:type="dcterms:W3CDTF">2016-07-11T21:25:49Z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0x010100A1E71F77388CDB4D87637508B6CB232B</vt:lpwstr>
  </property>
</Properties>
</file>