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MANZANARES\ESTUDIOS PREVIOS\OBRA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J78" i="1"/>
  <c r="I78" i="1"/>
  <c r="J77" i="1"/>
  <c r="I77" i="1"/>
  <c r="N75" i="1"/>
  <c r="G75" i="1"/>
  <c r="M75" i="1" s="1"/>
  <c r="F75" i="1"/>
  <c r="E75" i="1"/>
  <c r="D75" i="1"/>
  <c r="B75" i="1"/>
  <c r="J74" i="1"/>
  <c r="I74" i="1"/>
  <c r="K74" i="1" s="1"/>
  <c r="G73" i="1"/>
  <c r="N73" i="1" s="1"/>
  <c r="F73" i="1"/>
  <c r="E73" i="1"/>
  <c r="C73" i="1"/>
  <c r="B73" i="1"/>
  <c r="N72" i="1"/>
  <c r="G72" i="1"/>
  <c r="M72" i="1" s="1"/>
  <c r="F72" i="1"/>
  <c r="E72" i="1"/>
  <c r="D72" i="1"/>
  <c r="I72" i="1" s="1"/>
  <c r="C72" i="1"/>
  <c r="B72" i="1"/>
  <c r="G71" i="1"/>
  <c r="N71" i="1" s="1"/>
  <c r="F71" i="1"/>
  <c r="E71" i="1"/>
  <c r="C71" i="1"/>
  <c r="B71" i="1"/>
  <c r="G70" i="1"/>
  <c r="M70" i="1" s="1"/>
  <c r="F70" i="1"/>
  <c r="E70" i="1"/>
  <c r="C70" i="1"/>
  <c r="B70" i="1"/>
  <c r="G69" i="1"/>
  <c r="M69" i="1" s="1"/>
  <c r="F69" i="1"/>
  <c r="E69" i="1"/>
  <c r="D69" i="1"/>
  <c r="H69" i="1" s="1"/>
  <c r="C69" i="1"/>
  <c r="B69" i="1"/>
  <c r="M68" i="1"/>
  <c r="G68" i="1"/>
  <c r="N68" i="1" s="1"/>
  <c r="F68" i="1"/>
  <c r="E68" i="1"/>
  <c r="D68" i="1"/>
  <c r="I68" i="1" s="1"/>
  <c r="C68" i="1"/>
  <c r="B68" i="1"/>
  <c r="G67" i="1"/>
  <c r="N67" i="1" s="1"/>
  <c r="F67" i="1"/>
  <c r="E67" i="1"/>
  <c r="D67" i="1"/>
  <c r="C67" i="1"/>
  <c r="B67" i="1"/>
  <c r="G66" i="1"/>
  <c r="F66" i="1"/>
  <c r="E66" i="1"/>
  <c r="D66" i="1"/>
  <c r="H66" i="1" s="1"/>
  <c r="C66" i="1"/>
  <c r="B66" i="1"/>
  <c r="K65" i="1"/>
  <c r="J65" i="1"/>
  <c r="I65" i="1"/>
  <c r="G64" i="1"/>
  <c r="M64" i="1" s="1"/>
  <c r="F64" i="1"/>
  <c r="E64" i="1"/>
  <c r="D64" i="1"/>
  <c r="I64" i="1" s="1"/>
  <c r="C64" i="1"/>
  <c r="B64" i="1"/>
  <c r="K63" i="1"/>
  <c r="J63" i="1"/>
  <c r="I63" i="1"/>
  <c r="G62" i="1"/>
  <c r="F62" i="1"/>
  <c r="E62" i="1"/>
  <c r="I62" i="1" s="1"/>
  <c r="C62" i="1"/>
  <c r="B62" i="1"/>
  <c r="N61" i="1"/>
  <c r="M61" i="1"/>
  <c r="G61" i="1"/>
  <c r="F61" i="1"/>
  <c r="E61" i="1"/>
  <c r="D61" i="1"/>
  <c r="D71" i="1" s="1"/>
  <c r="C61" i="1"/>
  <c r="B61" i="1"/>
  <c r="K60" i="1"/>
  <c r="J60" i="1"/>
  <c r="I60" i="1"/>
  <c r="G59" i="1"/>
  <c r="N59" i="1" s="1"/>
  <c r="F59" i="1"/>
  <c r="J59" i="1" s="1"/>
  <c r="E59" i="1"/>
  <c r="I59" i="1" s="1"/>
  <c r="D59" i="1"/>
  <c r="C59" i="1"/>
  <c r="B59" i="1"/>
  <c r="K58" i="1"/>
  <c r="J58" i="1"/>
  <c r="I58" i="1"/>
  <c r="G57" i="1"/>
  <c r="N57" i="1" s="1"/>
  <c r="F57" i="1"/>
  <c r="J57" i="1" s="1"/>
  <c r="E57" i="1"/>
  <c r="D57" i="1"/>
  <c r="I57" i="1" s="1"/>
  <c r="C57" i="1"/>
  <c r="B57" i="1"/>
  <c r="J56" i="1"/>
  <c r="I56" i="1"/>
  <c r="K56" i="1" s="1"/>
  <c r="G55" i="1"/>
  <c r="M55" i="1" s="1"/>
  <c r="F55" i="1"/>
  <c r="E55" i="1"/>
  <c r="D55" i="1"/>
  <c r="H55" i="1" s="1"/>
  <c r="C55" i="1"/>
  <c r="B55" i="1"/>
  <c r="J54" i="1"/>
  <c r="I54" i="1"/>
  <c r="K54" i="1" s="1"/>
  <c r="M53" i="1"/>
  <c r="G53" i="1"/>
  <c r="N53" i="1" s="1"/>
  <c r="F53" i="1"/>
  <c r="J53" i="1" s="1"/>
  <c r="E53" i="1"/>
  <c r="D53" i="1"/>
  <c r="I53" i="1" s="1"/>
  <c r="C53" i="1"/>
  <c r="B53" i="1"/>
  <c r="M52" i="1"/>
  <c r="G52" i="1"/>
  <c r="N52" i="1" s="1"/>
  <c r="F52" i="1"/>
  <c r="J52" i="1" s="1"/>
  <c r="E52" i="1"/>
  <c r="D52" i="1"/>
  <c r="H52" i="1" s="1"/>
  <c r="C52" i="1"/>
  <c r="B52" i="1"/>
  <c r="J51" i="1"/>
  <c r="I51" i="1"/>
  <c r="K51" i="1" s="1"/>
  <c r="G50" i="1"/>
  <c r="N50" i="1" s="1"/>
  <c r="F50" i="1"/>
  <c r="E50" i="1"/>
  <c r="I50" i="1" s="1"/>
  <c r="D50" i="1"/>
  <c r="C50" i="1"/>
  <c r="B50" i="1"/>
  <c r="J49" i="1"/>
  <c r="I49" i="1"/>
  <c r="K49" i="1" s="1"/>
  <c r="G48" i="1"/>
  <c r="N48" i="1" s="1"/>
  <c r="F48" i="1"/>
  <c r="E48" i="1"/>
  <c r="D48" i="1"/>
  <c r="I48" i="1" s="1"/>
  <c r="C48" i="1"/>
  <c r="B48" i="1"/>
  <c r="G47" i="1"/>
  <c r="N47" i="1" s="1"/>
  <c r="F47" i="1"/>
  <c r="J47" i="1" s="1"/>
  <c r="E47" i="1"/>
  <c r="D47" i="1"/>
  <c r="I47" i="1" s="1"/>
  <c r="C47" i="1"/>
  <c r="B47" i="1"/>
  <c r="J46" i="1"/>
  <c r="I46" i="1"/>
  <c r="K46" i="1" s="1"/>
  <c r="G45" i="1"/>
  <c r="M45" i="1" s="1"/>
  <c r="F45" i="1"/>
  <c r="E45" i="1"/>
  <c r="D45" i="1"/>
  <c r="C45" i="1"/>
  <c r="B45" i="1"/>
  <c r="J44" i="1"/>
  <c r="I44" i="1"/>
  <c r="K44" i="1" s="1"/>
  <c r="M43" i="1"/>
  <c r="G43" i="1"/>
  <c r="N43" i="1" s="1"/>
  <c r="F43" i="1"/>
  <c r="J43" i="1" s="1"/>
  <c r="E43" i="1"/>
  <c r="D43" i="1"/>
  <c r="I43" i="1" s="1"/>
  <c r="C43" i="1"/>
  <c r="B43" i="1"/>
  <c r="M42" i="1"/>
  <c r="G42" i="1"/>
  <c r="N42" i="1" s="1"/>
  <c r="F42" i="1"/>
  <c r="J42" i="1" s="1"/>
  <c r="E42" i="1"/>
  <c r="D42" i="1"/>
  <c r="H42" i="1" s="1"/>
  <c r="C42" i="1"/>
  <c r="B42" i="1"/>
  <c r="G41" i="1"/>
  <c r="H41" i="1" s="1"/>
  <c r="F41" i="1"/>
  <c r="E41" i="1"/>
  <c r="D41" i="1"/>
  <c r="C41" i="1"/>
  <c r="B41" i="1"/>
  <c r="N40" i="1"/>
  <c r="G40" i="1"/>
  <c r="M40" i="1" s="1"/>
  <c r="F40" i="1"/>
  <c r="E40" i="1"/>
  <c r="D40" i="1"/>
  <c r="C40" i="1"/>
  <c r="B40" i="1"/>
  <c r="M39" i="1"/>
  <c r="G39" i="1"/>
  <c r="F39" i="1"/>
  <c r="E39" i="1"/>
  <c r="D39" i="1"/>
  <c r="D73" i="1" s="1"/>
  <c r="H73" i="1" s="1"/>
  <c r="C39" i="1"/>
  <c r="B39" i="1"/>
  <c r="G38" i="1"/>
  <c r="M38" i="1" s="1"/>
  <c r="F38" i="1"/>
  <c r="E38" i="1"/>
  <c r="D38" i="1"/>
  <c r="C38" i="1"/>
  <c r="B38" i="1"/>
  <c r="M37" i="1"/>
  <c r="G37" i="1"/>
  <c r="N37" i="1" s="1"/>
  <c r="F37" i="1"/>
  <c r="E37" i="1"/>
  <c r="D37" i="1"/>
  <c r="I37" i="1" s="1"/>
  <c r="C37" i="1"/>
  <c r="B37" i="1"/>
  <c r="G36" i="1"/>
  <c r="N36" i="1" s="1"/>
  <c r="F36" i="1"/>
  <c r="E36" i="1"/>
  <c r="D36" i="1"/>
  <c r="C36" i="1"/>
  <c r="B36" i="1"/>
  <c r="G35" i="1"/>
  <c r="F35" i="1"/>
  <c r="E35" i="1"/>
  <c r="D35" i="1"/>
  <c r="C35" i="1"/>
  <c r="B35" i="1"/>
  <c r="K34" i="1"/>
  <c r="J34" i="1"/>
  <c r="I34" i="1"/>
  <c r="M33" i="1"/>
  <c r="G33" i="1"/>
  <c r="N33" i="1" s="1"/>
  <c r="F33" i="1"/>
  <c r="J33" i="1" s="1"/>
  <c r="E33" i="1"/>
  <c r="D33" i="1"/>
  <c r="H33" i="1" s="1"/>
  <c r="C33" i="1"/>
  <c r="B33" i="1"/>
  <c r="M32" i="1"/>
  <c r="G32" i="1"/>
  <c r="N32" i="1" s="1"/>
  <c r="F32" i="1"/>
  <c r="J32" i="1" s="1"/>
  <c r="E32" i="1"/>
  <c r="D32" i="1"/>
  <c r="I32" i="1" s="1"/>
  <c r="C32" i="1"/>
  <c r="B32" i="1"/>
  <c r="M31" i="1"/>
  <c r="G31" i="1"/>
  <c r="N31" i="1" s="1"/>
  <c r="F31" i="1"/>
  <c r="J31" i="1" s="1"/>
  <c r="E31" i="1"/>
  <c r="D31" i="1"/>
  <c r="H31" i="1" s="1"/>
  <c r="C31" i="1"/>
  <c r="B31" i="1"/>
  <c r="M30" i="1"/>
  <c r="G30" i="1"/>
  <c r="N30" i="1" s="1"/>
  <c r="F30" i="1"/>
  <c r="J30" i="1" s="1"/>
  <c r="E30" i="1"/>
  <c r="D30" i="1"/>
  <c r="I30" i="1" s="1"/>
  <c r="C30" i="1"/>
  <c r="B30" i="1"/>
  <c r="M29" i="1"/>
  <c r="G29" i="1"/>
  <c r="N29" i="1" s="1"/>
  <c r="F29" i="1"/>
  <c r="E29" i="1"/>
  <c r="D29" i="1"/>
  <c r="C29" i="1"/>
  <c r="B29" i="1"/>
  <c r="G28" i="1"/>
  <c r="N28" i="1" s="1"/>
  <c r="F28" i="1"/>
  <c r="E28" i="1"/>
  <c r="D28" i="1"/>
  <c r="C28" i="1"/>
  <c r="B28" i="1"/>
  <c r="G27" i="1"/>
  <c r="J27" i="1" s="1"/>
  <c r="F27" i="1"/>
  <c r="E27" i="1"/>
  <c r="I27" i="1" s="1"/>
  <c r="D27" i="1"/>
  <c r="C27" i="1"/>
  <c r="B27" i="1"/>
  <c r="K26" i="1"/>
  <c r="J26" i="1"/>
  <c r="I26" i="1"/>
  <c r="G25" i="1"/>
  <c r="H25" i="1" s="1"/>
  <c r="F25" i="1"/>
  <c r="E25" i="1"/>
  <c r="C25" i="1"/>
  <c r="B25" i="1"/>
  <c r="G24" i="1"/>
  <c r="N24" i="1" s="1"/>
  <c r="F24" i="1"/>
  <c r="E24" i="1"/>
  <c r="D24" i="1"/>
  <c r="C24" i="1"/>
  <c r="B24" i="1"/>
  <c r="J23" i="1"/>
  <c r="I23" i="1"/>
  <c r="K23" i="1" s="1"/>
  <c r="N22" i="1"/>
  <c r="G22" i="1"/>
  <c r="M22" i="1" s="1"/>
  <c r="F22" i="1"/>
  <c r="E22" i="1"/>
  <c r="D22" i="1"/>
  <c r="I22" i="1" s="1"/>
  <c r="C22" i="1"/>
  <c r="B22" i="1"/>
  <c r="G21" i="1"/>
  <c r="H21" i="1" s="1"/>
  <c r="F21" i="1"/>
  <c r="E21" i="1"/>
  <c r="D21" i="1"/>
  <c r="C21" i="1"/>
  <c r="B21" i="1"/>
  <c r="G20" i="1"/>
  <c r="F20" i="1"/>
  <c r="E20" i="1"/>
  <c r="D20" i="1"/>
  <c r="I20" i="1" s="1"/>
  <c r="C20" i="1"/>
  <c r="B20" i="1"/>
  <c r="K19" i="1"/>
  <c r="J19" i="1"/>
  <c r="I19" i="1"/>
  <c r="G18" i="1"/>
  <c r="M18" i="1" s="1"/>
  <c r="F18" i="1"/>
  <c r="E18" i="1"/>
  <c r="C18" i="1"/>
  <c r="B18" i="1"/>
  <c r="G17" i="1"/>
  <c r="M17" i="1" s="1"/>
  <c r="F17" i="1"/>
  <c r="E17" i="1"/>
  <c r="D17" i="1"/>
  <c r="C17" i="1"/>
  <c r="B17" i="1"/>
  <c r="K16" i="1"/>
  <c r="J16" i="1"/>
  <c r="I16" i="1"/>
  <c r="G15" i="1"/>
  <c r="H15" i="1" s="1"/>
  <c r="F15" i="1"/>
  <c r="E15" i="1"/>
  <c r="C15" i="1"/>
  <c r="B15" i="1"/>
  <c r="N14" i="1"/>
  <c r="M14" i="1"/>
  <c r="G14" i="1"/>
  <c r="F14" i="1"/>
  <c r="E14" i="1"/>
  <c r="D14" i="1"/>
  <c r="H14" i="1" s="1"/>
  <c r="C14" i="1"/>
  <c r="B14" i="1"/>
  <c r="N13" i="1"/>
  <c r="M13" i="1"/>
  <c r="G13" i="1"/>
  <c r="F13" i="1"/>
  <c r="E13" i="1"/>
  <c r="D13" i="1"/>
  <c r="I13" i="1" s="1"/>
  <c r="C13" i="1"/>
  <c r="B13" i="1"/>
  <c r="K12" i="1"/>
  <c r="J12" i="1"/>
  <c r="I12" i="1"/>
  <c r="G11" i="1"/>
  <c r="M11" i="1" s="1"/>
  <c r="F11" i="1"/>
  <c r="E11" i="1"/>
  <c r="D11" i="1"/>
  <c r="C11" i="1"/>
  <c r="B11" i="1"/>
  <c r="M10" i="1"/>
  <c r="G10" i="1"/>
  <c r="N10" i="1" s="1"/>
  <c r="F10" i="1"/>
  <c r="E10" i="1"/>
  <c r="D10" i="1"/>
  <c r="I10" i="1" s="1"/>
  <c r="C10" i="1"/>
  <c r="B10" i="1"/>
  <c r="G9" i="1"/>
  <c r="N9" i="1" s="1"/>
  <c r="F9" i="1"/>
  <c r="E9" i="1"/>
  <c r="D9" i="1"/>
  <c r="C9" i="1"/>
  <c r="B9" i="1"/>
  <c r="G8" i="1"/>
  <c r="N8" i="1" s="1"/>
  <c r="F8" i="1"/>
  <c r="E8" i="1"/>
  <c r="D8" i="1"/>
  <c r="C8" i="1"/>
  <c r="B8" i="1"/>
  <c r="K7" i="1"/>
  <c r="J7" i="1"/>
  <c r="I7" i="1"/>
  <c r="G6" i="1"/>
  <c r="N6" i="1" s="1"/>
  <c r="F6" i="1"/>
  <c r="E6" i="1"/>
  <c r="D6" i="1"/>
  <c r="C6" i="1"/>
  <c r="B6" i="1"/>
  <c r="I39" i="1" l="1"/>
  <c r="I69" i="1"/>
  <c r="K69" i="1" s="1"/>
  <c r="N11" i="1"/>
  <c r="J13" i="1"/>
  <c r="J76" i="1" s="1"/>
  <c r="J14" i="1"/>
  <c r="J20" i="1"/>
  <c r="M25" i="1"/>
  <c r="M27" i="1"/>
  <c r="K33" i="1"/>
  <c r="J48" i="1"/>
  <c r="J55" i="1"/>
  <c r="J61" i="1"/>
  <c r="K66" i="1"/>
  <c r="I66" i="1"/>
  <c r="M6" i="1"/>
  <c r="I9" i="1"/>
  <c r="M9" i="1"/>
  <c r="J17" i="1"/>
  <c r="M21" i="1"/>
  <c r="I24" i="1"/>
  <c r="M24" i="1"/>
  <c r="N25" i="1"/>
  <c r="N27" i="1"/>
  <c r="M28" i="1"/>
  <c r="I31" i="1"/>
  <c r="K31" i="1" s="1"/>
  <c r="I33" i="1"/>
  <c r="I36" i="1"/>
  <c r="M36" i="1"/>
  <c r="N41" i="1"/>
  <c r="I42" i="1"/>
  <c r="K42" i="1" s="1"/>
  <c r="J45" i="1"/>
  <c r="J50" i="1"/>
  <c r="I52" i="1"/>
  <c r="K52" i="1" s="1"/>
  <c r="H59" i="1"/>
  <c r="K59" i="1" s="1"/>
  <c r="H75" i="1"/>
  <c r="K75" i="1" s="1"/>
  <c r="I75" i="1"/>
  <c r="K14" i="1"/>
  <c r="I14" i="1"/>
  <c r="I55" i="1"/>
  <c r="K55" i="1" s="1"/>
  <c r="H11" i="1"/>
  <c r="H17" i="1"/>
  <c r="K17" i="1" s="1"/>
  <c r="I17" i="1"/>
  <c r="H27" i="1"/>
  <c r="K27" i="1" s="1"/>
  <c r="H29" i="1"/>
  <c r="I38" i="1"/>
  <c r="N38" i="1"/>
  <c r="H45" i="1"/>
  <c r="K45" i="1" s="1"/>
  <c r="I45" i="1"/>
  <c r="H50" i="1"/>
  <c r="K50" i="1" s="1"/>
  <c r="I61" i="1"/>
  <c r="I67" i="1"/>
  <c r="M67" i="1"/>
  <c r="N69" i="1"/>
  <c r="I71" i="1"/>
  <c r="H71" i="1"/>
  <c r="H30" i="1"/>
  <c r="K30" i="1" s="1"/>
  <c r="H47" i="1"/>
  <c r="K47" i="1" s="1"/>
  <c r="H68" i="1"/>
  <c r="K68" i="1" s="1"/>
  <c r="J82" i="1"/>
  <c r="J83" i="1"/>
  <c r="H6" i="1"/>
  <c r="H10" i="1"/>
  <c r="K10" i="1" s="1"/>
  <c r="N15" i="1"/>
  <c r="N18" i="1"/>
  <c r="H22" i="1"/>
  <c r="K22" i="1" s="1"/>
  <c r="H24" i="1"/>
  <c r="K24" i="1" s="1"/>
  <c r="H32" i="1"/>
  <c r="K32" i="1" s="1"/>
  <c r="N35" i="1"/>
  <c r="H35" i="1"/>
  <c r="H37" i="1"/>
  <c r="K37" i="1" s="1"/>
  <c r="H43" i="1"/>
  <c r="K43" i="1" s="1"/>
  <c r="H48" i="1"/>
  <c r="K48" i="1" s="1"/>
  <c r="M50" i="1"/>
  <c r="H57" i="1"/>
  <c r="K57" i="1" s="1"/>
  <c r="M59" i="1"/>
  <c r="N62" i="1"/>
  <c r="H62" i="1"/>
  <c r="K62" i="1" s="1"/>
  <c r="N64" i="1"/>
  <c r="M71" i="1"/>
  <c r="H72" i="1"/>
  <c r="K72" i="1" s="1"/>
  <c r="I73" i="1"/>
  <c r="K73" i="1" s="1"/>
  <c r="I6" i="1"/>
  <c r="H8" i="1"/>
  <c r="K8" i="1" s="1"/>
  <c r="I8" i="1"/>
  <c r="N17" i="1"/>
  <c r="M20" i="1"/>
  <c r="H20" i="1"/>
  <c r="K20" i="1" s="1"/>
  <c r="N20" i="1"/>
  <c r="N21" i="1"/>
  <c r="H28" i="1"/>
  <c r="I35" i="1"/>
  <c r="H40" i="1"/>
  <c r="M41" i="1"/>
  <c r="N45" i="1"/>
  <c r="M47" i="1"/>
  <c r="D18" i="1"/>
  <c r="H18" i="1" s="1"/>
  <c r="H64" i="1"/>
  <c r="K64" i="1" s="1"/>
  <c r="N66" i="1"/>
  <c r="M66" i="1"/>
  <c r="I83" i="1"/>
  <c r="H9" i="1"/>
  <c r="K9" i="1" s="1"/>
  <c r="H13" i="1"/>
  <c r="K13" i="1" s="1"/>
  <c r="H36" i="1"/>
  <c r="K36" i="1" s="1"/>
  <c r="H38" i="1"/>
  <c r="H53" i="1"/>
  <c r="K53" i="1" s="1"/>
  <c r="I70" i="1"/>
  <c r="N70" i="1"/>
  <c r="H70" i="1"/>
  <c r="M8" i="1"/>
  <c r="M15" i="1"/>
  <c r="M35" i="1"/>
  <c r="N39" i="1"/>
  <c r="H39" i="1"/>
  <c r="M48" i="1"/>
  <c r="N55" i="1"/>
  <c r="M57" i="1"/>
  <c r="H61" i="1"/>
  <c r="K61" i="1" s="1"/>
  <c r="M62" i="1"/>
  <c r="H67" i="1"/>
  <c r="M73" i="1"/>
  <c r="K39" i="1" l="1"/>
  <c r="K67" i="1"/>
  <c r="K38" i="1"/>
  <c r="K83" i="1"/>
  <c r="I87" i="1"/>
  <c r="I86" i="1"/>
  <c r="I76" i="1"/>
  <c r="K76" i="1" s="1"/>
  <c r="K70" i="1"/>
  <c r="K35" i="1"/>
  <c r="K6" i="1"/>
  <c r="H76" i="1"/>
  <c r="H77" i="1" s="1"/>
  <c r="H83" i="1" s="1"/>
  <c r="K71" i="1"/>
</calcChain>
</file>

<file path=xl/sharedStrings.xml><?xml version="1.0" encoding="utf-8"?>
<sst xmlns="http://schemas.openxmlformats.org/spreadsheetml/2006/main" count="89" uniqueCount="89">
  <si>
    <t>PRESUPUESTO  OBRAS DE OPTIMIZACION DE LAS REDES DE ACUEDUCTO Y ALCANTARILLADO EN LA ZONA URBANA EN EL MUNICIPIO DE MANZANARES CALDAS</t>
  </si>
  <si>
    <t>ESPECIFICACIÓN</t>
  </si>
  <si>
    <t>ITEM</t>
  </si>
  <si>
    <t>DESCRIPCIÓN</t>
  </si>
  <si>
    <t>UNIDAD</t>
  </si>
  <si>
    <t>CANTIDAD</t>
  </si>
  <si>
    <t>Vr Equipos y MO</t>
  </si>
  <si>
    <t>Valor Suministros</t>
  </si>
  <si>
    <t>VR.UNITARIO</t>
  </si>
  <si>
    <t>VR.TOTAL</t>
  </si>
  <si>
    <t>VALOR MIN VR UNIT</t>
  </si>
  <si>
    <t>VALOR MAX VR UNIT</t>
  </si>
  <si>
    <t>PRELIMINARES</t>
  </si>
  <si>
    <t>OBRA CIVIL</t>
  </si>
  <si>
    <t>SUMINISTRO</t>
  </si>
  <si>
    <t>1.3.2</t>
  </si>
  <si>
    <t>DEMOLICIONES</t>
  </si>
  <si>
    <t>2.2.1</t>
  </si>
  <si>
    <t>2.2.2</t>
  </si>
  <si>
    <t>2.2.1.1</t>
  </si>
  <si>
    <t>2.2.1.2</t>
  </si>
  <si>
    <t>EXCAVACIONES</t>
  </si>
  <si>
    <t>4.1.1.1</t>
  </si>
  <si>
    <t>4.1.1.2</t>
  </si>
  <si>
    <t>4.1.1.3</t>
  </si>
  <si>
    <t>EVACUACIÓN DE ESCOMBROS</t>
  </si>
  <si>
    <t>3.1.1</t>
  </si>
  <si>
    <t>3.1.3</t>
  </si>
  <si>
    <t>RELLENOS</t>
  </si>
  <si>
    <t>8.1.1</t>
  </si>
  <si>
    <t>8.1.3</t>
  </si>
  <si>
    <t>10.2.1</t>
  </si>
  <si>
    <t>ENTIBADOS</t>
  </si>
  <si>
    <t>5.1.2</t>
  </si>
  <si>
    <t>5.1.1</t>
  </si>
  <si>
    <t>SUMINISTRO TRANSPORTE E INSTALACION TUBERÍA DE ALCANTARILLADO.</t>
  </si>
  <si>
    <t>6.2.1</t>
  </si>
  <si>
    <t>6.2.3</t>
  </si>
  <si>
    <t>6.2.4</t>
  </si>
  <si>
    <t>6.2.6</t>
  </si>
  <si>
    <t>6.2.8</t>
  </si>
  <si>
    <t>6.2.9</t>
  </si>
  <si>
    <t>6.2.12.1</t>
  </si>
  <si>
    <t>SUMINISTRO TRANSPORTE E INSTALACION  ELEMENTOS DE ALCANTARILLADO</t>
  </si>
  <si>
    <t>6.5.2.1</t>
  </si>
  <si>
    <t>6.5.5.3</t>
  </si>
  <si>
    <t>6.5.2.3</t>
  </si>
  <si>
    <t>6.5.3.2</t>
  </si>
  <si>
    <t>6.5.4.1</t>
  </si>
  <si>
    <t>6.2.10.1</t>
  </si>
  <si>
    <t>6.2.16</t>
  </si>
  <si>
    <t>6.2.14</t>
  </si>
  <si>
    <t>6.2.17</t>
  </si>
  <si>
    <t>SUMINISTRO TRANSPORTE E INSTALACION  TUBERIA  Y ELEMENTOS DE ACUEDUCTO</t>
  </si>
  <si>
    <t>ELEMENTOS  ACUEDUCTO</t>
  </si>
  <si>
    <t>7.3.2.4</t>
  </si>
  <si>
    <t>7.3.3.8</t>
  </si>
  <si>
    <t>SUMINISTRO E INSTALACION ACCESORIOS ACUEDUCTO</t>
  </si>
  <si>
    <t>ACOPLES UNIVERSALES</t>
  </si>
  <si>
    <t>REDUCCIONES</t>
  </si>
  <si>
    <t>CRUCES</t>
  </si>
  <si>
    <t>20.1.1</t>
  </si>
  <si>
    <t>TAPON</t>
  </si>
  <si>
    <t>VALVULAS</t>
  </si>
  <si>
    <t>SUMINISTRO TRANSPORTE E INSTALACION  SUSTITUCIONES, SUB-BASES Y BASES COMPACTADAS</t>
  </si>
  <si>
    <t>10.3.1</t>
  </si>
  <si>
    <t>OBRAS EN CONCRETO HIDRAULICO</t>
  </si>
  <si>
    <t>12.1.3</t>
  </si>
  <si>
    <t>12.6.1</t>
  </si>
  <si>
    <t>12.4.2</t>
  </si>
  <si>
    <t>12.5.2</t>
  </si>
  <si>
    <t>6.5.4.7</t>
  </si>
  <si>
    <t>6.5.4.8</t>
  </si>
  <si>
    <t>6.5.1</t>
  </si>
  <si>
    <t>1.4.1.1</t>
  </si>
  <si>
    <t>SUMINISTRO TRANSPORTE E INSTALACION ACERO DE REFUERZO PARA PAVIMENTOS</t>
  </si>
  <si>
    <t>KG</t>
  </si>
  <si>
    <t>COSTO DIRECTO OBRA CIVIL</t>
  </si>
  <si>
    <t>AIU</t>
  </si>
  <si>
    <t>IVA sobre U</t>
  </si>
  <si>
    <t xml:space="preserve">INTERVENTORIA </t>
  </si>
  <si>
    <t>VALOR OBRA CIVIL</t>
  </si>
  <si>
    <t>SUMINISTROS</t>
  </si>
  <si>
    <t>SEGUIMIENTO MVCT</t>
  </si>
  <si>
    <t>LONG TUBERIA</t>
  </si>
  <si>
    <t>TOTAL PROYECTO</t>
  </si>
  <si>
    <t>MATERIALES</t>
  </si>
  <si>
    <t>M. OBRA N.C</t>
  </si>
  <si>
    <t>M. OBRA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</si>
</sst>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[$$-240A]\ #,##0"/>
    <numFmt numFmtId="166" formatCode="_ [$$-240A]\ * #,##0_ ;_ [$$-240A]\ * \-#,##0_ ;_ [$$-240A]\ * &quot;-&quot;_ ;_ @_ "/>
    <numFmt numFmtId="167" formatCode="_-* #,##0.0\ _€_-;\-* #,##0.0\ _€_-;_-* &quot;-&quot;??\ _€_-;_-@_-"/>
    <numFmt numFmtId="168" formatCode="_ &quot;$&quot;\ * #,##0.00_ ;_ &quot;$&quot;\ * \-#,##0.00_ ;_ &quot;$&quot;\ * &quot;-&quot;??_ ;_ @_ "/>
    <numFmt numFmtId="169" formatCode="[$$-240A]\ #,##0.00"/>
    <numFmt numFmtId="170" formatCode="_ * #,##0.00_ ;_ * \-#,##0.00_ ;_ * &quot;-&quot;??_ ;_ @_ "/>
    <numFmt numFmtId="171" formatCode="_ &quot;$&quot;\ * #,##0_ ;_ &quot;$&quot;\ * \-#,##0_ ;_ &quot;$&quot;\ * &quot;-&quot;??_ ;_ @_ "/>
    <numFmt numFmtId="172" formatCode="_(&quot;$&quot;\ * #,##0.0000000000_);_(&quot;$&quot;\ * \(#,##0.0000000000\);_(&quot;$&quot;\ * &quot;-&quot;??_);_(@_)"/>
    <numFmt numFmtId="173" formatCode="_([$$-240A]\ * #,##0.00_);_([$$-240A]\ * \(#,##0.00\);_([$$-240A]\ * &quot;-&quot;??_);_(@_)"/>
    <numFmt numFmtId="174" formatCode="_ &quot;$&quot;\ * #,##0.000_ ;_ &quot;$&quot;\ * \-#,##0.0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Tahoma"/>
      <family val="2"/>
    </font>
    <font>
      <sz val="12"/>
      <color theme="0"/>
      <name val="Arial Narrow"/>
      <family val="2"/>
    </font>
    <font>
      <sz val="12"/>
      <color theme="9" tint="-0.249977111117893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164" fontId="0" fillId="0" borderId="0" xfId="0" applyNumberFormat="1" applyFill="1" applyBorder="1"/>
    <xf numFmtId="165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 indent="1"/>
    </xf>
    <xf numFmtId="165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2" borderId="9" xfId="0" applyFill="1" applyBorder="1" applyAlignment="1">
      <alignment horizontal="center"/>
    </xf>
    <xf numFmtId="164" fontId="0" fillId="0" borderId="10" xfId="0" applyNumberFormat="1" applyFill="1" applyBorder="1"/>
    <xf numFmtId="164" fontId="0" fillId="0" borderId="11" xfId="0" applyNumberFormat="1" applyFill="1" applyBorder="1"/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right" vertical="center" indent="1"/>
    </xf>
    <xf numFmtId="165" fontId="2" fillId="0" borderId="5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vertical="center"/>
    </xf>
    <xf numFmtId="166" fontId="2" fillId="0" borderId="5" xfId="0" applyNumberFormat="1" applyFont="1" applyFill="1" applyBorder="1" applyAlignment="1">
      <alignment vertical="center"/>
    </xf>
    <xf numFmtId="166" fontId="0" fillId="0" borderId="12" xfId="0" applyNumberFormat="1" applyFill="1" applyBorder="1" applyAlignment="1">
      <alignment vertical="center"/>
    </xf>
    <xf numFmtId="166" fontId="0" fillId="0" borderId="13" xfId="0" applyNumberFormat="1" applyFill="1" applyBorder="1" applyAlignment="1">
      <alignment vertical="center"/>
    </xf>
    <xf numFmtId="167" fontId="0" fillId="2" borderId="0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2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right" vertical="center" wrapText="1" indent="1"/>
    </xf>
    <xf numFmtId="0" fontId="2" fillId="5" borderId="5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6" fontId="2" fillId="5" borderId="5" xfId="0" applyNumberFormat="1" applyFont="1" applyFill="1" applyBorder="1"/>
    <xf numFmtId="166" fontId="0" fillId="0" borderId="12" xfId="0" applyNumberFormat="1" applyFill="1" applyBorder="1"/>
    <xf numFmtId="166" fontId="0" fillId="0" borderId="13" xfId="0" applyNumberFormat="1" applyFill="1" applyBorder="1"/>
    <xf numFmtId="164" fontId="0" fillId="0" borderId="15" xfId="0" applyNumberFormat="1" applyFill="1" applyBorder="1"/>
    <xf numFmtId="164" fontId="0" fillId="0" borderId="16" xfId="0" applyNumberFormat="1" applyFill="1" applyBorder="1"/>
    <xf numFmtId="44" fontId="0" fillId="0" borderId="0" xfId="2" applyFont="1" applyFill="1" applyBorder="1"/>
    <xf numFmtId="2" fontId="2" fillId="0" borderId="5" xfId="0" applyNumberFormat="1" applyFont="1" applyFill="1" applyBorder="1" applyAlignment="1">
      <alignment horizontal="right" indent="1"/>
    </xf>
    <xf numFmtId="165" fontId="2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/>
    <xf numFmtId="166" fontId="2" fillId="0" borderId="5" xfId="0" applyNumberFormat="1" applyFont="1" applyFill="1" applyBorder="1"/>
    <xf numFmtId="0" fontId="2" fillId="6" borderId="6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right" indent="1"/>
    </xf>
    <xf numFmtId="165" fontId="2" fillId="6" borderId="5" xfId="0" applyNumberFormat="1" applyFont="1" applyFill="1" applyBorder="1" applyAlignment="1">
      <alignment horizontal="right"/>
    </xf>
    <xf numFmtId="165" fontId="2" fillId="6" borderId="5" xfId="0" applyNumberFormat="1" applyFont="1" applyFill="1" applyBorder="1"/>
    <xf numFmtId="165" fontId="2" fillId="6" borderId="5" xfId="0" applyNumberFormat="1" applyFont="1" applyFill="1" applyBorder="1" applyAlignment="1">
      <alignment vertical="center"/>
    </xf>
    <xf numFmtId="166" fontId="2" fillId="6" borderId="5" xfId="0" applyNumberFormat="1" applyFont="1" applyFill="1" applyBorder="1"/>
    <xf numFmtId="166" fontId="0" fillId="6" borderId="12" xfId="0" applyNumberFormat="1" applyFill="1" applyBorder="1"/>
    <xf numFmtId="166" fontId="0" fillId="6" borderId="13" xfId="0" applyNumberFormat="1" applyFill="1" applyBorder="1"/>
    <xf numFmtId="0" fontId="0" fillId="6" borderId="0" xfId="0" applyFill="1" applyBorder="1"/>
    <xf numFmtId="44" fontId="0" fillId="6" borderId="0" xfId="2" applyFont="1" applyFill="1" applyBorder="1"/>
    <xf numFmtId="167" fontId="0" fillId="2" borderId="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4" fillId="0" borderId="0" xfId="0" applyFont="1" applyFill="1" applyBorder="1"/>
    <xf numFmtId="44" fontId="4" fillId="0" borderId="0" xfId="2" applyFont="1" applyFill="1" applyBorder="1"/>
    <xf numFmtId="2" fontId="0" fillId="0" borderId="0" xfId="0" applyNumberFormat="1" applyFill="1" applyBorder="1"/>
    <xf numFmtId="2" fontId="2" fillId="6" borderId="5" xfId="0" applyNumberFormat="1" applyFont="1" applyFill="1" applyBorder="1" applyAlignment="1">
      <alignment horizontal="right" vertical="center" indent="1"/>
    </xf>
    <xf numFmtId="164" fontId="0" fillId="2" borderId="0" xfId="0" applyNumberFormat="1" applyFill="1" applyBorder="1" applyAlignment="1">
      <alignment horizontal="center" vertical="center"/>
    </xf>
    <xf numFmtId="0" fontId="5" fillId="6" borderId="6" xfId="4" applyFont="1" applyFill="1" applyBorder="1" applyAlignment="1">
      <alignment horizontal="left" vertical="center"/>
    </xf>
    <xf numFmtId="169" fontId="0" fillId="0" borderId="0" xfId="0" applyNumberFormat="1" applyFill="1" applyBorder="1"/>
    <xf numFmtId="166" fontId="0" fillId="7" borderId="12" xfId="0" applyNumberFormat="1" applyFill="1" applyBorder="1"/>
    <xf numFmtId="0" fontId="3" fillId="3" borderId="6" xfId="0" applyFont="1" applyFill="1" applyBorder="1" applyAlignment="1">
      <alignment horizontal="left" vertical="center" wrapText="1"/>
    </xf>
    <xf numFmtId="164" fontId="0" fillId="5" borderId="14" xfId="0" applyNumberFormat="1" applyFill="1" applyBorder="1"/>
    <xf numFmtId="164" fontId="0" fillId="5" borderId="12" xfId="0" applyNumberFormat="1" applyFill="1" applyBorder="1"/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right" indent="1"/>
    </xf>
    <xf numFmtId="165" fontId="2" fillId="0" borderId="19" xfId="0" applyNumberFormat="1" applyFont="1" applyFill="1" applyBorder="1" applyAlignment="1">
      <alignment horizontal="right" vertical="center"/>
    </xf>
    <xf numFmtId="165" fontId="2" fillId="0" borderId="19" xfId="0" applyNumberFormat="1" applyFont="1" applyFill="1" applyBorder="1" applyAlignment="1">
      <alignment vertical="center"/>
    </xf>
    <xf numFmtId="166" fontId="2" fillId="0" borderId="19" xfId="0" applyNumberFormat="1" applyFont="1" applyFill="1" applyBorder="1"/>
    <xf numFmtId="166" fontId="0" fillId="0" borderId="20" xfId="0" applyNumberFormat="1" applyFill="1" applyBorder="1"/>
    <xf numFmtId="166" fontId="0" fillId="0" borderId="21" xfId="0" applyNumberFormat="1" applyFill="1" applyBorder="1"/>
    <xf numFmtId="164" fontId="0" fillId="2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vertical="center"/>
    </xf>
    <xf numFmtId="164" fontId="0" fillId="0" borderId="24" xfId="0" applyNumberForma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right" indent="1"/>
    </xf>
    <xf numFmtId="165" fontId="2" fillId="0" borderId="26" xfId="0" applyNumberFormat="1" applyFont="1" applyFill="1" applyBorder="1" applyAlignment="1">
      <alignment horizontal="right" vertical="center"/>
    </xf>
    <xf numFmtId="166" fontId="6" fillId="0" borderId="27" xfId="0" applyNumberFormat="1" applyFont="1" applyFill="1" applyBorder="1" applyAlignment="1">
      <alignment vertical="center"/>
    </xf>
    <xf numFmtId="44" fontId="0" fillId="0" borderId="22" xfId="2" applyFont="1" applyFill="1" applyBorder="1"/>
    <xf numFmtId="44" fontId="0" fillId="0" borderId="22" xfId="0" applyNumberFormat="1" applyFill="1" applyBorder="1"/>
    <xf numFmtId="0" fontId="0" fillId="2" borderId="22" xfId="0" applyFill="1" applyBorder="1" applyAlignment="1">
      <alignment horizontal="center"/>
    </xf>
    <xf numFmtId="164" fontId="0" fillId="0" borderId="22" xfId="0" applyNumberFormat="1" applyFill="1" applyBorder="1"/>
    <xf numFmtId="164" fontId="0" fillId="0" borderId="24" xfId="0" applyNumberFormat="1" applyFill="1" applyBorder="1"/>
    <xf numFmtId="168" fontId="0" fillId="0" borderId="0" xfId="0" applyNumberFormat="1" applyFill="1" applyBorder="1"/>
    <xf numFmtId="0" fontId="2" fillId="0" borderId="28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right" vertical="center" wrapText="1" inden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6" fontId="3" fillId="0" borderId="29" xfId="0" applyNumberFormat="1" applyFont="1" applyFill="1" applyBorder="1" applyAlignment="1"/>
    <xf numFmtId="43" fontId="0" fillId="0" borderId="0" xfId="1" applyFont="1" applyFill="1" applyBorder="1"/>
    <xf numFmtId="170" fontId="0" fillId="0" borderId="0" xfId="0" applyNumberFormat="1" applyFill="1" applyBorder="1"/>
    <xf numFmtId="0" fontId="2" fillId="0" borderId="6" xfId="0" applyFont="1" applyFill="1" applyBorder="1" applyAlignment="1">
      <alignment horizontal="right" vertical="center" wrapText="1"/>
    </xf>
    <xf numFmtId="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166" fontId="3" fillId="0" borderId="13" xfId="0" applyNumberFormat="1" applyFont="1" applyFill="1" applyBorder="1" applyAlignment="1"/>
    <xf numFmtId="171" fontId="0" fillId="0" borderId="0" xfId="2" applyNumberFormat="1" applyFont="1" applyFill="1" applyBorder="1"/>
    <xf numFmtId="2" fontId="7" fillId="0" borderId="5" xfId="0" applyNumberFormat="1" applyFont="1" applyFill="1" applyBorder="1" applyAlignment="1">
      <alignment horizontal="right" indent="1"/>
    </xf>
    <xf numFmtId="0" fontId="7" fillId="0" borderId="5" xfId="0" applyFont="1" applyFill="1" applyBorder="1" applyAlignment="1">
      <alignment horizontal="right"/>
    </xf>
    <xf numFmtId="166" fontId="7" fillId="0" borderId="5" xfId="0" applyNumberFormat="1" applyFont="1" applyFill="1" applyBorder="1" applyAlignment="1">
      <alignment horizontal="center"/>
    </xf>
    <xf numFmtId="9" fontId="0" fillId="0" borderId="0" xfId="3" applyFont="1" applyFill="1" applyBorder="1"/>
    <xf numFmtId="172" fontId="0" fillId="0" borderId="0" xfId="0" applyNumberFormat="1" applyFill="1" applyBorder="1"/>
    <xf numFmtId="9" fontId="2" fillId="0" borderId="5" xfId="3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/>
    <xf numFmtId="44" fontId="0" fillId="0" borderId="14" xfId="2" applyFont="1" applyFill="1" applyBorder="1" applyAlignment="1">
      <alignment horizontal="center"/>
    </xf>
    <xf numFmtId="44" fontId="0" fillId="0" borderId="5" xfId="2" applyFont="1" applyFill="1" applyBorder="1"/>
    <xf numFmtId="166" fontId="0" fillId="0" borderId="0" xfId="0" applyNumberFormat="1" applyFill="1" applyBorder="1"/>
    <xf numFmtId="173" fontId="0" fillId="2" borderId="0" xfId="0" applyNumberFormat="1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166" fontId="3" fillId="0" borderId="21" xfId="0" applyNumberFormat="1" applyFont="1" applyFill="1" applyBorder="1" applyAlignment="1"/>
    <xf numFmtId="174" fontId="4" fillId="9" borderId="14" xfId="2" applyNumberFormat="1" applyFont="1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166" fontId="4" fillId="0" borderId="0" xfId="0" applyNumberFormat="1" applyFont="1" applyFill="1" applyBorder="1"/>
    <xf numFmtId="0" fontId="4" fillId="0" borderId="0" xfId="2" applyNumberFormat="1" applyFont="1" applyFill="1" applyBorder="1"/>
    <xf numFmtId="174" fontId="0" fillId="0" borderId="0" xfId="2" applyNumberFormat="1" applyFont="1" applyFill="1" applyBorder="1"/>
    <xf numFmtId="166" fontId="0" fillId="2" borderId="0" xfId="0" applyNumberForma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center"/>
    </xf>
    <xf numFmtId="2" fontId="4" fillId="0" borderId="0" xfId="5" applyNumberFormat="1" applyAlignment="1">
      <alignment horizontal="right" indent="1"/>
    </xf>
    <xf numFmtId="166" fontId="4" fillId="0" borderId="0" xfId="5" applyNumberFormat="1" applyFill="1" applyBorder="1" applyAlignment="1">
      <alignment horizontal="right"/>
    </xf>
    <xf numFmtId="2" fontId="8" fillId="0" borderId="0" xfId="5" applyNumberFormat="1" applyFont="1" applyFill="1" applyBorder="1" applyAlignment="1">
      <alignment horizontal="right" indent="1"/>
    </xf>
    <xf numFmtId="166" fontId="9" fillId="0" borderId="0" xfId="5" applyNumberFormat="1" applyFont="1" applyFill="1" applyBorder="1"/>
    <xf numFmtId="168" fontId="4" fillId="0" borderId="0" xfId="6" applyFont="1" applyFill="1" applyBorder="1" applyAlignment="1">
      <alignment horizontal="right"/>
    </xf>
    <xf numFmtId="168" fontId="4" fillId="0" borderId="0" xfId="6" applyFont="1" applyFill="1" applyBorder="1" applyAlignment="1">
      <alignment horizontal="center"/>
    </xf>
    <xf numFmtId="2" fontId="4" fillId="0" borderId="0" xfId="7" applyNumberFormat="1" applyFont="1" applyFill="1" applyBorder="1" applyAlignment="1">
      <alignment horizontal="right" indent="1"/>
    </xf>
    <xf numFmtId="171" fontId="0" fillId="0" borderId="0" xfId="0" applyNumberFormat="1" applyFill="1" applyBorder="1"/>
    <xf numFmtId="168" fontId="4" fillId="0" borderId="0" xfId="5" applyNumberFormat="1" applyFont="1" applyFill="1" applyBorder="1" applyAlignment="1">
      <alignment horizontal="center"/>
    </xf>
    <xf numFmtId="2" fontId="4" fillId="0" borderId="0" xfId="5" applyNumberFormat="1" applyFill="1" applyBorder="1" applyAlignment="1">
      <alignment horizontal="right" indent="1"/>
    </xf>
    <xf numFmtId="171" fontId="4" fillId="5" borderId="0" xfId="2" applyNumberFormat="1" applyFont="1" applyFill="1" applyBorder="1"/>
    <xf numFmtId="171" fontId="0" fillId="2" borderId="0" xfId="0" applyNumberFormat="1" applyFill="1" applyBorder="1" applyAlignment="1">
      <alignment horizontal="center"/>
    </xf>
    <xf numFmtId="0" fontId="4" fillId="0" borderId="0" xfId="5"/>
    <xf numFmtId="171" fontId="4" fillId="9" borderId="0" xfId="2" applyNumberFormat="1" applyFont="1" applyFill="1" applyBorder="1"/>
    <xf numFmtId="171" fontId="4" fillId="0" borderId="0" xfId="6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8">
    <cellStyle name="Millares" xfId="1" builtinId="3"/>
    <cellStyle name="Moneda" xfId="2" builtinId="4"/>
    <cellStyle name="Moneda 4" xfId="6"/>
    <cellStyle name="Normal" xfId="0" builtinId="0"/>
    <cellStyle name="Normal 15" xfId="4"/>
    <cellStyle name="Normal 7" xfId="5"/>
    <cellStyle name="Porcentaje" xfId="3" builtinId="5"/>
    <cellStyle name="Porcentu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0</xdr:row>
      <xdr:rowOff>695325</xdr:rowOff>
    </xdr:from>
    <xdr:to>
      <xdr:col>6</xdr:col>
      <xdr:colOff>762000</xdr:colOff>
      <xdr:row>0</xdr:row>
      <xdr:rowOff>914400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47800" y="695325"/>
          <a:ext cx="68389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EMPRESA DE OBRAS SANITARIAS DE CALDAS EMPOCALDAS S.A. E.S.P.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0</xdr:row>
          <xdr:rowOff>0</xdr:rowOff>
        </xdr:from>
        <xdr:to>
          <xdr:col>7</xdr:col>
          <xdr:colOff>1209675</xdr:colOff>
          <xdr:row>0</xdr:row>
          <xdr:rowOff>962025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Manzanares%20y%20cronograma%20VR%20DIC%2027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 de obra"/>
      <sheetName val="Presupuesto"/>
      <sheetName val="$ iva 19%"/>
      <sheetName val=" AIU OBRA CIVIL"/>
      <sheetName val="A.P.U"/>
      <sheetName val="Análisis Mano de Obra"/>
      <sheetName val="Valor Materiales"/>
      <sheetName val="resu Cnt"/>
      <sheetName val="Análisis Precios Básicos"/>
      <sheetName val="A.I.U sum"/>
      <sheetName val="Hoja13"/>
      <sheetName val="cant acued"/>
      <sheetName val="CRONOGRAMA"/>
      <sheetName val="Cotas"/>
      <sheetName val="A Prestacional"/>
      <sheetName val="A Mano de Obra"/>
      <sheetName val="Hoja2"/>
      <sheetName val="A Precios Básicos"/>
      <sheetName val="Hoja1"/>
    </sheetNames>
    <sheetDataSet>
      <sheetData sheetId="0">
        <row r="18">
          <cell r="C18">
            <v>12</v>
          </cell>
        </row>
        <row r="20">
          <cell r="E20">
            <v>603.49</v>
          </cell>
          <cell r="V20">
            <v>3205.1</v>
          </cell>
          <cell r="W20">
            <v>48.24</v>
          </cell>
          <cell r="AB20">
            <v>108.34</v>
          </cell>
          <cell r="AE20">
            <v>227</v>
          </cell>
          <cell r="AJ20">
            <v>171.61</v>
          </cell>
          <cell r="AK20">
            <v>22.7</v>
          </cell>
          <cell r="AS20">
            <v>151.5</v>
          </cell>
          <cell r="AT20">
            <v>1206.98</v>
          </cell>
        </row>
        <row r="23">
          <cell r="C23">
            <v>1362</v>
          </cell>
        </row>
        <row r="24">
          <cell r="C24">
            <v>100.99</v>
          </cell>
        </row>
        <row r="25">
          <cell r="C25">
            <v>144</v>
          </cell>
        </row>
        <row r="28">
          <cell r="C28">
            <v>270</v>
          </cell>
        </row>
        <row r="31">
          <cell r="C31">
            <v>90</v>
          </cell>
        </row>
        <row r="34">
          <cell r="C34">
            <v>101</v>
          </cell>
        </row>
        <row r="52">
          <cell r="N52">
            <v>18</v>
          </cell>
        </row>
        <row r="54">
          <cell r="N54">
            <v>48.24</v>
          </cell>
        </row>
        <row r="56">
          <cell r="H56">
            <v>2661.06</v>
          </cell>
          <cell r="N56">
            <v>17</v>
          </cell>
        </row>
        <row r="58">
          <cell r="H58">
            <v>452.36</v>
          </cell>
        </row>
        <row r="60">
          <cell r="H60">
            <v>808.3786520000001</v>
          </cell>
          <cell r="N60">
            <v>173.10999999999999</v>
          </cell>
        </row>
        <row r="62">
          <cell r="N62">
            <v>98.646000000000001</v>
          </cell>
        </row>
        <row r="64">
          <cell r="H64">
            <v>288.61880000000002</v>
          </cell>
        </row>
        <row r="66">
          <cell r="H66">
            <v>42.995999999999995</v>
          </cell>
          <cell r="N66">
            <v>1590.75</v>
          </cell>
        </row>
        <row r="70">
          <cell r="H70">
            <v>2684.864</v>
          </cell>
        </row>
        <row r="72">
          <cell r="H72">
            <v>36</v>
          </cell>
        </row>
        <row r="74">
          <cell r="H74">
            <v>91</v>
          </cell>
        </row>
        <row r="76">
          <cell r="H76">
            <v>57</v>
          </cell>
        </row>
        <row r="78">
          <cell r="H78">
            <v>43</v>
          </cell>
        </row>
      </sheetData>
      <sheetData sheetId="1"/>
      <sheetData sheetId="2"/>
      <sheetData sheetId="3"/>
      <sheetData sheetId="4">
        <row r="2">
          <cell r="C2" t="str">
            <v>ANALISIS DE PRECIOS UNITARIOS</v>
          </cell>
        </row>
        <row r="3">
          <cell r="C3" t="str">
            <v>PRESUPUESTO  OBRAS DE OPTIMIZACION DE LAS REDES DE ACUEDUCTO Y ALCANTARILLADO EN LA ZONA URBANA EN EL MUNICIPIO DE MANZANARES CALDAS</v>
          </cell>
        </row>
        <row r="5">
          <cell r="J5" t="str">
            <v>Fecha: 2016</v>
          </cell>
        </row>
        <row r="6">
          <cell r="C6" t="str">
            <v>PRELIMINARES</v>
          </cell>
        </row>
        <row r="9">
          <cell r="C9" t="str">
            <v>ITEM No.</v>
          </cell>
          <cell r="D9" t="str">
            <v>Concepto</v>
          </cell>
          <cell r="E9" t="str">
            <v>Unidad</v>
          </cell>
          <cell r="F9" t="str">
            <v>Costo Directo</v>
          </cell>
          <cell r="H9" t="str">
            <v>H y E</v>
          </cell>
          <cell r="I9" t="str">
            <v>Materiales</v>
          </cell>
          <cell r="J9" t="str">
            <v>Mano de Obra</v>
          </cell>
          <cell r="K9" t="str">
            <v>Otros</v>
          </cell>
        </row>
        <row r="10">
          <cell r="C10" t="str">
            <v>1.3.2</v>
          </cell>
          <cell r="D10" t="str">
            <v xml:space="preserve"> Localización y Replanteo de Redes (incluye topografía y plano récord)</v>
          </cell>
          <cell r="E10" t="str">
            <v>Ml</v>
          </cell>
          <cell r="F10">
            <v>1898</v>
          </cell>
          <cell r="H10">
            <v>451</v>
          </cell>
          <cell r="I10">
            <v>352</v>
          </cell>
          <cell r="J10">
            <v>1095</v>
          </cell>
          <cell r="K10">
            <v>0</v>
          </cell>
        </row>
        <row r="11">
          <cell r="C11" t="str">
            <v>Código</v>
          </cell>
          <cell r="D11" t="str">
            <v>Descripción</v>
          </cell>
          <cell r="E11" t="str">
            <v>Unidad</v>
          </cell>
          <cell r="F11" t="str">
            <v>Costo. Unitario</v>
          </cell>
          <cell r="G11" t="str">
            <v>Cantidad</v>
          </cell>
          <cell r="H11" t="str">
            <v>H y E</v>
          </cell>
          <cell r="I11" t="str">
            <v>Materiales</v>
          </cell>
          <cell r="J11" t="str">
            <v>Mano de Obra</v>
          </cell>
          <cell r="K11" t="str">
            <v>Otros</v>
          </cell>
        </row>
        <row r="12">
          <cell r="C12" t="str">
            <v>3.1</v>
          </cell>
          <cell r="D12" t="str">
            <v>Herramienta Menor General</v>
          </cell>
          <cell r="E12" t="str">
            <v>Un</v>
          </cell>
          <cell r="F12">
            <v>902</v>
          </cell>
          <cell r="G12">
            <v>0.5</v>
          </cell>
          <cell r="H12">
            <v>451</v>
          </cell>
          <cell r="I12">
            <v>0</v>
          </cell>
          <cell r="J12">
            <v>0</v>
          </cell>
          <cell r="K12">
            <v>0</v>
          </cell>
        </row>
        <row r="13">
          <cell r="C13" t="str">
            <v>2.9</v>
          </cell>
          <cell r="D13" t="str">
            <v>Materiales Varios</v>
          </cell>
          <cell r="E13" t="str">
            <v>Gr</v>
          </cell>
          <cell r="F13">
            <v>1600</v>
          </cell>
          <cell r="G13">
            <v>0.22</v>
          </cell>
          <cell r="H13">
            <v>0</v>
          </cell>
          <cell r="I13">
            <v>352</v>
          </cell>
          <cell r="J13">
            <v>0</v>
          </cell>
          <cell r="K13">
            <v>0</v>
          </cell>
        </row>
        <row r="14">
          <cell r="C14" t="str">
            <v>11.9</v>
          </cell>
          <cell r="D14" t="str">
            <v xml:space="preserve">Comisión de Topografía con Equipos </v>
          </cell>
          <cell r="E14" t="str">
            <v>Día</v>
          </cell>
          <cell r="F14">
            <v>350000</v>
          </cell>
          <cell r="G14">
            <v>2.7000000000000001E-3</v>
          </cell>
          <cell r="H14">
            <v>0</v>
          </cell>
          <cell r="I14">
            <v>0</v>
          </cell>
          <cell r="J14">
            <v>945</v>
          </cell>
          <cell r="K14">
            <v>0</v>
          </cell>
        </row>
        <row r="15">
          <cell r="C15" t="str">
            <v>11.24</v>
          </cell>
          <cell r="D15" t="str">
            <v>Dibujante Plano Record</v>
          </cell>
          <cell r="E15" t="str">
            <v>Día</v>
          </cell>
          <cell r="F15">
            <v>50000</v>
          </cell>
          <cell r="G15">
            <v>3.0000000000000001E-3</v>
          </cell>
          <cell r="H15">
            <v>0</v>
          </cell>
          <cell r="I15">
            <v>0</v>
          </cell>
          <cell r="J15">
            <v>150</v>
          </cell>
          <cell r="K15">
            <v>0</v>
          </cell>
        </row>
        <row r="16">
          <cell r="H16">
            <v>451</v>
          </cell>
          <cell r="I16">
            <v>352</v>
          </cell>
          <cell r="J16">
            <v>1095</v>
          </cell>
          <cell r="K16">
            <v>0</v>
          </cell>
        </row>
        <row r="19">
          <cell r="C19" t="str">
            <v>DEMOLICIONES</v>
          </cell>
        </row>
        <row r="21">
          <cell r="C21" t="str">
            <v>ITEM No.</v>
          </cell>
          <cell r="D21" t="str">
            <v>Concepto</v>
          </cell>
          <cell r="E21" t="str">
            <v>Unidad</v>
          </cell>
          <cell r="F21" t="str">
            <v>Costo Directo</v>
          </cell>
          <cell r="H21" t="str">
            <v>H y E</v>
          </cell>
          <cell r="I21" t="str">
            <v>Materiales</v>
          </cell>
          <cell r="J21" t="str">
            <v>Mano de Obra</v>
          </cell>
          <cell r="K21" t="str">
            <v>Otros</v>
          </cell>
        </row>
        <row r="22">
          <cell r="C22" t="str">
            <v>2.2.1</v>
          </cell>
          <cell r="D22" t="str">
            <v xml:space="preserve"> Demolición PAVIMENTO EN Concreto Hidráulico         </v>
          </cell>
          <cell r="E22" t="str">
            <v>M3</v>
          </cell>
          <cell r="F22">
            <v>77513.838749999995</v>
          </cell>
          <cell r="H22">
            <v>61802</v>
          </cell>
          <cell r="I22">
            <v>361.6</v>
          </cell>
          <cell r="J22">
            <v>15350.23875</v>
          </cell>
          <cell r="K22">
            <v>0</v>
          </cell>
        </row>
        <row r="23">
          <cell r="C23" t="str">
            <v>Código</v>
          </cell>
          <cell r="D23" t="str">
            <v>Descripción</v>
          </cell>
          <cell r="E23" t="str">
            <v>Unidad</v>
          </cell>
          <cell r="F23" t="str">
            <v>Costo. Unitario</v>
          </cell>
          <cell r="G23" t="str">
            <v>Cantidad</v>
          </cell>
          <cell r="H23" t="str">
            <v>H y E</v>
          </cell>
          <cell r="I23" t="str">
            <v>Materiales</v>
          </cell>
          <cell r="J23" t="str">
            <v>Mano de Obra</v>
          </cell>
          <cell r="K23" t="str">
            <v>Otros</v>
          </cell>
        </row>
        <row r="24">
          <cell r="C24" t="str">
            <v>3.1</v>
          </cell>
          <cell r="D24" t="str">
            <v>Herramienta Menor General</v>
          </cell>
          <cell r="E24" t="str">
            <v>Un</v>
          </cell>
          <cell r="F24">
            <v>902</v>
          </cell>
          <cell r="G24">
            <v>1</v>
          </cell>
          <cell r="H24">
            <v>902</v>
          </cell>
          <cell r="I24">
            <v>0</v>
          </cell>
          <cell r="J24">
            <v>0</v>
          </cell>
          <cell r="K24">
            <v>0</v>
          </cell>
        </row>
        <row r="25">
          <cell r="C25" t="str">
            <v>11.15</v>
          </cell>
          <cell r="D25" t="str">
            <v>Compresor 1 Martillo</v>
          </cell>
          <cell r="E25" t="str">
            <v>Hora</v>
          </cell>
          <cell r="F25">
            <v>40600</v>
          </cell>
          <cell r="G25">
            <v>1.5</v>
          </cell>
          <cell r="H25">
            <v>60900</v>
          </cell>
          <cell r="I25">
            <v>0</v>
          </cell>
          <cell r="J25">
            <v>0</v>
          </cell>
          <cell r="K25">
            <v>0</v>
          </cell>
        </row>
        <row r="26">
          <cell r="C26" t="str">
            <v>2.9</v>
          </cell>
          <cell r="D26" t="str">
            <v>Materiales Varios</v>
          </cell>
          <cell r="E26" t="str">
            <v>Gr</v>
          </cell>
          <cell r="F26">
            <v>1600</v>
          </cell>
          <cell r="G26">
            <v>0.22600000000000001</v>
          </cell>
          <cell r="H26">
            <v>0</v>
          </cell>
          <cell r="I26">
            <v>361.6</v>
          </cell>
          <cell r="J26">
            <v>0</v>
          </cell>
          <cell r="K26">
            <v>0</v>
          </cell>
        </row>
        <row r="27">
          <cell r="C27" t="str">
            <v>1.1</v>
          </cell>
          <cell r="D27" t="str">
            <v>Cuadrilla tipo I (1of + 1ay)</v>
          </cell>
          <cell r="E27" t="str">
            <v>Hr</v>
          </cell>
          <cell r="F27">
            <v>17443.453125</v>
          </cell>
          <cell r="G27">
            <v>0.88</v>
          </cell>
          <cell r="H27">
            <v>0</v>
          </cell>
          <cell r="I27">
            <v>0</v>
          </cell>
          <cell r="J27">
            <v>15350.23875</v>
          </cell>
          <cell r="K27">
            <v>0</v>
          </cell>
        </row>
        <row r="28">
          <cell r="H28">
            <v>61802</v>
          </cell>
          <cell r="I28">
            <v>361.6</v>
          </cell>
          <cell r="J28">
            <v>15350.23875</v>
          </cell>
          <cell r="K28">
            <v>0</v>
          </cell>
        </row>
        <row r="30">
          <cell r="C30" t="str">
            <v>ITEM No.</v>
          </cell>
          <cell r="D30" t="str">
            <v>Concepto</v>
          </cell>
          <cell r="E30" t="str">
            <v>Unidad</v>
          </cell>
          <cell r="F30" t="str">
            <v>Costo Directo</v>
          </cell>
          <cell r="H30" t="str">
            <v>H y E</v>
          </cell>
          <cell r="I30" t="str">
            <v>Materiales</v>
          </cell>
          <cell r="J30" t="str">
            <v>Mano de Obra</v>
          </cell>
          <cell r="K30" t="str">
            <v>Otros</v>
          </cell>
        </row>
        <row r="31">
          <cell r="C31" t="str">
            <v>2.2.2</v>
          </cell>
          <cell r="D31" t="str">
            <v xml:space="preserve">Demolición de Andenes y Sardineles en Concreto Hidráulico            </v>
          </cell>
          <cell r="E31" t="str">
            <v>M3</v>
          </cell>
          <cell r="F31">
            <v>49762.638749999998</v>
          </cell>
          <cell r="H31">
            <v>33382</v>
          </cell>
          <cell r="I31">
            <v>1030.4000000000001</v>
          </cell>
          <cell r="J31">
            <v>15350.23875</v>
          </cell>
          <cell r="K31">
            <v>0</v>
          </cell>
        </row>
        <row r="32">
          <cell r="C32" t="str">
            <v>Código</v>
          </cell>
          <cell r="D32" t="str">
            <v>Descripción</v>
          </cell>
          <cell r="E32" t="str">
            <v>Unidad</v>
          </cell>
          <cell r="F32" t="str">
            <v>Costo. Unitario</v>
          </cell>
          <cell r="G32" t="str">
            <v>Cantidad</v>
          </cell>
          <cell r="H32" t="str">
            <v>H y E</v>
          </cell>
          <cell r="I32" t="str">
            <v>Materiales</v>
          </cell>
          <cell r="J32" t="str">
            <v>Mano de Obra</v>
          </cell>
          <cell r="K32" t="str">
            <v>Otros</v>
          </cell>
        </row>
        <row r="33">
          <cell r="C33" t="str">
            <v>3.1</v>
          </cell>
          <cell r="D33" t="str">
            <v>Herramienta Menor General</v>
          </cell>
          <cell r="E33" t="str">
            <v>Un</v>
          </cell>
          <cell r="F33">
            <v>902</v>
          </cell>
          <cell r="G33">
            <v>1</v>
          </cell>
          <cell r="H33">
            <v>902</v>
          </cell>
          <cell r="I33">
            <v>0</v>
          </cell>
          <cell r="J33">
            <v>0</v>
          </cell>
          <cell r="K33">
            <v>0</v>
          </cell>
        </row>
        <row r="34">
          <cell r="C34" t="str">
            <v>11.15</v>
          </cell>
          <cell r="D34" t="str">
            <v>Compresor 1 Martillo</v>
          </cell>
          <cell r="E34" t="str">
            <v>Hora</v>
          </cell>
          <cell r="F34">
            <v>40600</v>
          </cell>
          <cell r="G34">
            <v>0.8</v>
          </cell>
          <cell r="H34">
            <v>32480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2.9</v>
          </cell>
          <cell r="D35" t="str">
            <v>Materiales Varios</v>
          </cell>
          <cell r="E35" t="str">
            <v>Gr</v>
          </cell>
          <cell r="F35">
            <v>1600</v>
          </cell>
          <cell r="G35">
            <v>0.64400000000000002</v>
          </cell>
          <cell r="H35">
            <v>0</v>
          </cell>
          <cell r="I35">
            <v>1030.4000000000001</v>
          </cell>
          <cell r="J35">
            <v>0</v>
          </cell>
          <cell r="K35">
            <v>0</v>
          </cell>
        </row>
        <row r="36">
          <cell r="C36" t="str">
            <v>1.1</v>
          </cell>
          <cell r="D36" t="str">
            <v>Cuadrilla tipo I (1of + 1ay)</v>
          </cell>
          <cell r="E36" t="str">
            <v>Hr</v>
          </cell>
          <cell r="F36">
            <v>17443.453125</v>
          </cell>
          <cell r="G36">
            <v>0.88</v>
          </cell>
          <cell r="H36">
            <v>0</v>
          </cell>
          <cell r="I36">
            <v>0</v>
          </cell>
          <cell r="J36">
            <v>15350.23875</v>
          </cell>
          <cell r="K36">
            <v>0</v>
          </cell>
        </row>
        <row r="37">
          <cell r="H37">
            <v>33382</v>
          </cell>
          <cell r="I37">
            <v>1030.4000000000001</v>
          </cell>
          <cell r="J37">
            <v>15350.23875</v>
          </cell>
          <cell r="K37">
            <v>0</v>
          </cell>
        </row>
        <row r="39">
          <cell r="C39" t="str">
            <v>ITEM No.</v>
          </cell>
          <cell r="D39" t="str">
            <v>Concepto</v>
          </cell>
          <cell r="E39" t="str">
            <v>Unidad</v>
          </cell>
          <cell r="F39" t="str">
            <v>Costo Directo</v>
          </cell>
          <cell r="H39" t="str">
            <v>H y E</v>
          </cell>
          <cell r="I39" t="str">
            <v>Materiales</v>
          </cell>
          <cell r="J39" t="str">
            <v>Mano de Obra</v>
          </cell>
          <cell r="K39" t="str">
            <v>Otros</v>
          </cell>
        </row>
        <row r="40">
          <cell r="C40" t="str">
            <v>2.2.1.1</v>
          </cell>
          <cell r="D40" t="str">
            <v xml:space="preserve"> Demolición en Concreto Hidráulico (CILINDROS CÁMARAS)        .</v>
          </cell>
          <cell r="E40" t="str">
            <v>M</v>
          </cell>
          <cell r="F40">
            <v>45416.75437457813</v>
          </cell>
          <cell r="H40">
            <v>982.42683000000011</v>
          </cell>
          <cell r="I40">
            <v>40634.567820000004</v>
          </cell>
          <cell r="J40">
            <v>3799.7597245781258</v>
          </cell>
          <cell r="K40">
            <v>0</v>
          </cell>
        </row>
        <row r="41">
          <cell r="C41" t="str">
            <v>Código</v>
          </cell>
          <cell r="D41" t="str">
            <v>Descripción</v>
          </cell>
          <cell r="E41" t="str">
            <v>Unidad</v>
          </cell>
          <cell r="F41" t="str">
            <v>Costo. Unitario</v>
          </cell>
          <cell r="G41" t="str">
            <v>Cantidad</v>
          </cell>
          <cell r="H41" t="str">
            <v>H y E</v>
          </cell>
          <cell r="I41" t="str">
            <v>Materiales</v>
          </cell>
          <cell r="J41" t="str">
            <v>Mano de Obra</v>
          </cell>
          <cell r="K41" t="str">
            <v>Otros</v>
          </cell>
        </row>
        <row r="42">
          <cell r="C42" t="str">
            <v>3.1</v>
          </cell>
          <cell r="D42" t="str">
            <v>Herramienta Menor General</v>
          </cell>
          <cell r="E42" t="str">
            <v>Un</v>
          </cell>
          <cell r="F42">
            <v>902</v>
          </cell>
          <cell r="G42">
            <v>1</v>
          </cell>
          <cell r="H42">
            <v>902</v>
          </cell>
          <cell r="I42">
            <v>0</v>
          </cell>
          <cell r="J42">
            <v>0</v>
          </cell>
          <cell r="K42">
            <v>0</v>
          </cell>
        </row>
        <row r="43">
          <cell r="C43" t="str">
            <v>11.15</v>
          </cell>
          <cell r="D43" t="str">
            <v>Compresor 1 Martillo</v>
          </cell>
          <cell r="E43" t="str">
            <v>Hora</v>
          </cell>
          <cell r="F43">
            <v>40600</v>
          </cell>
          <cell r="G43">
            <v>0.91</v>
          </cell>
          <cell r="H43">
            <v>0</v>
          </cell>
          <cell r="I43">
            <v>36946</v>
          </cell>
          <cell r="J43">
            <v>0</v>
          </cell>
          <cell r="K43">
            <v>0</v>
          </cell>
        </row>
        <row r="44">
          <cell r="C44" t="str">
            <v>2.9</v>
          </cell>
          <cell r="D44" t="str">
            <v>Materiales Varios</v>
          </cell>
          <cell r="E44" t="str">
            <v>Gr</v>
          </cell>
          <cell r="F44">
            <v>1600</v>
          </cell>
          <cell r="G44">
            <v>0.22600000000000001</v>
          </cell>
          <cell r="H44">
            <v>0</v>
          </cell>
          <cell r="I44">
            <v>362</v>
          </cell>
          <cell r="J44">
            <v>0</v>
          </cell>
          <cell r="K44">
            <v>0</v>
          </cell>
        </row>
        <row r="45">
          <cell r="C45" t="str">
            <v>1.1</v>
          </cell>
          <cell r="D45" t="str">
            <v>Cuadrilla tipo I (1of + 1ay)</v>
          </cell>
          <cell r="E45" t="str">
            <v>Hr</v>
          </cell>
          <cell r="F45">
            <v>17443.453125</v>
          </cell>
          <cell r="G45">
            <v>0.2</v>
          </cell>
          <cell r="H45">
            <v>0</v>
          </cell>
          <cell r="I45">
            <v>0</v>
          </cell>
          <cell r="J45">
            <v>3488.6906250000002</v>
          </cell>
          <cell r="K45">
            <v>0</v>
          </cell>
        </row>
        <row r="46">
          <cell r="H46">
            <v>982.42683000000011</v>
          </cell>
          <cell r="I46">
            <v>40634.567820000004</v>
          </cell>
          <cell r="J46">
            <v>3799.7597245781258</v>
          </cell>
          <cell r="K46">
            <v>0</v>
          </cell>
        </row>
        <row r="48">
          <cell r="C48" t="str">
            <v>ITEM No.</v>
          </cell>
          <cell r="D48" t="str">
            <v>Concepto</v>
          </cell>
          <cell r="E48" t="str">
            <v>Unidad</v>
          </cell>
          <cell r="F48" t="str">
            <v>Costo Directo</v>
          </cell>
          <cell r="H48" t="str">
            <v>H y E</v>
          </cell>
          <cell r="I48" t="str">
            <v>Materiales</v>
          </cell>
          <cell r="J48" t="str">
            <v>Mano de Obra</v>
          </cell>
          <cell r="K48" t="str">
            <v>Otros</v>
          </cell>
        </row>
        <row r="49">
          <cell r="C49" t="str">
            <v>2.2.1.2</v>
          </cell>
          <cell r="D49" t="str">
            <v xml:space="preserve"> Demolición en Concreto Hidráulico (BASES Y CAÑUELAS CÁMARAS)        .</v>
          </cell>
          <cell r="E49" t="str">
            <v>UN</v>
          </cell>
          <cell r="F49">
            <v>58335.937438143752</v>
          </cell>
          <cell r="H49">
            <v>982.42683000000011</v>
          </cell>
          <cell r="I49">
            <v>40634.567820000004</v>
          </cell>
          <cell r="J49">
            <v>16718.942788143751</v>
          </cell>
          <cell r="K49">
            <v>0</v>
          </cell>
        </row>
        <row r="50">
          <cell r="C50" t="str">
            <v>Código</v>
          </cell>
          <cell r="D50" t="str">
            <v>Descripción</v>
          </cell>
          <cell r="E50" t="str">
            <v>Unidad</v>
          </cell>
          <cell r="F50" t="str">
            <v>Costo. Unitario</v>
          </cell>
          <cell r="G50" t="str">
            <v>Cantidad</v>
          </cell>
          <cell r="H50" t="str">
            <v>H y E</v>
          </cell>
          <cell r="I50" t="str">
            <v>Materiales</v>
          </cell>
          <cell r="J50" t="str">
            <v>Mano de Obra</v>
          </cell>
          <cell r="K50" t="str">
            <v>Otros</v>
          </cell>
        </row>
        <row r="51">
          <cell r="C51" t="str">
            <v>3.1</v>
          </cell>
          <cell r="D51" t="str">
            <v>Herramienta Menor General</v>
          </cell>
          <cell r="E51" t="str">
            <v>Un</v>
          </cell>
          <cell r="F51">
            <v>902</v>
          </cell>
          <cell r="G51">
            <v>1</v>
          </cell>
          <cell r="H51">
            <v>902</v>
          </cell>
          <cell r="I51">
            <v>0</v>
          </cell>
          <cell r="J51">
            <v>0</v>
          </cell>
          <cell r="K51">
            <v>0</v>
          </cell>
        </row>
        <row r="52">
          <cell r="C52" t="str">
            <v>11.15</v>
          </cell>
          <cell r="D52" t="str">
            <v>Compresor 1 Martillo</v>
          </cell>
          <cell r="E52" t="str">
            <v>Hora</v>
          </cell>
          <cell r="F52">
            <v>40600</v>
          </cell>
          <cell r="G52">
            <v>0.91</v>
          </cell>
          <cell r="H52">
            <v>0</v>
          </cell>
          <cell r="I52">
            <v>36946</v>
          </cell>
          <cell r="J52">
            <v>0</v>
          </cell>
          <cell r="K52">
            <v>0</v>
          </cell>
        </row>
        <row r="53">
          <cell r="C53" t="str">
            <v>2.9</v>
          </cell>
          <cell r="D53" t="str">
            <v>Materiales Varios</v>
          </cell>
          <cell r="E53" t="str">
            <v>Gr</v>
          </cell>
          <cell r="F53">
            <v>1600</v>
          </cell>
          <cell r="G53">
            <v>0.22600000000000001</v>
          </cell>
          <cell r="H53">
            <v>0</v>
          </cell>
          <cell r="I53">
            <v>362</v>
          </cell>
          <cell r="J53">
            <v>0</v>
          </cell>
          <cell r="K53">
            <v>0</v>
          </cell>
        </row>
        <row r="54">
          <cell r="C54" t="str">
            <v>1.1</v>
          </cell>
          <cell r="D54" t="str">
            <v>Cuadrilla tipo I (1of + 1ay)</v>
          </cell>
          <cell r="E54" t="str">
            <v>Hr</v>
          </cell>
          <cell r="F54">
            <v>17443.453125</v>
          </cell>
          <cell r="G54">
            <v>0.88</v>
          </cell>
          <cell r="H54">
            <v>0</v>
          </cell>
          <cell r="I54">
            <v>0</v>
          </cell>
          <cell r="J54">
            <v>15350.23875</v>
          </cell>
          <cell r="K54">
            <v>0</v>
          </cell>
        </row>
        <row r="55">
          <cell r="H55">
            <v>982.42683000000011</v>
          </cell>
          <cell r="I55">
            <v>40634.567820000004</v>
          </cell>
          <cell r="J55">
            <v>16718.942788143751</v>
          </cell>
          <cell r="K55">
            <v>0</v>
          </cell>
        </row>
        <row r="58">
          <cell r="C58" t="str">
            <v>EXCAVACIONES</v>
          </cell>
        </row>
        <row r="60">
          <cell r="C60" t="str">
            <v>ITEM No.</v>
          </cell>
          <cell r="D60" t="str">
            <v>Concepto</v>
          </cell>
          <cell r="E60" t="str">
            <v>Unidad</v>
          </cell>
          <cell r="F60" t="str">
            <v>Costo Directo</v>
          </cell>
          <cell r="H60" t="str">
            <v>H y E</v>
          </cell>
          <cell r="I60" t="str">
            <v>Materiales</v>
          </cell>
          <cell r="J60" t="str">
            <v>Mano de Obra</v>
          </cell>
          <cell r="K60" t="str">
            <v>Otros</v>
          </cell>
        </row>
        <row r="61">
          <cell r="C61" t="str">
            <v>4.1.1.1</v>
          </cell>
          <cell r="D61" t="str">
            <v xml:space="preserve"> Excavación en Zanja - manual - Cualquier material (seco/húmedo)- 0.0 a 2.0 m        </v>
          </cell>
          <cell r="E61" t="str">
            <v>M3</v>
          </cell>
          <cell r="F61">
            <v>15303.4390625</v>
          </cell>
          <cell r="H61">
            <v>2085</v>
          </cell>
          <cell r="I61">
            <v>0</v>
          </cell>
          <cell r="J61">
            <v>13218.4390625</v>
          </cell>
          <cell r="K61">
            <v>0</v>
          </cell>
        </row>
        <row r="62">
          <cell r="C62" t="str">
            <v>Código</v>
          </cell>
          <cell r="D62" t="str">
            <v>Descripción</v>
          </cell>
          <cell r="E62" t="str">
            <v>Unidad</v>
          </cell>
          <cell r="F62" t="str">
            <v>Costo. Unitario</v>
          </cell>
          <cell r="G62" t="str">
            <v>Cantidad</v>
          </cell>
          <cell r="H62" t="str">
            <v>H y E</v>
          </cell>
          <cell r="I62" t="str">
            <v>Materiales</v>
          </cell>
          <cell r="J62" t="str">
            <v>Mano de Obra</v>
          </cell>
          <cell r="K62" t="str">
            <v>Otros</v>
          </cell>
        </row>
        <row r="63">
          <cell r="C63" t="str">
            <v>3.1</v>
          </cell>
          <cell r="D63" t="str">
            <v>Herramienta Menor General</v>
          </cell>
          <cell r="E63" t="str">
            <v>Un</v>
          </cell>
          <cell r="F63">
            <v>902</v>
          </cell>
          <cell r="G63">
            <v>1</v>
          </cell>
          <cell r="H63">
            <v>902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11.20</v>
          </cell>
          <cell r="D64" t="str">
            <v>Motobomba de 2" a Gasolina</v>
          </cell>
          <cell r="E64" t="str">
            <v>Día</v>
          </cell>
          <cell r="F64">
            <v>34800</v>
          </cell>
          <cell r="G64">
            <v>3.4000000000000002E-2</v>
          </cell>
          <cell r="H64">
            <v>1183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1.6</v>
          </cell>
          <cell r="D65" t="str">
            <v>Cuadrilla tipo VI (6ay) - Excavación y transporte interno</v>
          </cell>
          <cell r="E65" t="str">
            <v>Hr</v>
          </cell>
          <cell r="F65">
            <v>37766.96875</v>
          </cell>
          <cell r="G65">
            <v>0.35</v>
          </cell>
          <cell r="H65">
            <v>0</v>
          </cell>
          <cell r="I65">
            <v>0</v>
          </cell>
          <cell r="J65">
            <v>13218.4390625</v>
          </cell>
          <cell r="K65">
            <v>0</v>
          </cell>
        </row>
        <row r="66">
          <cell r="H66">
            <v>2085</v>
          </cell>
          <cell r="I66">
            <v>0</v>
          </cell>
          <cell r="J66">
            <v>13218.4390625</v>
          </cell>
          <cell r="K66">
            <v>0</v>
          </cell>
        </row>
        <row r="68">
          <cell r="C68" t="str">
            <v>ITEM No.</v>
          </cell>
          <cell r="D68" t="str">
            <v>Concepto</v>
          </cell>
          <cell r="E68" t="str">
            <v>Unidad</v>
          </cell>
          <cell r="F68" t="str">
            <v>Costo Directo</v>
          </cell>
          <cell r="H68" t="str">
            <v>H y E</v>
          </cell>
          <cell r="I68" t="str">
            <v>Materiales</v>
          </cell>
          <cell r="J68" t="str">
            <v>Mano de Obra</v>
          </cell>
          <cell r="K68" t="str">
            <v>Otros</v>
          </cell>
        </row>
        <row r="69">
          <cell r="C69" t="str">
            <v>4.1.1.2</v>
          </cell>
          <cell r="D69" t="str">
            <v xml:space="preserve"> Excavación en Zanja - manual - Cualquier material 
(seco - húmedo) 2,01 - a 4,00 m                                         </v>
          </cell>
          <cell r="E69" t="str">
            <v>M3</v>
          </cell>
          <cell r="F69">
            <v>40756.96875</v>
          </cell>
          <cell r="H69">
            <v>2990</v>
          </cell>
          <cell r="I69">
            <v>0</v>
          </cell>
          <cell r="J69">
            <v>37766.96875</v>
          </cell>
          <cell r="K69">
            <v>0</v>
          </cell>
        </row>
        <row r="70">
          <cell r="C70" t="str">
            <v>Código</v>
          </cell>
          <cell r="D70" t="str">
            <v>Descripción</v>
          </cell>
          <cell r="E70" t="str">
            <v>Unidad</v>
          </cell>
          <cell r="F70" t="str">
            <v>Costo. Unitario</v>
          </cell>
          <cell r="G70" t="str">
            <v>Cantidad</v>
          </cell>
          <cell r="H70" t="str">
            <v>H y E</v>
          </cell>
          <cell r="I70" t="str">
            <v>Materiales</v>
          </cell>
          <cell r="J70" t="str">
            <v>Mano de Obra</v>
          </cell>
          <cell r="K70" t="str">
            <v>Otros</v>
          </cell>
        </row>
        <row r="71">
          <cell r="C71" t="str">
            <v>3.1</v>
          </cell>
          <cell r="D71" t="str">
            <v>Herramienta Menor General</v>
          </cell>
          <cell r="E71" t="str">
            <v>Un</v>
          </cell>
          <cell r="F71">
            <v>902</v>
          </cell>
          <cell r="G71">
            <v>1</v>
          </cell>
          <cell r="H71">
            <v>902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11.20</v>
          </cell>
          <cell r="D72" t="str">
            <v>Motobomba de 2" a Gasolina</v>
          </cell>
          <cell r="E72" t="str">
            <v>Día</v>
          </cell>
          <cell r="F72">
            <v>34800</v>
          </cell>
          <cell r="G72">
            <v>0.06</v>
          </cell>
          <cell r="H72">
            <v>2088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1.6</v>
          </cell>
          <cell r="D73" t="str">
            <v>Cuadrilla tipo VI (6ay) - Excavación y transporte interno</v>
          </cell>
          <cell r="E73" t="str">
            <v>Hr</v>
          </cell>
          <cell r="F73">
            <v>37766.96875</v>
          </cell>
          <cell r="G73">
            <v>1</v>
          </cell>
          <cell r="H73">
            <v>0</v>
          </cell>
          <cell r="I73">
            <v>0</v>
          </cell>
          <cell r="J73">
            <v>37766.96875</v>
          </cell>
          <cell r="K73">
            <v>0</v>
          </cell>
        </row>
        <row r="74">
          <cell r="H74">
            <v>2990</v>
          </cell>
          <cell r="I74">
            <v>0</v>
          </cell>
          <cell r="J74">
            <v>37766.96875</v>
          </cell>
          <cell r="K74">
            <v>0</v>
          </cell>
        </row>
        <row r="76">
          <cell r="C76" t="str">
            <v>ITEM No.</v>
          </cell>
          <cell r="D76" t="str">
            <v>Concepto</v>
          </cell>
          <cell r="E76" t="str">
            <v>Unidad</v>
          </cell>
          <cell r="F76" t="str">
            <v>Costo Directo</v>
          </cell>
          <cell r="H76" t="str">
            <v>H y E</v>
          </cell>
          <cell r="I76" t="str">
            <v>Materiales</v>
          </cell>
          <cell r="J76" t="str">
            <v>Mano de Obra</v>
          </cell>
          <cell r="K76" t="str">
            <v>Otros</v>
          </cell>
        </row>
        <row r="77">
          <cell r="C77" t="str">
            <v>4.1.1.3</v>
          </cell>
          <cell r="D77" t="str">
            <v xml:space="preserve"> Excavación en Zanja - mecánica - Cualquier material 
(seco - húmedo) 0 - a 6 m                                         </v>
          </cell>
          <cell r="E77" t="str">
            <v>M3</v>
          </cell>
          <cell r="F77">
            <v>6633.296875</v>
          </cell>
          <cell r="H77">
            <v>2856.6</v>
          </cell>
          <cell r="I77">
            <v>0</v>
          </cell>
          <cell r="J77">
            <v>3776.6968750000001</v>
          </cell>
          <cell r="K77">
            <v>0</v>
          </cell>
        </row>
        <row r="78">
          <cell r="C78" t="str">
            <v>Código</v>
          </cell>
          <cell r="D78" t="str">
            <v>Descripción</v>
          </cell>
          <cell r="E78" t="str">
            <v>Unidad</v>
          </cell>
          <cell r="F78" t="str">
            <v>Costo. Unitario</v>
          </cell>
          <cell r="G78" t="str">
            <v>Cantidad</v>
          </cell>
          <cell r="H78" t="str">
            <v>H y E</v>
          </cell>
          <cell r="I78" t="str">
            <v>Materiales</v>
          </cell>
          <cell r="J78" t="str">
            <v>Mano de Obra</v>
          </cell>
          <cell r="K78" t="str">
            <v>Otros</v>
          </cell>
        </row>
        <row r="79">
          <cell r="C79" t="str">
            <v>3.1</v>
          </cell>
          <cell r="D79" t="str">
            <v>Herramienta Menor General</v>
          </cell>
          <cell r="E79" t="str">
            <v>Un</v>
          </cell>
          <cell r="F79">
            <v>902</v>
          </cell>
          <cell r="G79">
            <v>1</v>
          </cell>
          <cell r="H79">
            <v>902</v>
          </cell>
          <cell r="I79">
            <v>0</v>
          </cell>
          <cell r="J79">
            <v>0</v>
          </cell>
          <cell r="K79">
            <v>0</v>
          </cell>
        </row>
        <row r="80">
          <cell r="C80" t="str">
            <v>11.18</v>
          </cell>
          <cell r="D80" t="str">
            <v>Retrocargadora de Llantas</v>
          </cell>
          <cell r="E80" t="str">
            <v>Hora</v>
          </cell>
          <cell r="F80">
            <v>75400</v>
          </cell>
          <cell r="G80">
            <v>2.5000000000000001E-2</v>
          </cell>
          <cell r="H80">
            <v>1885</v>
          </cell>
          <cell r="I80">
            <v>0</v>
          </cell>
          <cell r="J80">
            <v>0</v>
          </cell>
          <cell r="K80">
            <v>0</v>
          </cell>
        </row>
        <row r="81">
          <cell r="C81" t="str">
            <v>11.20</v>
          </cell>
          <cell r="D81" t="str">
            <v>Motobomba de 2" a Gasolina</v>
          </cell>
          <cell r="E81" t="str">
            <v>Día</v>
          </cell>
          <cell r="F81">
            <v>34800</v>
          </cell>
          <cell r="G81">
            <v>2E-3</v>
          </cell>
          <cell r="H81">
            <v>69.600000000000009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1.6</v>
          </cell>
          <cell r="D82" t="str">
            <v>Cuadrilla tipo VI (6ay) - Excavación y transporte interno</v>
          </cell>
          <cell r="E82" t="str">
            <v>Hr</v>
          </cell>
          <cell r="F82">
            <v>37766.96875</v>
          </cell>
          <cell r="G82">
            <v>0.1</v>
          </cell>
          <cell r="H82">
            <v>0</v>
          </cell>
          <cell r="I82">
            <v>0</v>
          </cell>
          <cell r="J82">
            <v>3776.6968750000001</v>
          </cell>
          <cell r="K82">
            <v>0</v>
          </cell>
        </row>
        <row r="83">
          <cell r="H83">
            <v>2856.6</v>
          </cell>
          <cell r="I83">
            <v>0</v>
          </cell>
          <cell r="J83">
            <v>3776.6968750000001</v>
          </cell>
          <cell r="K83">
            <v>0</v>
          </cell>
        </row>
        <row r="85">
          <cell r="C85" t="str">
            <v>TRANSPORTES</v>
          </cell>
        </row>
        <row r="87">
          <cell r="C87" t="str">
            <v>ITEM No.</v>
          </cell>
          <cell r="D87" t="str">
            <v>Concepto</v>
          </cell>
          <cell r="E87" t="str">
            <v>Unidad</v>
          </cell>
          <cell r="F87" t="str">
            <v>Costo Directo</v>
          </cell>
          <cell r="H87" t="str">
            <v>H y E</v>
          </cell>
          <cell r="I87" t="str">
            <v>Materiales</v>
          </cell>
          <cell r="J87" t="str">
            <v>Mano de Obra</v>
          </cell>
          <cell r="K87" t="str">
            <v>Otros</v>
          </cell>
        </row>
        <row r="88">
          <cell r="C88" t="str">
            <v>3.1.1</v>
          </cell>
          <cell r="D88" t="str">
            <v xml:space="preserve">Cargue y evacuación de escombros y sobrantes en Vehículo Automotor, hasta cualquier distancia.                 </v>
          </cell>
          <cell r="E88" t="str">
            <v>M3</v>
          </cell>
          <cell r="F88">
            <v>25077.92625</v>
          </cell>
          <cell r="H88">
            <v>18907</v>
          </cell>
          <cell r="I88">
            <v>0</v>
          </cell>
          <cell r="J88">
            <v>5450.9262500000004</v>
          </cell>
          <cell r="K88">
            <v>720</v>
          </cell>
        </row>
        <row r="89">
          <cell r="C89" t="str">
            <v>Código</v>
          </cell>
          <cell r="D89" t="str">
            <v>Descripción</v>
          </cell>
          <cell r="E89" t="str">
            <v>Unidad</v>
          </cell>
          <cell r="F89" t="str">
            <v>Costo. Unitario</v>
          </cell>
          <cell r="G89" t="str">
            <v>Cantidad</v>
          </cell>
          <cell r="H89" t="str">
            <v>H y E</v>
          </cell>
          <cell r="I89" t="str">
            <v>Materiales</v>
          </cell>
          <cell r="J89" t="str">
            <v>Mano de Obra</v>
          </cell>
          <cell r="K89" t="str">
            <v>Otros</v>
          </cell>
        </row>
        <row r="90">
          <cell r="C90" t="str">
            <v>3.1</v>
          </cell>
          <cell r="D90" t="str">
            <v>Herramienta Menor General</v>
          </cell>
          <cell r="E90" t="str">
            <v>Un</v>
          </cell>
          <cell r="F90">
            <v>902</v>
          </cell>
          <cell r="G90">
            <v>4.5</v>
          </cell>
          <cell r="H90">
            <v>4059</v>
          </cell>
          <cell r="I90">
            <v>0</v>
          </cell>
          <cell r="J90">
            <v>0</v>
          </cell>
          <cell r="K90">
            <v>0</v>
          </cell>
        </row>
        <row r="91">
          <cell r="C91" t="str">
            <v>12.3</v>
          </cell>
          <cell r="D91" t="str">
            <v>Volqueta hasta 12 .0 Toneladas</v>
          </cell>
          <cell r="E91" t="str">
            <v>Día</v>
          </cell>
          <cell r="F91">
            <v>371200</v>
          </cell>
          <cell r="G91">
            <v>0.04</v>
          </cell>
          <cell r="H91">
            <v>14848</v>
          </cell>
          <cell r="I91">
            <v>0</v>
          </cell>
          <cell r="J91">
            <v>0</v>
          </cell>
          <cell r="K91">
            <v>0</v>
          </cell>
        </row>
        <row r="92">
          <cell r="C92" t="str">
            <v>11.26</v>
          </cell>
          <cell r="D92" t="str">
            <v>Permiso Utilización Escombrera</v>
          </cell>
          <cell r="E92" t="str">
            <v>M3</v>
          </cell>
          <cell r="F92">
            <v>480</v>
          </cell>
          <cell r="G92">
            <v>1.5</v>
          </cell>
          <cell r="H92">
            <v>0</v>
          </cell>
          <cell r="I92">
            <v>0</v>
          </cell>
          <cell r="J92">
            <v>0</v>
          </cell>
          <cell r="K92">
            <v>720</v>
          </cell>
        </row>
        <row r="93">
          <cell r="C93" t="str">
            <v>1.4</v>
          </cell>
          <cell r="D93" t="str">
            <v>Cuadrilla tipo IV (4ay) - Cargue/Evacuación escombros</v>
          </cell>
          <cell r="E93" t="str">
            <v>Hr</v>
          </cell>
          <cell r="F93">
            <v>24776.9375</v>
          </cell>
          <cell r="G93">
            <v>0.22</v>
          </cell>
          <cell r="H93">
            <v>0</v>
          </cell>
          <cell r="I93">
            <v>0</v>
          </cell>
          <cell r="J93">
            <v>5450.9262500000004</v>
          </cell>
          <cell r="K93">
            <v>0</v>
          </cell>
        </row>
        <row r="94">
          <cell r="H94">
            <v>18907</v>
          </cell>
          <cell r="I94">
            <v>0</v>
          </cell>
          <cell r="J94">
            <v>5450.9262500000004</v>
          </cell>
          <cell r="K94">
            <v>720</v>
          </cell>
        </row>
        <row r="96">
          <cell r="C96" t="str">
            <v>ITEM No.</v>
          </cell>
          <cell r="D96" t="str">
            <v>Concepto</v>
          </cell>
          <cell r="E96" t="str">
            <v>Unidad</v>
          </cell>
          <cell r="F96" t="str">
            <v>Costo Directo</v>
          </cell>
          <cell r="H96" t="str">
            <v>H y E</v>
          </cell>
          <cell r="I96" t="str">
            <v>Materiales</v>
          </cell>
          <cell r="J96" t="str">
            <v>Mano de Obra</v>
          </cell>
          <cell r="K96" t="str">
            <v>Otros</v>
          </cell>
        </row>
        <row r="97">
          <cell r="C97" t="str">
            <v>3.1.3</v>
          </cell>
          <cell r="D97" t="str">
            <v>Transporte terrestre de materialers para ejecución de obra incluye disposición final en cualquier tipo vía</v>
          </cell>
          <cell r="E97" t="str">
            <v>M3/KM</v>
          </cell>
          <cell r="F97">
            <v>928</v>
          </cell>
          <cell r="H97">
            <v>928</v>
          </cell>
          <cell r="I97">
            <v>0</v>
          </cell>
          <cell r="J97">
            <v>0</v>
          </cell>
          <cell r="K97">
            <v>0</v>
          </cell>
        </row>
        <row r="98">
          <cell r="C98" t="str">
            <v>Código</v>
          </cell>
          <cell r="D98" t="str">
            <v>Descripción</v>
          </cell>
          <cell r="E98" t="str">
            <v>Unidad</v>
          </cell>
          <cell r="F98" t="str">
            <v>Costo. Unitario</v>
          </cell>
          <cell r="G98" t="str">
            <v>Cantidad</v>
          </cell>
          <cell r="H98" t="str">
            <v>H y E</v>
          </cell>
          <cell r="I98" t="str">
            <v>Materiales</v>
          </cell>
          <cell r="J98" t="str">
            <v>Mano de Obra</v>
          </cell>
          <cell r="K98" t="str">
            <v>Otros</v>
          </cell>
        </row>
        <row r="99">
          <cell r="C99" t="str">
            <v>12.3</v>
          </cell>
          <cell r="D99" t="str">
            <v>Volqueta hasta 12 .0 Toneladas</v>
          </cell>
          <cell r="E99" t="str">
            <v>Día</v>
          </cell>
          <cell r="F99">
            <v>371200</v>
          </cell>
          <cell r="G99">
            <v>2.5000000000000001E-3</v>
          </cell>
          <cell r="H99">
            <v>928</v>
          </cell>
          <cell r="I99">
            <v>0</v>
          </cell>
          <cell r="J99">
            <v>0</v>
          </cell>
          <cell r="K99">
            <v>0</v>
          </cell>
        </row>
        <row r="100">
          <cell r="D100" t="str">
            <v>(Materiales granulares  para ejecucion de obra base, subbase, recebo, afirmado, arena, triturado)</v>
          </cell>
          <cell r="H100">
            <v>928</v>
          </cell>
          <cell r="I100">
            <v>0</v>
          </cell>
          <cell r="J100">
            <v>0</v>
          </cell>
          <cell r="K100">
            <v>0</v>
          </cell>
        </row>
        <row r="103">
          <cell r="C103" t="str">
            <v>ENTIBADOS</v>
          </cell>
        </row>
        <row r="105">
          <cell r="C105" t="str">
            <v>ITEM No.</v>
          </cell>
          <cell r="D105" t="str">
            <v>Concepto</v>
          </cell>
          <cell r="E105" t="str">
            <v>Unidad</v>
          </cell>
          <cell r="F105" t="str">
            <v>Costo Directo</v>
          </cell>
          <cell r="H105" t="str">
            <v>H y E</v>
          </cell>
          <cell r="I105" t="str">
            <v>Materiales</v>
          </cell>
          <cell r="J105" t="str">
            <v>Mano de Obra</v>
          </cell>
          <cell r="K105" t="str">
            <v>Otros</v>
          </cell>
        </row>
        <row r="106">
          <cell r="C106" t="str">
            <v>5.1.1</v>
          </cell>
          <cell r="D106" t="str">
            <v>Entibado Metalico  Horizontal/Vertical Tipo 1</v>
          </cell>
          <cell r="E106" t="str">
            <v>Ml</v>
          </cell>
          <cell r="F106">
            <v>16847.417968631249</v>
          </cell>
          <cell r="H106">
            <v>1445.9962</v>
          </cell>
          <cell r="I106">
            <v>8861.861359999999</v>
          </cell>
          <cell r="J106">
            <v>6539.5604086312505</v>
          </cell>
          <cell r="K106">
            <v>0</v>
          </cell>
        </row>
        <row r="107">
          <cell r="C107" t="str">
            <v>Código</v>
          </cell>
          <cell r="D107" t="str">
            <v>Descripción</v>
          </cell>
          <cell r="E107" t="str">
            <v>Unidad</v>
          </cell>
          <cell r="F107" t="str">
            <v>Costo. Unitario</v>
          </cell>
          <cell r="G107" t="str">
            <v>Cantidad</v>
          </cell>
          <cell r="H107" t="str">
            <v>H y E</v>
          </cell>
          <cell r="I107" t="str">
            <v>Materiales</v>
          </cell>
          <cell r="J107" t="str">
            <v>Mano de Obra</v>
          </cell>
          <cell r="K107" t="str">
            <v>Otros</v>
          </cell>
        </row>
        <row r="108">
          <cell r="C108" t="str">
            <v>3.1</v>
          </cell>
          <cell r="D108" t="str">
            <v>Herramienta Menor General</v>
          </cell>
          <cell r="E108" t="str">
            <v>Un</v>
          </cell>
          <cell r="F108">
            <v>902</v>
          </cell>
          <cell r="G108">
            <v>1.5455000000000001</v>
          </cell>
          <cell r="H108">
            <v>1394</v>
          </cell>
          <cell r="I108">
            <v>0</v>
          </cell>
          <cell r="J108">
            <v>0</v>
          </cell>
          <cell r="K108">
            <v>0</v>
          </cell>
        </row>
        <row r="109">
          <cell r="C109" t="str">
            <v>13.3</v>
          </cell>
          <cell r="D109" t="str">
            <v>Telera de 0,05 x 0,22 x 2,90</v>
          </cell>
          <cell r="E109" t="str">
            <v>Un</v>
          </cell>
          <cell r="F109">
            <v>16820</v>
          </cell>
          <cell r="G109">
            <v>0.4</v>
          </cell>
          <cell r="H109">
            <v>0</v>
          </cell>
          <cell r="I109">
            <v>6728</v>
          </cell>
          <cell r="J109">
            <v>0</v>
          </cell>
          <cell r="K109">
            <v>0</v>
          </cell>
        </row>
        <row r="110">
          <cell r="C110" t="str">
            <v>13.7</v>
          </cell>
          <cell r="D110" t="str">
            <v>Guadua Cepa de 5 Varas</v>
          </cell>
          <cell r="E110" t="str">
            <v>Un</v>
          </cell>
          <cell r="F110">
            <v>2552</v>
          </cell>
          <cell r="G110">
            <v>0.4</v>
          </cell>
          <cell r="H110">
            <v>0</v>
          </cell>
          <cell r="I110">
            <v>1020.8000000000001</v>
          </cell>
          <cell r="J110">
            <v>0</v>
          </cell>
          <cell r="K110">
            <v>0</v>
          </cell>
        </row>
        <row r="111">
          <cell r="C111" t="str">
            <v>13.6</v>
          </cell>
          <cell r="D111" t="str">
            <v>Varillón de Sajo 0,025 x 0,04 x 2,80 Mt.</v>
          </cell>
          <cell r="E111" t="str">
            <v>Un</v>
          </cell>
          <cell r="F111">
            <v>1624</v>
          </cell>
          <cell r="G111">
            <v>0.4</v>
          </cell>
          <cell r="H111">
            <v>0</v>
          </cell>
          <cell r="I111">
            <v>649.6</v>
          </cell>
          <cell r="J111">
            <v>0</v>
          </cell>
          <cell r="K111">
            <v>0</v>
          </cell>
        </row>
        <row r="112">
          <cell r="C112" t="str">
            <v>13.14</v>
          </cell>
          <cell r="D112" t="str">
            <v>Puntilla de 1.5" a 3.5"</v>
          </cell>
          <cell r="E112" t="str">
            <v>Lb</v>
          </cell>
          <cell r="F112">
            <v>1600</v>
          </cell>
          <cell r="G112">
            <v>9.0499999999999997E-2</v>
          </cell>
          <cell r="H112">
            <v>0</v>
          </cell>
          <cell r="I112">
            <v>144.79999999999998</v>
          </cell>
          <cell r="J112">
            <v>0</v>
          </cell>
          <cell r="K112">
            <v>0</v>
          </cell>
        </row>
        <row r="113">
          <cell r="C113" t="str">
            <v>1.2</v>
          </cell>
          <cell r="D113" t="str">
            <v>Cuadrilla tipo II (1of + 2ay)</v>
          </cell>
          <cell r="E113" t="str">
            <v>Hr</v>
          </cell>
          <cell r="F113">
            <v>23008.78125</v>
          </cell>
          <cell r="G113">
            <v>0.27400000000000002</v>
          </cell>
          <cell r="H113">
            <v>0</v>
          </cell>
          <cell r="I113">
            <v>0</v>
          </cell>
          <cell r="J113">
            <v>6304.4060625000002</v>
          </cell>
          <cell r="K113">
            <v>0</v>
          </cell>
        </row>
        <row r="114">
          <cell r="H114">
            <v>1445.9962</v>
          </cell>
          <cell r="I114">
            <v>8861.861359999999</v>
          </cell>
          <cell r="J114">
            <v>6539.5604086312505</v>
          </cell>
          <cell r="K114">
            <v>0</v>
          </cell>
        </row>
        <row r="117">
          <cell r="C117" t="str">
            <v>ITEM No.</v>
          </cell>
          <cell r="D117" t="str">
            <v>Concepto</v>
          </cell>
          <cell r="E117" t="str">
            <v>Unidad</v>
          </cell>
          <cell r="F117" t="str">
            <v>Costo Directo</v>
          </cell>
          <cell r="H117" t="str">
            <v>H y E</v>
          </cell>
          <cell r="I117" t="str">
            <v>Materiales</v>
          </cell>
          <cell r="J117" t="str">
            <v>Mano de Obra</v>
          </cell>
          <cell r="K117" t="str">
            <v>Otros</v>
          </cell>
        </row>
        <row r="118">
          <cell r="C118" t="str">
            <v>5.1.2</v>
          </cell>
          <cell r="D118" t="str">
            <v>Suministro, transporte e instalación Entibado continuo en madera Tipo 2</v>
          </cell>
          <cell r="E118" t="str">
            <v>M2</v>
          </cell>
          <cell r="F118">
            <v>16360.05280696875</v>
          </cell>
          <cell r="H118">
            <v>2068.0857560000004</v>
          </cell>
          <cell r="I118">
            <v>11982.8896</v>
          </cell>
          <cell r="J118">
            <v>2309.0774509687499</v>
          </cell>
          <cell r="K118">
            <v>0</v>
          </cell>
        </row>
        <row r="119">
          <cell r="C119" t="str">
            <v>Código</v>
          </cell>
          <cell r="D119" t="str">
            <v>Descripción</v>
          </cell>
          <cell r="E119" t="str">
            <v>Unidad</v>
          </cell>
          <cell r="F119" t="str">
            <v>Costo. Unitario</v>
          </cell>
          <cell r="G119" t="str">
            <v>Cantidad</v>
          </cell>
          <cell r="H119" t="str">
            <v>H y E</v>
          </cell>
          <cell r="I119" t="str">
            <v>Materiales</v>
          </cell>
          <cell r="J119" t="str">
            <v>Mano de Obra</v>
          </cell>
          <cell r="K119" t="str">
            <v>Otros</v>
          </cell>
        </row>
        <row r="120">
          <cell r="C120" t="str">
            <v>3.1</v>
          </cell>
          <cell r="D120" t="str">
            <v>Herramienta Menor General</v>
          </cell>
          <cell r="E120" t="str">
            <v>Un</v>
          </cell>
          <cell r="F120">
            <v>902</v>
          </cell>
          <cell r="G120">
            <v>2</v>
          </cell>
          <cell r="H120">
            <v>1804</v>
          </cell>
          <cell r="I120">
            <v>0</v>
          </cell>
          <cell r="J120">
            <v>0</v>
          </cell>
          <cell r="K120">
            <v>0</v>
          </cell>
        </row>
        <row r="121">
          <cell r="C121" t="str">
            <v>11.6</v>
          </cell>
          <cell r="D121" t="str">
            <v>Alquiler Tablero de 1.40 x 0.70 Mt</v>
          </cell>
          <cell r="E121" t="str">
            <v>Día</v>
          </cell>
          <cell r="F121">
            <v>186</v>
          </cell>
          <cell r="G121">
            <v>1.02</v>
          </cell>
          <cell r="H121">
            <v>189.72</v>
          </cell>
          <cell r="I121">
            <v>0</v>
          </cell>
          <cell r="J121">
            <v>0</v>
          </cell>
          <cell r="K121">
            <v>0</v>
          </cell>
        </row>
        <row r="122">
          <cell r="C122" t="str">
            <v>13.7</v>
          </cell>
          <cell r="D122" t="str">
            <v>Guadua Cepa de 5 Varas</v>
          </cell>
          <cell r="E122" t="str">
            <v>Un</v>
          </cell>
          <cell r="F122">
            <v>2552</v>
          </cell>
          <cell r="G122">
            <v>2</v>
          </cell>
          <cell r="H122">
            <v>0</v>
          </cell>
          <cell r="I122">
            <v>5104</v>
          </cell>
          <cell r="J122">
            <v>0</v>
          </cell>
          <cell r="K122">
            <v>0</v>
          </cell>
        </row>
        <row r="123">
          <cell r="C123" t="str">
            <v>13.6</v>
          </cell>
          <cell r="D123" t="str">
            <v>Varillón de Sajo 0,025 x 0,04 x 2,80 Mt.</v>
          </cell>
          <cell r="E123" t="str">
            <v>Un</v>
          </cell>
          <cell r="F123">
            <v>1624</v>
          </cell>
          <cell r="G123">
            <v>2</v>
          </cell>
          <cell r="H123">
            <v>0</v>
          </cell>
          <cell r="I123">
            <v>3248</v>
          </cell>
          <cell r="J123">
            <v>0</v>
          </cell>
          <cell r="K123">
            <v>0</v>
          </cell>
        </row>
        <row r="124">
          <cell r="C124" t="str">
            <v>13.14</v>
          </cell>
          <cell r="D124" t="str">
            <v>Puntilla de 1.5" a 3.5"</v>
          </cell>
          <cell r="E124" t="str">
            <v>Lb</v>
          </cell>
          <cell r="F124">
            <v>1600</v>
          </cell>
          <cell r="G124">
            <v>2</v>
          </cell>
          <cell r="H124">
            <v>0</v>
          </cell>
          <cell r="I124">
            <v>3200</v>
          </cell>
          <cell r="J124">
            <v>0</v>
          </cell>
          <cell r="K124">
            <v>0</v>
          </cell>
        </row>
        <row r="125">
          <cell r="C125" t="str">
            <v>1.2</v>
          </cell>
          <cell r="D125" t="str">
            <v>Cuadrilla tipo II (1of + 2ay)</v>
          </cell>
          <cell r="E125" t="str">
            <v>Hr</v>
          </cell>
          <cell r="F125">
            <v>14840.306249999998</v>
          </cell>
          <cell r="G125">
            <v>0.15</v>
          </cell>
          <cell r="H125">
            <v>0</v>
          </cell>
          <cell r="I125">
            <v>0</v>
          </cell>
          <cell r="J125">
            <v>2226.0459374999996</v>
          </cell>
          <cell r="K125">
            <v>0</v>
          </cell>
        </row>
        <row r="126">
          <cell r="H126">
            <v>2068.0857560000004</v>
          </cell>
          <cell r="I126">
            <v>11982.8896</v>
          </cell>
          <cell r="J126">
            <v>2309.0774509687499</v>
          </cell>
          <cell r="K126">
            <v>0</v>
          </cell>
        </row>
        <row r="129">
          <cell r="C129" t="str">
            <v>RELLENOS</v>
          </cell>
        </row>
        <row r="131">
          <cell r="C131" t="str">
            <v>ITEM No.</v>
          </cell>
          <cell r="D131" t="str">
            <v>Concepto</v>
          </cell>
          <cell r="E131" t="str">
            <v>Unidad</v>
          </cell>
          <cell r="F131" t="str">
            <v>Costo Directo</v>
          </cell>
          <cell r="H131" t="str">
            <v>H y E</v>
          </cell>
          <cell r="I131" t="str">
            <v>Materiales</v>
          </cell>
          <cell r="J131" t="str">
            <v>Mano de Obra</v>
          </cell>
          <cell r="K131" t="str">
            <v>Otros</v>
          </cell>
        </row>
        <row r="132">
          <cell r="C132" t="str">
            <v>8.1.1</v>
          </cell>
          <cell r="D132" t="str">
            <v xml:space="preserve">Rellenos Compactados con Material de Obra                </v>
          </cell>
          <cell r="E132" t="str">
            <v>M3</v>
          </cell>
          <cell r="F132">
            <v>12954.095000000001</v>
          </cell>
          <cell r="H132">
            <v>2310.8200000000002</v>
          </cell>
          <cell r="I132">
            <v>0</v>
          </cell>
          <cell r="J132">
            <v>9910.7750000000015</v>
          </cell>
          <cell r="K132">
            <v>732.5</v>
          </cell>
        </row>
        <row r="133">
          <cell r="C133" t="str">
            <v>Código</v>
          </cell>
          <cell r="D133" t="str">
            <v>Descripción</v>
          </cell>
          <cell r="E133" t="str">
            <v>Unidad</v>
          </cell>
          <cell r="F133" t="str">
            <v>Costo. Unitario</v>
          </cell>
          <cell r="G133" t="str">
            <v>Cantidad</v>
          </cell>
          <cell r="H133" t="str">
            <v>H y E</v>
          </cell>
          <cell r="I133" t="str">
            <v>Materiales</v>
          </cell>
          <cell r="J133" t="str">
            <v>Mano de Obra</v>
          </cell>
          <cell r="K133" t="str">
            <v>Otros</v>
          </cell>
        </row>
        <row r="134">
          <cell r="C134" t="str">
            <v>3.1</v>
          </cell>
          <cell r="D134" t="str">
            <v>Herramienta Menor General</v>
          </cell>
          <cell r="E134" t="str">
            <v>Un</v>
          </cell>
          <cell r="F134">
            <v>902</v>
          </cell>
          <cell r="G134">
            <v>1</v>
          </cell>
          <cell r="H134">
            <v>902</v>
          </cell>
          <cell r="I134">
            <v>0</v>
          </cell>
          <cell r="J134">
            <v>0</v>
          </cell>
          <cell r="K134">
            <v>0</v>
          </cell>
        </row>
        <row r="135">
          <cell r="C135" t="str">
            <v>11.1</v>
          </cell>
          <cell r="D135" t="str">
            <v>Alquiler de VibroCompactador tipo Canguro</v>
          </cell>
          <cell r="E135" t="str">
            <v>Día</v>
          </cell>
          <cell r="F135">
            <v>40600</v>
          </cell>
          <cell r="G135">
            <v>3.4700000000000002E-2</v>
          </cell>
          <cell r="H135">
            <v>1408.8200000000002</v>
          </cell>
          <cell r="I135">
            <v>0</v>
          </cell>
          <cell r="J135">
            <v>0</v>
          </cell>
          <cell r="K135">
            <v>0</v>
          </cell>
        </row>
        <row r="136">
          <cell r="C136" t="str">
            <v>10.1</v>
          </cell>
          <cell r="D136" t="str">
            <v>Ensayo de Granulometría de Material para Relleno</v>
          </cell>
          <cell r="E136" t="str">
            <v>Un</v>
          </cell>
          <cell r="F136">
            <v>30000</v>
          </cell>
          <cell r="G136">
            <v>3.0999999999999999E-3</v>
          </cell>
          <cell r="H136">
            <v>0</v>
          </cell>
          <cell r="I136">
            <v>0</v>
          </cell>
          <cell r="J136">
            <v>0</v>
          </cell>
          <cell r="K136">
            <v>93</v>
          </cell>
        </row>
        <row r="137">
          <cell r="C137" t="str">
            <v>10.2</v>
          </cell>
          <cell r="D137" t="str">
            <v>Ensayo de Próctor Modificado para Material de Relleno</v>
          </cell>
          <cell r="E137" t="str">
            <v>Un</v>
          </cell>
          <cell r="F137">
            <v>45000</v>
          </cell>
          <cell r="G137">
            <v>3.0999999999999999E-3</v>
          </cell>
          <cell r="H137">
            <v>0</v>
          </cell>
          <cell r="I137">
            <v>0</v>
          </cell>
          <cell r="J137">
            <v>0</v>
          </cell>
          <cell r="K137">
            <v>139.5</v>
          </cell>
        </row>
        <row r="138">
          <cell r="C138" t="str">
            <v>10.4</v>
          </cell>
          <cell r="D138" t="str">
            <v>Ensayo de Densidad en campo p/Compactación de Relleno</v>
          </cell>
          <cell r="E138" t="str">
            <v>Un</v>
          </cell>
          <cell r="F138">
            <v>20000</v>
          </cell>
          <cell r="G138">
            <v>2.5000000000000001E-2</v>
          </cell>
          <cell r="H138">
            <v>0</v>
          </cell>
          <cell r="I138">
            <v>0</v>
          </cell>
          <cell r="J138">
            <v>0</v>
          </cell>
          <cell r="K138">
            <v>500</v>
          </cell>
        </row>
        <row r="139">
          <cell r="C139" t="str">
            <v>1.4</v>
          </cell>
          <cell r="D139" t="str">
            <v>Cuadrilla tipo IV (4ay) - Cargue/Evacuación escombros</v>
          </cell>
          <cell r="E139" t="str">
            <v>Hr</v>
          </cell>
          <cell r="F139">
            <v>24776.9375</v>
          </cell>
          <cell r="G139">
            <v>0.4</v>
          </cell>
          <cell r="H139">
            <v>0</v>
          </cell>
          <cell r="I139">
            <v>0</v>
          </cell>
          <cell r="J139">
            <v>9910.7750000000015</v>
          </cell>
          <cell r="K139">
            <v>0</v>
          </cell>
        </row>
        <row r="140">
          <cell r="H140">
            <v>2310.8200000000002</v>
          </cell>
          <cell r="I140">
            <v>0</v>
          </cell>
          <cell r="J140">
            <v>9910.7750000000015</v>
          </cell>
          <cell r="K140">
            <v>732.5</v>
          </cell>
        </row>
        <row r="142">
          <cell r="C142" t="str">
            <v>ITEM No.</v>
          </cell>
          <cell r="D142" t="str">
            <v>Concepto</v>
          </cell>
          <cell r="E142" t="str">
            <v>Unidad</v>
          </cell>
          <cell r="F142" t="str">
            <v>Costo Directo</v>
          </cell>
          <cell r="H142" t="str">
            <v>H y E</v>
          </cell>
          <cell r="I142" t="str">
            <v>Materiales</v>
          </cell>
          <cell r="J142" t="str">
            <v>Mano de Obra</v>
          </cell>
          <cell r="K142" t="str">
            <v>Otros</v>
          </cell>
        </row>
        <row r="143">
          <cell r="C143" t="str">
            <v>8.1.2</v>
          </cell>
          <cell r="D143" t="str">
            <v xml:space="preserve">Rellenos Compactados con Material Común de Cantera de Préstamo               </v>
          </cell>
          <cell r="E143" t="str">
            <v>M3</v>
          </cell>
          <cell r="F143">
            <v>35447.11</v>
          </cell>
          <cell r="H143">
            <v>2225.56</v>
          </cell>
          <cell r="I143">
            <v>12360</v>
          </cell>
          <cell r="J143">
            <v>19821.550000000003</v>
          </cell>
          <cell r="K143">
            <v>1040</v>
          </cell>
        </row>
        <row r="144">
          <cell r="C144" t="str">
            <v>Código</v>
          </cell>
          <cell r="D144" t="str">
            <v>Descripción</v>
          </cell>
          <cell r="E144" t="str">
            <v>Unidad</v>
          </cell>
          <cell r="F144" t="str">
            <v>Costo. Unitario</v>
          </cell>
          <cell r="G144" t="str">
            <v>Cantidad</v>
          </cell>
          <cell r="H144" t="str">
            <v>H y E</v>
          </cell>
          <cell r="I144" t="str">
            <v>Materiales</v>
          </cell>
          <cell r="J144" t="str">
            <v>Mano de Obra</v>
          </cell>
          <cell r="K144" t="str">
            <v>Otros</v>
          </cell>
        </row>
        <row r="145">
          <cell r="C145" t="str">
            <v>3.1</v>
          </cell>
          <cell r="D145" t="str">
            <v>Herramienta Menor General</v>
          </cell>
          <cell r="E145" t="str">
            <v>Un</v>
          </cell>
          <cell r="F145">
            <v>902</v>
          </cell>
          <cell r="G145">
            <v>1</v>
          </cell>
          <cell r="H145">
            <v>902</v>
          </cell>
          <cell r="I145">
            <v>0</v>
          </cell>
          <cell r="J145">
            <v>0</v>
          </cell>
          <cell r="K145">
            <v>0</v>
          </cell>
        </row>
        <row r="146">
          <cell r="C146" t="str">
            <v>11.1</v>
          </cell>
          <cell r="D146" t="str">
            <v>Alquiler de VibroCompactador tipo Canguro</v>
          </cell>
          <cell r="E146" t="str">
            <v>Día</v>
          </cell>
          <cell r="F146">
            <v>40600</v>
          </cell>
          <cell r="G146">
            <v>3.2599999999999997E-2</v>
          </cell>
          <cell r="H146">
            <v>1323.56</v>
          </cell>
          <cell r="I146">
            <v>0</v>
          </cell>
          <cell r="J146">
            <v>0</v>
          </cell>
          <cell r="K146">
            <v>0</v>
          </cell>
        </row>
        <row r="147">
          <cell r="C147" t="str">
            <v>10.1</v>
          </cell>
          <cell r="D147" t="str">
            <v>Ensayo de Granulometría de Material para Relleno</v>
          </cell>
          <cell r="E147" t="str">
            <v>Un</v>
          </cell>
          <cell r="F147">
            <v>30000</v>
          </cell>
          <cell r="G147">
            <v>7.1999999999999998E-3</v>
          </cell>
          <cell r="H147">
            <v>0</v>
          </cell>
          <cell r="I147">
            <v>0</v>
          </cell>
          <cell r="J147">
            <v>0</v>
          </cell>
          <cell r="K147">
            <v>216</v>
          </cell>
        </row>
        <row r="148">
          <cell r="C148" t="str">
            <v>10.2</v>
          </cell>
          <cell r="D148" t="str">
            <v>Ensayo de Próctor Modificado para Material de Relleno</v>
          </cell>
          <cell r="E148" t="str">
            <v>Un</v>
          </cell>
          <cell r="F148">
            <v>45000</v>
          </cell>
          <cell r="G148">
            <v>7.1999999999999998E-3</v>
          </cell>
          <cell r="H148">
            <v>0</v>
          </cell>
          <cell r="I148">
            <v>0</v>
          </cell>
          <cell r="J148">
            <v>0</v>
          </cell>
          <cell r="K148">
            <v>324</v>
          </cell>
        </row>
        <row r="149">
          <cell r="C149" t="str">
            <v>10.4</v>
          </cell>
          <cell r="D149" t="str">
            <v>Ensayo de Densidad en campo p/Compactación de Relleno</v>
          </cell>
          <cell r="E149" t="str">
            <v>Un</v>
          </cell>
          <cell r="F149">
            <v>20000</v>
          </cell>
          <cell r="G149">
            <v>2.5000000000000001E-2</v>
          </cell>
          <cell r="H149">
            <v>0</v>
          </cell>
          <cell r="I149">
            <v>0</v>
          </cell>
          <cell r="J149">
            <v>0</v>
          </cell>
          <cell r="K149">
            <v>500</v>
          </cell>
        </row>
        <row r="150">
          <cell r="C150" t="str">
            <v>5.14</v>
          </cell>
          <cell r="D150" t="str">
            <v>Material Común (Tierra) de Cantera de Préstamo p/Relleno</v>
          </cell>
          <cell r="E150" t="str">
            <v>M3 suelto</v>
          </cell>
          <cell r="F150">
            <v>12000</v>
          </cell>
          <cell r="G150">
            <v>1.03</v>
          </cell>
          <cell r="H150">
            <v>0</v>
          </cell>
          <cell r="I150">
            <v>12360</v>
          </cell>
          <cell r="J150">
            <v>0</v>
          </cell>
          <cell r="K150">
            <v>0</v>
          </cell>
        </row>
        <row r="151">
          <cell r="C151" t="str">
            <v>1.4</v>
          </cell>
          <cell r="D151" t="str">
            <v>Cuadrilla tipo IV (4ay) - Cargue/Evacuación escombros</v>
          </cell>
          <cell r="E151" t="str">
            <v>Hr</v>
          </cell>
          <cell r="F151">
            <v>24776.9375</v>
          </cell>
          <cell r="G151">
            <v>0.8</v>
          </cell>
          <cell r="H151">
            <v>0</v>
          </cell>
          <cell r="I151">
            <v>0</v>
          </cell>
          <cell r="J151">
            <v>19821.550000000003</v>
          </cell>
          <cell r="K151">
            <v>0</v>
          </cell>
        </row>
        <row r="152">
          <cell r="H152">
            <v>2225.56</v>
          </cell>
          <cell r="I152">
            <v>12360</v>
          </cell>
          <cell r="J152">
            <v>19821.550000000003</v>
          </cell>
          <cell r="K152">
            <v>1040</v>
          </cell>
        </row>
        <row r="154">
          <cell r="C154" t="str">
            <v>ITEM No.</v>
          </cell>
          <cell r="D154" t="str">
            <v>Concepto</v>
          </cell>
          <cell r="E154" t="str">
            <v>Unidad</v>
          </cell>
          <cell r="F154" t="str">
            <v>Costo Directo</v>
          </cell>
          <cell r="H154" t="str">
            <v>H y E</v>
          </cell>
          <cell r="I154" t="str">
            <v>Materiales</v>
          </cell>
          <cell r="J154" t="str">
            <v>Mano de Obra</v>
          </cell>
          <cell r="K154" t="str">
            <v>Otros</v>
          </cell>
        </row>
        <row r="155">
          <cell r="C155" t="str">
            <v>8.1.3</v>
          </cell>
          <cell r="D155" t="str">
            <v>Rellenos Compactados con Afirmado (Tipo El Faro)</v>
          </cell>
          <cell r="E155" t="str">
            <v>M3</v>
          </cell>
          <cell r="F155">
            <v>62227.11</v>
          </cell>
          <cell r="H155">
            <v>2225.56</v>
          </cell>
          <cell r="I155">
            <v>39140</v>
          </cell>
          <cell r="J155">
            <v>19821.550000000003</v>
          </cell>
          <cell r="K155">
            <v>1040</v>
          </cell>
        </row>
        <row r="156">
          <cell r="C156" t="str">
            <v>Código</v>
          </cell>
          <cell r="D156" t="str">
            <v>Descripción</v>
          </cell>
          <cell r="E156" t="str">
            <v>Unidad</v>
          </cell>
          <cell r="F156" t="str">
            <v>Costo. Unitario</v>
          </cell>
          <cell r="G156" t="str">
            <v>Cantidad</v>
          </cell>
          <cell r="H156" t="str">
            <v>H y E</v>
          </cell>
          <cell r="I156" t="str">
            <v>Materiales</v>
          </cell>
          <cell r="J156" t="str">
            <v>Mano de Obra</v>
          </cell>
          <cell r="K156" t="str">
            <v>Otros</v>
          </cell>
        </row>
        <row r="157">
          <cell r="C157" t="str">
            <v>3.1</v>
          </cell>
          <cell r="D157" t="str">
            <v>Herramienta Menor General</v>
          </cell>
          <cell r="E157" t="str">
            <v>Un</v>
          </cell>
          <cell r="F157">
            <v>902</v>
          </cell>
          <cell r="G157">
            <v>1</v>
          </cell>
          <cell r="H157">
            <v>902</v>
          </cell>
          <cell r="I157">
            <v>0</v>
          </cell>
          <cell r="J157">
            <v>0</v>
          </cell>
          <cell r="K157">
            <v>0</v>
          </cell>
        </row>
        <row r="158">
          <cell r="C158" t="str">
            <v>11.1</v>
          </cell>
          <cell r="D158" t="str">
            <v>Alquiler de VibroCompactador tipo Canguro</v>
          </cell>
          <cell r="E158" t="str">
            <v>Día</v>
          </cell>
          <cell r="F158">
            <v>40600</v>
          </cell>
          <cell r="G158">
            <v>3.2599999999999997E-2</v>
          </cell>
          <cell r="H158">
            <v>1323.56</v>
          </cell>
          <cell r="I158">
            <v>0</v>
          </cell>
          <cell r="J158">
            <v>0</v>
          </cell>
          <cell r="K158">
            <v>0</v>
          </cell>
        </row>
        <row r="159">
          <cell r="C159" t="str">
            <v>10.1</v>
          </cell>
          <cell r="D159" t="str">
            <v>Ensayo de Granulometría de Material para Relleno</v>
          </cell>
          <cell r="E159" t="str">
            <v>Un</v>
          </cell>
          <cell r="F159">
            <v>30000</v>
          </cell>
          <cell r="G159">
            <v>7.1999999999999998E-3</v>
          </cell>
          <cell r="H159">
            <v>0</v>
          </cell>
          <cell r="I159">
            <v>0</v>
          </cell>
          <cell r="J159">
            <v>0</v>
          </cell>
          <cell r="K159">
            <v>216</v>
          </cell>
        </row>
        <row r="160">
          <cell r="C160" t="str">
            <v>10.2</v>
          </cell>
          <cell r="D160" t="str">
            <v>Ensayo de Próctor Modificado para Material de Relleno</v>
          </cell>
          <cell r="E160" t="str">
            <v>Un</v>
          </cell>
          <cell r="F160">
            <v>45000</v>
          </cell>
          <cell r="G160">
            <v>7.1999999999999998E-3</v>
          </cell>
          <cell r="H160">
            <v>0</v>
          </cell>
          <cell r="I160">
            <v>0</v>
          </cell>
          <cell r="J160">
            <v>0</v>
          </cell>
          <cell r="K160">
            <v>324</v>
          </cell>
        </row>
        <row r="161">
          <cell r="C161" t="str">
            <v>10.4</v>
          </cell>
          <cell r="D161" t="str">
            <v>Ensayo de Densidad en campo p/Compactación de Relleno</v>
          </cell>
          <cell r="E161" t="str">
            <v>Un</v>
          </cell>
          <cell r="F161">
            <v>20000</v>
          </cell>
          <cell r="G161">
            <v>2.5000000000000001E-2</v>
          </cell>
          <cell r="H161">
            <v>0</v>
          </cell>
          <cell r="I161">
            <v>0</v>
          </cell>
          <cell r="J161">
            <v>0</v>
          </cell>
          <cell r="K161">
            <v>500</v>
          </cell>
        </row>
        <row r="162">
          <cell r="C162" t="str">
            <v>5.9</v>
          </cell>
          <cell r="D162" t="str">
            <v>Afirmado tipo El Faro</v>
          </cell>
          <cell r="E162" t="str">
            <v>M3</v>
          </cell>
          <cell r="F162">
            <v>38000</v>
          </cell>
          <cell r="G162">
            <v>1.03</v>
          </cell>
          <cell r="H162">
            <v>0</v>
          </cell>
          <cell r="I162">
            <v>39140</v>
          </cell>
          <cell r="J162">
            <v>0</v>
          </cell>
          <cell r="K162">
            <v>0</v>
          </cell>
        </row>
        <row r="163">
          <cell r="C163" t="str">
            <v>1.4</v>
          </cell>
          <cell r="D163" t="str">
            <v>Cuadrilla tipo IV (4ay) - Cargue/Evacuación escombros</v>
          </cell>
          <cell r="E163" t="str">
            <v>Hr</v>
          </cell>
          <cell r="F163">
            <v>24776.9375</v>
          </cell>
          <cell r="G163">
            <v>0.8</v>
          </cell>
          <cell r="H163">
            <v>0</v>
          </cell>
          <cell r="I163">
            <v>0</v>
          </cell>
          <cell r="J163">
            <v>19821.550000000003</v>
          </cell>
          <cell r="K163">
            <v>0</v>
          </cell>
        </row>
        <row r="164">
          <cell r="H164">
            <v>2225.56</v>
          </cell>
          <cell r="I164">
            <v>39140</v>
          </cell>
          <cell r="J164">
            <v>19821.550000000003</v>
          </cell>
          <cell r="K164">
            <v>1040</v>
          </cell>
        </row>
        <row r="166">
          <cell r="C166" t="str">
            <v>ITEM No.</v>
          </cell>
          <cell r="D166" t="str">
            <v>Concepto</v>
          </cell>
          <cell r="E166" t="str">
            <v>Unidad</v>
          </cell>
          <cell r="F166" t="str">
            <v>Costo Directo</v>
          </cell>
          <cell r="H166" t="str">
            <v>H y E</v>
          </cell>
          <cell r="I166" t="str">
            <v>Materiales</v>
          </cell>
          <cell r="J166" t="str">
            <v>Mano de Obra</v>
          </cell>
          <cell r="K166" t="str">
            <v>Otros</v>
          </cell>
        </row>
        <row r="167">
          <cell r="C167" t="str">
            <v>8.1.4</v>
          </cell>
          <cell r="D167" t="str">
            <v xml:space="preserve">Relleno arena gruesa limpia para tubería </v>
          </cell>
          <cell r="E167" t="str">
            <v>M3</v>
          </cell>
          <cell r="F167">
            <v>57726.390625</v>
          </cell>
          <cell r="H167">
            <v>902</v>
          </cell>
          <cell r="I167">
            <v>45320</v>
          </cell>
          <cell r="J167">
            <v>11504.390625</v>
          </cell>
          <cell r="K167">
            <v>0</v>
          </cell>
        </row>
        <row r="168">
          <cell r="C168" t="str">
            <v>Código</v>
          </cell>
          <cell r="D168" t="str">
            <v>Descripción</v>
          </cell>
          <cell r="E168" t="str">
            <v>Unidad</v>
          </cell>
          <cell r="F168" t="str">
            <v>Costo. Unitario</v>
          </cell>
          <cell r="G168" t="str">
            <v>Cantidad</v>
          </cell>
          <cell r="H168" t="str">
            <v>H y E</v>
          </cell>
          <cell r="I168" t="str">
            <v>Materiales</v>
          </cell>
          <cell r="J168" t="str">
            <v>Mano de Obra</v>
          </cell>
          <cell r="K168" t="str">
            <v>Otros</v>
          </cell>
        </row>
        <row r="169">
          <cell r="C169" t="str">
            <v>3.1</v>
          </cell>
          <cell r="D169" t="str">
            <v>Herramienta Menor General</v>
          </cell>
          <cell r="E169" t="str">
            <v>Un</v>
          </cell>
          <cell r="F169">
            <v>902</v>
          </cell>
          <cell r="G169">
            <v>1</v>
          </cell>
          <cell r="H169">
            <v>902</v>
          </cell>
          <cell r="I169">
            <v>0</v>
          </cell>
          <cell r="J169">
            <v>0</v>
          </cell>
          <cell r="K169">
            <v>0</v>
          </cell>
        </row>
        <row r="170">
          <cell r="C170" t="str">
            <v>5.3</v>
          </cell>
          <cell r="D170" t="str">
            <v>Arena de Río lavada para Concreto</v>
          </cell>
          <cell r="E170" t="str">
            <v>M3</v>
          </cell>
          <cell r="F170">
            <v>40000</v>
          </cell>
          <cell r="G170">
            <v>1.133</v>
          </cell>
          <cell r="H170">
            <v>0</v>
          </cell>
          <cell r="I170">
            <v>45320</v>
          </cell>
          <cell r="J170">
            <v>0</v>
          </cell>
          <cell r="K170">
            <v>0</v>
          </cell>
        </row>
        <row r="171">
          <cell r="C171" t="str">
            <v>1.2</v>
          </cell>
          <cell r="D171" t="str">
            <v>Cuadrilla tipo II (1of + 2ay)</v>
          </cell>
          <cell r="E171" t="str">
            <v>Hr</v>
          </cell>
          <cell r="F171">
            <v>23008.78125</v>
          </cell>
          <cell r="G171">
            <v>0.5</v>
          </cell>
          <cell r="H171">
            <v>0</v>
          </cell>
          <cell r="I171">
            <v>0</v>
          </cell>
          <cell r="J171">
            <v>11504.390625</v>
          </cell>
          <cell r="K171">
            <v>0</v>
          </cell>
        </row>
        <row r="172">
          <cell r="H172">
            <v>902</v>
          </cell>
          <cell r="I172">
            <v>45320</v>
          </cell>
          <cell r="J172">
            <v>11504.390625</v>
          </cell>
          <cell r="K172">
            <v>0</v>
          </cell>
        </row>
        <row r="175">
          <cell r="C175" t="str">
            <v>SUSTITUCIONES, SUB-BASES Y BASES COMPACTADAS</v>
          </cell>
        </row>
        <row r="177">
          <cell r="C177" t="str">
            <v>ITEM No.</v>
          </cell>
          <cell r="D177" t="str">
            <v>Concepto</v>
          </cell>
          <cell r="E177" t="str">
            <v>Unidad</v>
          </cell>
          <cell r="F177" t="str">
            <v>Costo Directo</v>
          </cell>
          <cell r="H177" t="str">
            <v>H y E</v>
          </cell>
          <cell r="I177" t="str">
            <v>Materiales</v>
          </cell>
          <cell r="J177" t="str">
            <v>Mano de Obra</v>
          </cell>
          <cell r="K177" t="str">
            <v>Otros</v>
          </cell>
        </row>
        <row r="178">
          <cell r="C178" t="str">
            <v>10.3.1</v>
          </cell>
          <cell r="D178" t="str">
            <v>Subbase p/Pavimentos en Material Granular Seleccionado compactado (e=0.25 m)</v>
          </cell>
          <cell r="E178" t="str">
            <v>M3</v>
          </cell>
          <cell r="F178">
            <v>73764.559200000003</v>
          </cell>
          <cell r="H178">
            <v>3023</v>
          </cell>
          <cell r="I178">
            <v>53560</v>
          </cell>
          <cell r="J178">
            <v>13281.5592</v>
          </cell>
          <cell r="K178">
            <v>3900</v>
          </cell>
        </row>
        <row r="179">
          <cell r="C179" t="str">
            <v>Código</v>
          </cell>
          <cell r="D179" t="str">
            <v>Descripción</v>
          </cell>
          <cell r="E179" t="str">
            <v>Unidad</v>
          </cell>
          <cell r="F179" t="str">
            <v>Costo. Unitario</v>
          </cell>
          <cell r="G179" t="str">
            <v>Cantidad</v>
          </cell>
          <cell r="H179" t="str">
            <v>H y E</v>
          </cell>
          <cell r="I179" t="str">
            <v>Materiales</v>
          </cell>
          <cell r="J179" t="str">
            <v>Mano de Obra</v>
          </cell>
          <cell r="K179" t="str">
            <v>Otros</v>
          </cell>
        </row>
        <row r="180">
          <cell r="C180" t="str">
            <v>3.1</v>
          </cell>
          <cell r="D180" t="str">
            <v>Herramienta Menor General</v>
          </cell>
          <cell r="E180" t="str">
            <v>Un</v>
          </cell>
          <cell r="F180">
            <v>902</v>
          </cell>
          <cell r="G180">
            <v>1</v>
          </cell>
          <cell r="H180">
            <v>902</v>
          </cell>
          <cell r="I180">
            <v>0</v>
          </cell>
          <cell r="J180">
            <v>0</v>
          </cell>
          <cell r="K180">
            <v>0</v>
          </cell>
        </row>
        <row r="181">
          <cell r="C181" t="str">
            <v>11.2</v>
          </cell>
          <cell r="D181" t="str">
            <v>Alquiler de Vibrocompactador tipo Rana</v>
          </cell>
          <cell r="E181" t="str">
            <v>Día</v>
          </cell>
          <cell r="F181">
            <v>35000</v>
          </cell>
          <cell r="G181">
            <v>6.0600000000000001E-2</v>
          </cell>
          <cell r="H181">
            <v>2121</v>
          </cell>
          <cell r="I181">
            <v>0</v>
          </cell>
          <cell r="J181">
            <v>0</v>
          </cell>
          <cell r="K181">
            <v>0</v>
          </cell>
        </row>
        <row r="182">
          <cell r="C182" t="str">
            <v>5.11</v>
          </cell>
          <cell r="D182" t="str">
            <v>Subbase Seleccionada tipo El Faro - INVIAS</v>
          </cell>
          <cell r="E182" t="str">
            <v>M3</v>
          </cell>
          <cell r="F182">
            <v>40000</v>
          </cell>
          <cell r="G182">
            <v>1.339</v>
          </cell>
          <cell r="H182">
            <v>0</v>
          </cell>
          <cell r="I182">
            <v>53560</v>
          </cell>
          <cell r="J182">
            <v>0</v>
          </cell>
          <cell r="K182">
            <v>0</v>
          </cell>
        </row>
        <row r="183">
          <cell r="C183" t="str">
            <v>10.1</v>
          </cell>
          <cell r="D183" t="str">
            <v>Ensayo de Granulometría de Material para Relleno</v>
          </cell>
          <cell r="E183" t="str">
            <v>Un</v>
          </cell>
          <cell r="F183">
            <v>30000</v>
          </cell>
          <cell r="G183">
            <v>0.01</v>
          </cell>
          <cell r="H183">
            <v>0</v>
          </cell>
          <cell r="I183">
            <v>0</v>
          </cell>
          <cell r="J183">
            <v>0</v>
          </cell>
          <cell r="K183">
            <v>300</v>
          </cell>
        </row>
        <row r="184">
          <cell r="C184" t="str">
            <v>10.2</v>
          </cell>
          <cell r="D184" t="str">
            <v>Ensayo de Próctor Modificado para Material de Relleno</v>
          </cell>
          <cell r="E184" t="str">
            <v>Un</v>
          </cell>
          <cell r="F184">
            <v>45000</v>
          </cell>
          <cell r="G184">
            <v>0.01</v>
          </cell>
          <cell r="H184">
            <v>0</v>
          </cell>
          <cell r="I184">
            <v>0</v>
          </cell>
          <cell r="J184">
            <v>0</v>
          </cell>
          <cell r="K184">
            <v>450</v>
          </cell>
        </row>
        <row r="185">
          <cell r="C185" t="str">
            <v>10.5</v>
          </cell>
          <cell r="D185" t="str">
            <v>Ensayo de Desgaste en Máquina de los Angeles</v>
          </cell>
          <cell r="E185" t="str">
            <v>Un</v>
          </cell>
          <cell r="F185">
            <v>45000</v>
          </cell>
          <cell r="G185">
            <v>0.01</v>
          </cell>
          <cell r="H185">
            <v>0</v>
          </cell>
          <cell r="I185">
            <v>0</v>
          </cell>
          <cell r="J185">
            <v>0</v>
          </cell>
          <cell r="K185">
            <v>450</v>
          </cell>
        </row>
        <row r="186">
          <cell r="C186" t="str">
            <v>10.6</v>
          </cell>
          <cell r="D186" t="str">
            <v>Ensayo de Límites de Atterberg</v>
          </cell>
          <cell r="E186" t="str">
            <v>Un</v>
          </cell>
          <cell r="F186">
            <v>20000</v>
          </cell>
          <cell r="G186">
            <v>0.01</v>
          </cell>
          <cell r="H186">
            <v>0</v>
          </cell>
          <cell r="I186">
            <v>0</v>
          </cell>
          <cell r="J186">
            <v>0</v>
          </cell>
          <cell r="K186">
            <v>200</v>
          </cell>
        </row>
        <row r="187">
          <cell r="C187" t="str">
            <v>10.4</v>
          </cell>
          <cell r="D187" t="str">
            <v>Ensayo de Densidad en campo p/Compactación de Relleno</v>
          </cell>
          <cell r="E187" t="str">
            <v>Un</v>
          </cell>
          <cell r="F187">
            <v>20000</v>
          </cell>
          <cell r="G187">
            <v>0.125</v>
          </cell>
          <cell r="H187">
            <v>0</v>
          </cell>
          <cell r="I187">
            <v>0</v>
          </cell>
          <cell r="J187">
            <v>0</v>
          </cell>
          <cell r="K187">
            <v>2500</v>
          </cell>
        </row>
        <row r="188">
          <cell r="C188" t="str">
            <v>1.9</v>
          </cell>
          <cell r="D188" t="str">
            <v>Cuadrilla tipo IX - Construcción Subdrenes, Sub-bases y Bases</v>
          </cell>
          <cell r="E188" t="str">
            <v>Hr</v>
          </cell>
          <cell r="F188">
            <v>35780.0625</v>
          </cell>
          <cell r="G188">
            <v>0.37119999999999997</v>
          </cell>
          <cell r="H188">
            <v>0</v>
          </cell>
          <cell r="I188">
            <v>0</v>
          </cell>
          <cell r="J188">
            <v>13281.5592</v>
          </cell>
          <cell r="K188">
            <v>0</v>
          </cell>
        </row>
        <row r="189">
          <cell r="H189">
            <v>3023</v>
          </cell>
          <cell r="I189">
            <v>53560</v>
          </cell>
          <cell r="J189">
            <v>13281.5592</v>
          </cell>
          <cell r="K189">
            <v>3900</v>
          </cell>
        </row>
        <row r="192">
          <cell r="C192" t="str">
            <v>ENTIBADOS</v>
          </cell>
        </row>
        <row r="194">
          <cell r="C194" t="str">
            <v>ITEM No.</v>
          </cell>
          <cell r="D194" t="str">
            <v>Concepto</v>
          </cell>
          <cell r="E194" t="str">
            <v>Unidad</v>
          </cell>
          <cell r="F194" t="str">
            <v>Costo Directo</v>
          </cell>
          <cell r="H194" t="str">
            <v>H y E</v>
          </cell>
          <cell r="I194" t="str">
            <v>Materiales</v>
          </cell>
          <cell r="J194" t="str">
            <v>Mano de Obra</v>
          </cell>
          <cell r="K194" t="str">
            <v>Otros</v>
          </cell>
        </row>
        <row r="195">
          <cell r="C195" t="str">
            <v>5.1.1</v>
          </cell>
          <cell r="D195" t="str">
            <v>Entibado Horizontal/Vertical Tipo 1</v>
          </cell>
          <cell r="E195" t="str">
            <v>Ml</v>
          </cell>
          <cell r="F195">
            <v>16907.105701749999</v>
          </cell>
          <cell r="H195">
            <v>1445.9962</v>
          </cell>
          <cell r="I195">
            <v>9733.027392</v>
          </cell>
          <cell r="J195">
            <v>5728.0821097500011</v>
          </cell>
          <cell r="K195">
            <v>0</v>
          </cell>
        </row>
        <row r="196">
          <cell r="C196" t="str">
            <v>Código</v>
          </cell>
          <cell r="D196" t="str">
            <v>Descripción</v>
          </cell>
          <cell r="E196" t="str">
            <v>Unidad</v>
          </cell>
          <cell r="F196" t="str">
            <v>Costo. Unitario</v>
          </cell>
          <cell r="G196" t="str">
            <v>Cantidad</v>
          </cell>
          <cell r="H196" t="str">
            <v>H y E</v>
          </cell>
          <cell r="I196" t="str">
            <v>Materiales</v>
          </cell>
          <cell r="J196" t="str">
            <v>Mano de Obra</v>
          </cell>
          <cell r="K196" t="str">
            <v>Otros</v>
          </cell>
        </row>
        <row r="197">
          <cell r="C197" t="str">
            <v>3.1</v>
          </cell>
          <cell r="D197" t="str">
            <v>Herramienta Menor General</v>
          </cell>
          <cell r="E197" t="str">
            <v>Un</v>
          </cell>
          <cell r="F197">
            <v>902</v>
          </cell>
          <cell r="G197">
            <v>1.5455000000000001</v>
          </cell>
          <cell r="H197">
            <v>1394</v>
          </cell>
          <cell r="I197">
            <v>0</v>
          </cell>
          <cell r="J197">
            <v>0</v>
          </cell>
          <cell r="K197">
            <v>0</v>
          </cell>
        </row>
        <row r="198">
          <cell r="C198" t="str">
            <v>13.3</v>
          </cell>
          <cell r="D198" t="str">
            <v>Telera de 0,05 x 0,22 x 2,90</v>
          </cell>
          <cell r="E198" t="str">
            <v>Un</v>
          </cell>
          <cell r="F198">
            <v>16820</v>
          </cell>
          <cell r="G198">
            <v>0.44</v>
          </cell>
          <cell r="H198">
            <v>0</v>
          </cell>
          <cell r="I198">
            <v>7400.8</v>
          </cell>
          <cell r="J198">
            <v>0</v>
          </cell>
          <cell r="K198">
            <v>0</v>
          </cell>
        </row>
        <row r="199">
          <cell r="C199" t="str">
            <v>13.7</v>
          </cell>
          <cell r="D199" t="str">
            <v>Guadua Cepa de 5 Varas</v>
          </cell>
          <cell r="E199" t="str">
            <v>Un</v>
          </cell>
          <cell r="F199">
            <v>2552</v>
          </cell>
          <cell r="G199">
            <v>0.44</v>
          </cell>
          <cell r="H199">
            <v>0</v>
          </cell>
          <cell r="I199">
            <v>1122.8800000000001</v>
          </cell>
          <cell r="J199">
            <v>0</v>
          </cell>
          <cell r="K199">
            <v>0</v>
          </cell>
        </row>
        <row r="200">
          <cell r="C200" t="str">
            <v>13.6</v>
          </cell>
          <cell r="D200" t="str">
            <v>Varillón de Sajo 0,025 x 0,04 x 2,80 Mt.</v>
          </cell>
          <cell r="E200" t="str">
            <v>Un</v>
          </cell>
          <cell r="F200">
            <v>1624</v>
          </cell>
          <cell r="G200">
            <v>0.44</v>
          </cell>
          <cell r="H200">
            <v>0</v>
          </cell>
          <cell r="I200">
            <v>714.56000000000006</v>
          </cell>
          <cell r="J200">
            <v>0</v>
          </cell>
          <cell r="K200">
            <v>0</v>
          </cell>
        </row>
        <row r="201">
          <cell r="C201" t="str">
            <v>13.14</v>
          </cell>
          <cell r="D201" t="str">
            <v>Puntilla de 1.5" a 3.5"</v>
          </cell>
          <cell r="E201" t="str">
            <v>Lb</v>
          </cell>
          <cell r="F201">
            <v>1600</v>
          </cell>
          <cell r="G201">
            <v>9.0499999999999997E-2</v>
          </cell>
          <cell r="H201">
            <v>0</v>
          </cell>
          <cell r="I201">
            <v>144.79999999999998</v>
          </cell>
          <cell r="J201">
            <v>0</v>
          </cell>
          <cell r="K201">
            <v>0</v>
          </cell>
        </row>
        <row r="202">
          <cell r="C202" t="str">
            <v>1.2</v>
          </cell>
          <cell r="D202" t="str">
            <v>Cuadrilla tipo II (1of + 2ay)</v>
          </cell>
          <cell r="E202" t="str">
            <v>Hr</v>
          </cell>
          <cell r="F202">
            <v>23008.78125</v>
          </cell>
          <cell r="G202">
            <v>0.24</v>
          </cell>
          <cell r="H202">
            <v>0</v>
          </cell>
          <cell r="I202">
            <v>0</v>
          </cell>
          <cell r="J202">
            <v>5522.1075000000001</v>
          </cell>
          <cell r="K202">
            <v>0</v>
          </cell>
        </row>
        <row r="203">
          <cell r="H203">
            <v>1445.9962</v>
          </cell>
          <cell r="I203">
            <v>9733.027392</v>
          </cell>
          <cell r="J203">
            <v>5728.0821097500011</v>
          </cell>
          <cell r="K203">
            <v>0</v>
          </cell>
        </row>
        <row r="205">
          <cell r="C205" t="str">
            <v>ITEM No.</v>
          </cell>
          <cell r="D205" t="str">
            <v>Concepto</v>
          </cell>
          <cell r="E205" t="str">
            <v>Unidad</v>
          </cell>
          <cell r="F205" t="str">
            <v>Costo Directo</v>
          </cell>
          <cell r="H205" t="str">
            <v>H y E</v>
          </cell>
          <cell r="I205" t="str">
            <v>Materiales</v>
          </cell>
          <cell r="J205" t="str">
            <v>Mano de Obra</v>
          </cell>
          <cell r="K205" t="str">
            <v>Otros</v>
          </cell>
        </row>
        <row r="206">
          <cell r="C206" t="str">
            <v>5.1.2</v>
          </cell>
          <cell r="D206" t="str">
            <v>Entibado Tipo 2</v>
          </cell>
          <cell r="E206" t="str">
            <v>M2</v>
          </cell>
          <cell r="F206">
            <v>19250.261050968751</v>
          </cell>
          <cell r="H206">
            <v>4958.2940000000008</v>
          </cell>
          <cell r="I206">
            <v>11982.8896</v>
          </cell>
          <cell r="J206">
            <v>2309.0774509687499</v>
          </cell>
          <cell r="K206">
            <v>0</v>
          </cell>
        </row>
        <row r="207">
          <cell r="C207" t="str">
            <v>Código</v>
          </cell>
          <cell r="D207" t="str">
            <v>Descripción</v>
          </cell>
          <cell r="E207" t="str">
            <v>Unidad</v>
          </cell>
          <cell r="F207" t="str">
            <v>Costo. Unitario</v>
          </cell>
          <cell r="G207" t="str">
            <v>Cantidad</v>
          </cell>
          <cell r="H207" t="str">
            <v>H y E</v>
          </cell>
          <cell r="I207" t="str">
            <v>Materiales</v>
          </cell>
          <cell r="J207" t="str">
            <v>Mano de Obra</v>
          </cell>
          <cell r="K207" t="str">
            <v>Otros</v>
          </cell>
        </row>
        <row r="208">
          <cell r="C208" t="str">
            <v>3.1</v>
          </cell>
          <cell r="D208" t="str">
            <v>Herramienta Menor General</v>
          </cell>
          <cell r="E208" t="str">
            <v>Un</v>
          </cell>
          <cell r="F208">
            <v>902</v>
          </cell>
          <cell r="G208">
            <v>2</v>
          </cell>
          <cell r="H208">
            <v>1804</v>
          </cell>
          <cell r="I208">
            <v>0</v>
          </cell>
          <cell r="J208">
            <v>0</v>
          </cell>
          <cell r="K208">
            <v>0</v>
          </cell>
        </row>
        <row r="209">
          <cell r="C209" t="str">
            <v>11.6</v>
          </cell>
          <cell r="D209" t="str">
            <v>Alquiler Tablero de 1.40 x 0.70 Mt</v>
          </cell>
          <cell r="E209" t="str">
            <v>Día</v>
          </cell>
          <cell r="F209">
            <v>186</v>
          </cell>
          <cell r="G209">
            <v>16</v>
          </cell>
          <cell r="H209">
            <v>2976</v>
          </cell>
          <cell r="I209">
            <v>0</v>
          </cell>
          <cell r="J209">
            <v>0</v>
          </cell>
          <cell r="K209">
            <v>0</v>
          </cell>
        </row>
        <row r="210">
          <cell r="C210" t="str">
            <v>13.7</v>
          </cell>
          <cell r="D210" t="str">
            <v>Guadua Cepa de 5 Varas</v>
          </cell>
          <cell r="E210" t="str">
            <v>Un</v>
          </cell>
          <cell r="F210">
            <v>2552</v>
          </cell>
          <cell r="G210">
            <v>2</v>
          </cell>
          <cell r="H210">
            <v>0</v>
          </cell>
          <cell r="I210">
            <v>5104</v>
          </cell>
          <cell r="J210">
            <v>0</v>
          </cell>
          <cell r="K210">
            <v>0</v>
          </cell>
        </row>
        <row r="211">
          <cell r="C211" t="str">
            <v>13.6</v>
          </cell>
          <cell r="D211" t="str">
            <v>Varillón de Sajo 0,025 x 0,04 x 2,80 Mt.</v>
          </cell>
          <cell r="E211" t="str">
            <v>Un</v>
          </cell>
          <cell r="F211">
            <v>1624</v>
          </cell>
          <cell r="G211">
            <v>2</v>
          </cell>
          <cell r="H211">
            <v>0</v>
          </cell>
          <cell r="I211">
            <v>3248</v>
          </cell>
          <cell r="J211">
            <v>0</v>
          </cell>
          <cell r="K211">
            <v>0</v>
          </cell>
        </row>
        <row r="212">
          <cell r="C212" t="str">
            <v>13.14</v>
          </cell>
          <cell r="D212" t="str">
            <v>Puntilla de 1.5" a 3.5"</v>
          </cell>
          <cell r="E212" t="str">
            <v>Lb</v>
          </cell>
          <cell r="F212">
            <v>1600</v>
          </cell>
          <cell r="G212">
            <v>2</v>
          </cell>
          <cell r="H212">
            <v>0</v>
          </cell>
          <cell r="I212">
            <v>3200</v>
          </cell>
          <cell r="J212">
            <v>0</v>
          </cell>
          <cell r="K212">
            <v>0</v>
          </cell>
        </row>
        <row r="213">
          <cell r="C213" t="str">
            <v>1.2</v>
          </cell>
          <cell r="D213" t="str">
            <v>Cuadrilla tipo II (1of + 2ay)</v>
          </cell>
          <cell r="E213" t="str">
            <v>Hr</v>
          </cell>
          <cell r="F213">
            <v>14840.306249999998</v>
          </cell>
          <cell r="G213">
            <v>0.15</v>
          </cell>
          <cell r="H213">
            <v>0</v>
          </cell>
          <cell r="I213">
            <v>0</v>
          </cell>
          <cell r="J213">
            <v>2226.0459374999996</v>
          </cell>
          <cell r="K213">
            <v>0</v>
          </cell>
        </row>
        <row r="214">
          <cell r="H214">
            <v>4958.2940000000008</v>
          </cell>
          <cell r="I214">
            <v>11982.8896</v>
          </cell>
          <cell r="J214">
            <v>2309.0774509687499</v>
          </cell>
          <cell r="K214">
            <v>0</v>
          </cell>
        </row>
        <row r="217">
          <cell r="C217" t="str">
            <v>TUBERIA ALCANTARILLADO</v>
          </cell>
        </row>
        <row r="219">
          <cell r="C219" t="str">
            <v>ITEM No.</v>
          </cell>
          <cell r="D219" t="str">
            <v>Concepto</v>
          </cell>
          <cell r="E219" t="str">
            <v>Unidad</v>
          </cell>
          <cell r="F219" t="str">
            <v>Costo Directo</v>
          </cell>
          <cell r="H219" t="str">
            <v>H y E</v>
          </cell>
          <cell r="I219" t="str">
            <v>Materiales</v>
          </cell>
          <cell r="J219" t="str">
            <v>Mano de Obra</v>
          </cell>
          <cell r="K219" t="str">
            <v>Otros</v>
          </cell>
        </row>
        <row r="220">
          <cell r="C220" t="str">
            <v>6.2.1</v>
          </cell>
          <cell r="D220" t="str">
            <v xml:space="preserve">Suministro e Instalación Tubería Pvc Corrugada 160 m.m. (6") para Alcantarillado.  Unión caucho (Según Norma NTC 3722 Y NTC5055)     </v>
          </cell>
          <cell r="E220" t="str">
            <v>m</v>
          </cell>
          <cell r="F220">
            <v>38934.198937499998</v>
          </cell>
          <cell r="H220">
            <v>123</v>
          </cell>
          <cell r="I220">
            <v>31126.266</v>
          </cell>
          <cell r="J220">
            <v>7684.9329375000007</v>
          </cell>
          <cell r="K220">
            <v>0</v>
          </cell>
        </row>
        <row r="221">
          <cell r="C221" t="str">
            <v>Código</v>
          </cell>
          <cell r="D221" t="str">
            <v>Descripción</v>
          </cell>
          <cell r="E221" t="str">
            <v>Unidad</v>
          </cell>
          <cell r="F221" t="str">
            <v>Costo. Unitario</v>
          </cell>
          <cell r="G221" t="str">
            <v>Cantidad</v>
          </cell>
          <cell r="H221" t="str">
            <v>H y E</v>
          </cell>
          <cell r="I221" t="str">
            <v>Materiales</v>
          </cell>
          <cell r="J221" t="str">
            <v>Mano de Obra</v>
          </cell>
          <cell r="K221" t="str">
            <v>Otros</v>
          </cell>
        </row>
        <row r="222">
          <cell r="C222" t="str">
            <v>3.1</v>
          </cell>
          <cell r="D222" t="str">
            <v>Herramienta Menor General</v>
          </cell>
          <cell r="E222" t="str">
            <v>Un</v>
          </cell>
          <cell r="F222">
            <v>902</v>
          </cell>
          <cell r="G222">
            <v>0.13600000000000001</v>
          </cell>
          <cell r="H222">
            <v>123</v>
          </cell>
          <cell r="I222">
            <v>0</v>
          </cell>
          <cell r="J222">
            <v>0</v>
          </cell>
          <cell r="K222">
            <v>0</v>
          </cell>
        </row>
        <row r="223">
          <cell r="C223" t="str">
            <v>20.2</v>
          </cell>
          <cell r="D223" t="str">
            <v>Tubería Pvc Novafort o similar 160 m.m. (6")</v>
          </cell>
          <cell r="E223" t="str">
            <v>Ml</v>
          </cell>
          <cell r="F223">
            <v>29685</v>
          </cell>
          <cell r="G223">
            <v>1.03</v>
          </cell>
          <cell r="H223">
            <v>0</v>
          </cell>
          <cell r="I223">
            <v>30575.55</v>
          </cell>
          <cell r="J223">
            <v>0</v>
          </cell>
          <cell r="K223">
            <v>0</v>
          </cell>
        </row>
        <row r="224">
          <cell r="C224" t="str">
            <v>13.17</v>
          </cell>
          <cell r="D224" t="str">
            <v>Teja de Zinc No. 8</v>
          </cell>
          <cell r="E224" t="str">
            <v>Un</v>
          </cell>
          <cell r="F224">
            <v>16500</v>
          </cell>
          <cell r="G224">
            <v>0.01</v>
          </cell>
          <cell r="H224">
            <v>0</v>
          </cell>
          <cell r="I224">
            <v>165</v>
          </cell>
          <cell r="J224">
            <v>0</v>
          </cell>
          <cell r="K224">
            <v>0</v>
          </cell>
        </row>
        <row r="225">
          <cell r="C225" t="str">
            <v>20.30</v>
          </cell>
          <cell r="D225" t="str">
            <v>Adhesivo Novafort o similar</v>
          </cell>
          <cell r="E225" t="str">
            <v>Un</v>
          </cell>
          <cell r="F225">
            <v>32143</v>
          </cell>
          <cell r="G225">
            <v>1.2E-2</v>
          </cell>
          <cell r="H225">
            <v>0</v>
          </cell>
          <cell r="I225">
            <v>385.71600000000001</v>
          </cell>
          <cell r="J225">
            <v>0</v>
          </cell>
          <cell r="K225">
            <v>0</v>
          </cell>
        </row>
        <row r="226">
          <cell r="C226" t="str">
            <v>1.2</v>
          </cell>
          <cell r="D226" t="str">
            <v>Cuadrilla tipo II (1of + 2ay)</v>
          </cell>
          <cell r="E226" t="str">
            <v>Hr</v>
          </cell>
          <cell r="F226">
            <v>23008.78125</v>
          </cell>
          <cell r="G226">
            <v>0.33400000000000002</v>
          </cell>
          <cell r="H226">
            <v>0</v>
          </cell>
          <cell r="I226">
            <v>0</v>
          </cell>
          <cell r="J226">
            <v>7684.9329375000007</v>
          </cell>
          <cell r="K226">
            <v>0</v>
          </cell>
        </row>
        <row r="227">
          <cell r="H227">
            <v>123</v>
          </cell>
          <cell r="I227">
            <v>31126.266</v>
          </cell>
          <cell r="J227">
            <v>7684.9329375000007</v>
          </cell>
          <cell r="K227">
            <v>0</v>
          </cell>
        </row>
        <row r="229">
          <cell r="C229" t="str">
            <v>ITEM No.</v>
          </cell>
          <cell r="D229" t="str">
            <v>Concepto</v>
          </cell>
          <cell r="E229" t="str">
            <v>Unidad</v>
          </cell>
          <cell r="F229" t="str">
            <v>Costo Directo</v>
          </cell>
          <cell r="H229" t="str">
            <v>H y E</v>
          </cell>
          <cell r="I229" t="str">
            <v>Materiales</v>
          </cell>
          <cell r="J229" t="str">
            <v>Mano de Obra</v>
          </cell>
          <cell r="K229" t="str">
            <v>Otros</v>
          </cell>
        </row>
        <row r="230">
          <cell r="C230" t="str">
            <v>6.2.3</v>
          </cell>
          <cell r="D230" t="str">
            <v xml:space="preserve">Suministro e Instalación Tubería Pvc Corrugada 250 m.m. (10") para Alcantarillado   Unión caucho (Según Norma NTC 3722 Y NTC5055)          </v>
          </cell>
          <cell r="E230" t="str">
            <v>m</v>
          </cell>
          <cell r="F230">
            <v>70403.352875000011</v>
          </cell>
          <cell r="H230">
            <v>123</v>
          </cell>
          <cell r="I230">
            <v>61537.016000000003</v>
          </cell>
          <cell r="J230">
            <v>8743.3368750000009</v>
          </cell>
          <cell r="K230">
            <v>0</v>
          </cell>
        </row>
        <row r="231">
          <cell r="C231" t="str">
            <v>Código</v>
          </cell>
          <cell r="D231" t="str">
            <v>Descripción</v>
          </cell>
          <cell r="E231" t="str">
            <v>Unidad</v>
          </cell>
          <cell r="F231" t="str">
            <v>Costo. Unitario</v>
          </cell>
          <cell r="G231" t="str">
            <v>Cantidad</v>
          </cell>
          <cell r="H231" t="str">
            <v>H y E</v>
          </cell>
          <cell r="I231" t="str">
            <v>Materiales</v>
          </cell>
          <cell r="J231" t="str">
            <v>Mano de Obra</v>
          </cell>
          <cell r="K231" t="str">
            <v>Otros</v>
          </cell>
        </row>
        <row r="232">
          <cell r="C232" t="str">
            <v>3.1</v>
          </cell>
          <cell r="D232" t="str">
            <v>Herramienta Menor General</v>
          </cell>
          <cell r="E232" t="str">
            <v>Un</v>
          </cell>
          <cell r="F232">
            <v>902</v>
          </cell>
          <cell r="G232">
            <v>0.13600000000000001</v>
          </cell>
          <cell r="H232">
            <v>123</v>
          </cell>
          <cell r="I232">
            <v>0</v>
          </cell>
          <cell r="J232">
            <v>0</v>
          </cell>
          <cell r="K232">
            <v>0</v>
          </cell>
        </row>
        <row r="233">
          <cell r="C233" t="str">
            <v>20.4</v>
          </cell>
          <cell r="D233" t="str">
            <v>Tubería Pvc Novafort o similar 250 m.m. (10")</v>
          </cell>
          <cell r="E233" t="str">
            <v>Ml</v>
          </cell>
          <cell r="F233">
            <v>59210</v>
          </cell>
          <cell r="G233">
            <v>1.03</v>
          </cell>
          <cell r="H233">
            <v>0</v>
          </cell>
          <cell r="I233">
            <v>60986.3</v>
          </cell>
          <cell r="J233">
            <v>0</v>
          </cell>
          <cell r="K233">
            <v>0</v>
          </cell>
        </row>
        <row r="234">
          <cell r="C234" t="str">
            <v>13.17</v>
          </cell>
          <cell r="D234" t="str">
            <v>Teja de Zinc No. 8</v>
          </cell>
          <cell r="E234" t="str">
            <v>Un</v>
          </cell>
          <cell r="F234">
            <v>16500</v>
          </cell>
          <cell r="G234">
            <v>0.01</v>
          </cell>
          <cell r="H234">
            <v>0</v>
          </cell>
          <cell r="I234">
            <v>165</v>
          </cell>
          <cell r="J234">
            <v>0</v>
          </cell>
          <cell r="K234">
            <v>0</v>
          </cell>
        </row>
        <row r="235">
          <cell r="C235" t="str">
            <v>20.30</v>
          </cell>
          <cell r="D235" t="str">
            <v>Adhesivo Novafort o similar</v>
          </cell>
          <cell r="E235" t="str">
            <v>Un</v>
          </cell>
          <cell r="F235">
            <v>32143</v>
          </cell>
          <cell r="G235">
            <v>1.2E-2</v>
          </cell>
          <cell r="H235">
            <v>0</v>
          </cell>
          <cell r="I235">
            <v>385.71600000000001</v>
          </cell>
          <cell r="J235">
            <v>0</v>
          </cell>
          <cell r="K235">
            <v>0</v>
          </cell>
        </row>
        <row r="236">
          <cell r="C236" t="str">
            <v>1.2</v>
          </cell>
          <cell r="D236" t="str">
            <v>Cuadrilla tipo II (1of + 2ay)</v>
          </cell>
          <cell r="E236" t="str">
            <v>Hr</v>
          </cell>
          <cell r="F236">
            <v>23008.78125</v>
          </cell>
          <cell r="G236">
            <v>0.38</v>
          </cell>
          <cell r="H236">
            <v>0</v>
          </cell>
          <cell r="I236">
            <v>0</v>
          </cell>
          <cell r="J236">
            <v>8743.3368750000009</v>
          </cell>
          <cell r="K236">
            <v>0</v>
          </cell>
        </row>
        <row r="237">
          <cell r="H237">
            <v>123</v>
          </cell>
          <cell r="I237">
            <v>61537.016000000003</v>
          </cell>
          <cell r="J237">
            <v>8743.3368750000009</v>
          </cell>
          <cell r="K237">
            <v>0</v>
          </cell>
        </row>
        <row r="239">
          <cell r="C239" t="str">
            <v>ITEM No.</v>
          </cell>
          <cell r="D239" t="str">
            <v>Concepto</v>
          </cell>
          <cell r="E239" t="str">
            <v>Unidad</v>
          </cell>
          <cell r="F239" t="str">
            <v>Costo Directo</v>
          </cell>
          <cell r="H239" t="str">
            <v>H y E</v>
          </cell>
          <cell r="I239" t="str">
            <v>Materiales</v>
          </cell>
          <cell r="J239" t="str">
            <v>Mano de Obra</v>
          </cell>
          <cell r="K239" t="str">
            <v>Otros</v>
          </cell>
        </row>
        <row r="240">
          <cell r="C240" t="str">
            <v>6.2.4</v>
          </cell>
          <cell r="D240" t="str">
            <v xml:space="preserve">Suministro e Instalación Tubería Pvc Corrugada 315 m.m. (12") para Alcantarillado   Unión caucho (Según Norma NTC 3722 Y NTC5055)          </v>
          </cell>
          <cell r="E240" t="str">
            <v>m</v>
          </cell>
          <cell r="F240">
            <v>99587.372875000001</v>
          </cell>
          <cell r="H240">
            <v>123</v>
          </cell>
          <cell r="I240">
            <v>90721.036000000007</v>
          </cell>
          <cell r="J240">
            <v>8743.3368750000009</v>
          </cell>
          <cell r="K240">
            <v>0</v>
          </cell>
        </row>
        <row r="241">
          <cell r="C241" t="str">
            <v>Código</v>
          </cell>
          <cell r="D241" t="str">
            <v>Descripción</v>
          </cell>
          <cell r="E241" t="str">
            <v>Unidad</v>
          </cell>
          <cell r="F241" t="str">
            <v>Costo. Unitario</v>
          </cell>
          <cell r="G241" t="str">
            <v>Cantidad</v>
          </cell>
          <cell r="H241" t="str">
            <v>H y E</v>
          </cell>
          <cell r="I241" t="str">
            <v>Materiales</v>
          </cell>
          <cell r="J241" t="str">
            <v>Mano de Obra</v>
          </cell>
          <cell r="K241" t="str">
            <v>Otros</v>
          </cell>
        </row>
        <row r="242">
          <cell r="C242" t="str">
            <v>3.1</v>
          </cell>
          <cell r="D242" t="str">
            <v>Herramienta Menor General</v>
          </cell>
          <cell r="E242" t="str">
            <v>Un</v>
          </cell>
          <cell r="F242">
            <v>902</v>
          </cell>
          <cell r="G242">
            <v>0.13600000000000001</v>
          </cell>
          <cell r="H242">
            <v>123</v>
          </cell>
          <cell r="I242">
            <v>0</v>
          </cell>
          <cell r="J242">
            <v>0</v>
          </cell>
          <cell r="K242">
            <v>0</v>
          </cell>
        </row>
        <row r="243">
          <cell r="C243" t="str">
            <v>20.5</v>
          </cell>
          <cell r="D243" t="str">
            <v>Tubería Pvc Novafort o similar 315 m.m. (12")</v>
          </cell>
          <cell r="E243" t="str">
            <v>Ml</v>
          </cell>
          <cell r="F243">
            <v>87544</v>
          </cell>
          <cell r="G243">
            <v>1.03</v>
          </cell>
          <cell r="H243">
            <v>0</v>
          </cell>
          <cell r="I243">
            <v>90170.32</v>
          </cell>
          <cell r="J243">
            <v>0</v>
          </cell>
          <cell r="K243">
            <v>0</v>
          </cell>
        </row>
        <row r="244">
          <cell r="C244" t="str">
            <v>13.17</v>
          </cell>
          <cell r="D244" t="str">
            <v>Teja de Zinc No. 8</v>
          </cell>
          <cell r="E244" t="str">
            <v>Un</v>
          </cell>
          <cell r="F244">
            <v>16500</v>
          </cell>
          <cell r="G244">
            <v>0.01</v>
          </cell>
          <cell r="H244">
            <v>0</v>
          </cell>
          <cell r="I244">
            <v>165</v>
          </cell>
          <cell r="J244">
            <v>0</v>
          </cell>
          <cell r="K244">
            <v>0</v>
          </cell>
        </row>
        <row r="245">
          <cell r="C245" t="str">
            <v>20.30</v>
          </cell>
          <cell r="D245" t="str">
            <v>Adhesivo Novafort o similar</v>
          </cell>
          <cell r="E245" t="str">
            <v>Un</v>
          </cell>
          <cell r="F245">
            <v>32143</v>
          </cell>
          <cell r="G245">
            <v>1.2E-2</v>
          </cell>
          <cell r="H245">
            <v>0</v>
          </cell>
          <cell r="I245">
            <v>385.71600000000001</v>
          </cell>
          <cell r="J245">
            <v>0</v>
          </cell>
          <cell r="K245">
            <v>0</v>
          </cell>
        </row>
        <row r="246">
          <cell r="C246" t="str">
            <v>1.2</v>
          </cell>
          <cell r="D246" t="str">
            <v>Cuadrilla tipo II (1of + 2ay)</v>
          </cell>
          <cell r="E246" t="str">
            <v>Hr</v>
          </cell>
          <cell r="F246">
            <v>23008.78125</v>
          </cell>
          <cell r="G246">
            <v>0.38</v>
          </cell>
          <cell r="H246">
            <v>0</v>
          </cell>
          <cell r="I246">
            <v>0</v>
          </cell>
          <cell r="J246">
            <v>8743.3368750000009</v>
          </cell>
          <cell r="K246">
            <v>0</v>
          </cell>
        </row>
        <row r="247">
          <cell r="H247">
            <v>123</v>
          </cell>
          <cell r="I247">
            <v>90721.036000000007</v>
          </cell>
          <cell r="J247">
            <v>8743.3368750000009</v>
          </cell>
          <cell r="K247">
            <v>0</v>
          </cell>
        </row>
        <row r="249">
          <cell r="C249" t="str">
            <v>ITEM No.</v>
          </cell>
          <cell r="D249" t="str">
            <v>Concepto</v>
          </cell>
          <cell r="E249" t="str">
            <v>Unidad</v>
          </cell>
          <cell r="F249" t="str">
            <v>Costo Directo</v>
          </cell>
          <cell r="H249" t="str">
            <v>H y E</v>
          </cell>
          <cell r="I249" t="str">
            <v>Materiales</v>
          </cell>
          <cell r="J249" t="str">
            <v>Mano de Obra</v>
          </cell>
          <cell r="K249" t="str">
            <v>Otros</v>
          </cell>
        </row>
        <row r="250">
          <cell r="C250" t="str">
            <v>6.2.6</v>
          </cell>
          <cell r="D250" t="str">
            <v xml:space="preserve"> Instalación Tubería PVC Corrugada 450 m.m. (18") para Alcantarillado    Unión caucho (Según Norma NTC 3722 Y NTC5055)     </v>
          </cell>
          <cell r="E250" t="str">
            <v>m</v>
          </cell>
          <cell r="F250">
            <v>220364.62362500004</v>
          </cell>
          <cell r="H250">
            <v>123</v>
          </cell>
          <cell r="I250">
            <v>196298.40800000002</v>
          </cell>
          <cell r="J250">
            <v>23943.215625000001</v>
          </cell>
          <cell r="K250">
            <v>0</v>
          </cell>
        </row>
        <row r="251">
          <cell r="C251" t="str">
            <v>Código</v>
          </cell>
          <cell r="D251" t="str">
            <v>Descripción</v>
          </cell>
          <cell r="E251" t="str">
            <v>Unidad</v>
          </cell>
          <cell r="F251" t="str">
            <v>Costo. Unitario</v>
          </cell>
          <cell r="G251" t="str">
            <v>Cantidad</v>
          </cell>
          <cell r="H251" t="str">
            <v>H y E</v>
          </cell>
          <cell r="I251" t="str">
            <v>Materiales</v>
          </cell>
          <cell r="J251" t="str">
            <v>Mano de Obra</v>
          </cell>
          <cell r="K251" t="str">
            <v>Otros</v>
          </cell>
        </row>
        <row r="252">
          <cell r="C252" t="str">
            <v>3.1</v>
          </cell>
          <cell r="D252" t="str">
            <v>Herramienta Menor General</v>
          </cell>
          <cell r="E252" t="str">
            <v>Un</v>
          </cell>
          <cell r="F252">
            <v>902</v>
          </cell>
          <cell r="G252">
            <v>0.13600000000000001</v>
          </cell>
          <cell r="H252">
            <v>123</v>
          </cell>
          <cell r="I252">
            <v>0</v>
          </cell>
          <cell r="J252">
            <v>0</v>
          </cell>
          <cell r="K252">
            <v>0</v>
          </cell>
        </row>
        <row r="253">
          <cell r="C253" t="str">
            <v>20.8</v>
          </cell>
          <cell r="D253" t="str">
            <v>Tubería Pvc Novafort o similar 450 m.m. (18")</v>
          </cell>
          <cell r="E253" t="str">
            <v>Ml</v>
          </cell>
          <cell r="F253">
            <v>190010</v>
          </cell>
          <cell r="G253">
            <v>1.03</v>
          </cell>
          <cell r="H253">
            <v>0</v>
          </cell>
          <cell r="I253">
            <v>195710.30000000002</v>
          </cell>
          <cell r="J253">
            <v>0</v>
          </cell>
        </row>
        <row r="254">
          <cell r="C254" t="str">
            <v>13.17</v>
          </cell>
          <cell r="D254" t="str">
            <v>Teja de Zinc No. 8</v>
          </cell>
          <cell r="E254" t="str">
            <v>Un</v>
          </cell>
          <cell r="F254">
            <v>16500</v>
          </cell>
          <cell r="G254">
            <v>0.01</v>
          </cell>
          <cell r="H254">
            <v>0</v>
          </cell>
          <cell r="I254">
            <v>165</v>
          </cell>
          <cell r="J254">
            <v>0</v>
          </cell>
          <cell r="K254">
            <v>0</v>
          </cell>
        </row>
        <row r="255">
          <cell r="C255" t="str">
            <v>20.29</v>
          </cell>
          <cell r="D255" t="str">
            <v>Acondicionador de Superficie</v>
          </cell>
          <cell r="E255" t="str">
            <v>Un</v>
          </cell>
          <cell r="F255">
            <v>35259</v>
          </cell>
          <cell r="G255">
            <v>1.2E-2</v>
          </cell>
          <cell r="H255">
            <v>0</v>
          </cell>
          <cell r="I255">
            <v>423.108</v>
          </cell>
          <cell r="J255">
            <v>0</v>
          </cell>
        </row>
        <row r="256">
          <cell r="C256" t="str">
            <v>1.3</v>
          </cell>
          <cell r="D256" t="str">
            <v>Cuadrilla tipo III (2of + 3ay)</v>
          </cell>
          <cell r="E256" t="str">
            <v>Hr</v>
          </cell>
          <cell r="F256">
            <v>39905.359375</v>
          </cell>
          <cell r="G256">
            <v>0.6</v>
          </cell>
          <cell r="H256">
            <v>0</v>
          </cell>
          <cell r="I256">
            <v>0</v>
          </cell>
          <cell r="J256">
            <v>23943.215625000001</v>
          </cell>
          <cell r="K256">
            <v>0</v>
          </cell>
        </row>
        <row r="257">
          <cell r="H257">
            <v>123</v>
          </cell>
          <cell r="I257">
            <v>196298.40800000002</v>
          </cell>
          <cell r="J257">
            <v>23943.215625000001</v>
          </cell>
          <cell r="K257">
            <v>0</v>
          </cell>
        </row>
        <row r="259">
          <cell r="C259" t="str">
            <v>ITEM No.</v>
          </cell>
          <cell r="D259" t="str">
            <v>Concepto</v>
          </cell>
          <cell r="E259" t="str">
            <v>Unidad</v>
          </cell>
          <cell r="F259" t="str">
            <v>Costo Directo</v>
          </cell>
          <cell r="H259" t="str">
            <v>H y E</v>
          </cell>
          <cell r="I259" t="str">
            <v>Materiales</v>
          </cell>
          <cell r="J259" t="str">
            <v>Mano de Obra</v>
          </cell>
          <cell r="K259" t="str">
            <v>Otros</v>
          </cell>
        </row>
        <row r="260">
          <cell r="C260" t="str">
            <v>6.2.8</v>
          </cell>
          <cell r="D260" t="str">
            <v xml:space="preserve">Suministro e Instalación Tubería PVC Corrugada DE 625 m.m. (24") para Alcantarillado Unión caucho (Según Norma NTC 3722 Y NTC5055)       </v>
          </cell>
          <cell r="E260" t="str">
            <v>m</v>
          </cell>
          <cell r="F260">
            <v>301428.80756250006</v>
          </cell>
          <cell r="H260">
            <v>123</v>
          </cell>
          <cell r="I260">
            <v>273372.05600000004</v>
          </cell>
          <cell r="J260">
            <v>27933.751562499998</v>
          </cell>
          <cell r="K260">
            <v>0</v>
          </cell>
        </row>
        <row r="261">
          <cell r="C261" t="str">
            <v>Código</v>
          </cell>
          <cell r="D261" t="str">
            <v>Descripción</v>
          </cell>
          <cell r="E261" t="str">
            <v>Unidad</v>
          </cell>
          <cell r="F261" t="str">
            <v>Costo. Unitario</v>
          </cell>
          <cell r="G261" t="str">
            <v>Cantidad</v>
          </cell>
          <cell r="H261" t="str">
            <v>H y E</v>
          </cell>
          <cell r="I261" t="str">
            <v>Materiales</v>
          </cell>
          <cell r="J261" t="str">
            <v>Mano de Obra</v>
          </cell>
          <cell r="K261" t="str">
            <v>Otros</v>
          </cell>
        </row>
        <row r="262">
          <cell r="C262" t="str">
            <v>3.1</v>
          </cell>
          <cell r="D262" t="str">
            <v>Herramienta Menor General</v>
          </cell>
          <cell r="E262" t="str">
            <v>Un</v>
          </cell>
          <cell r="F262">
            <v>902</v>
          </cell>
          <cell r="G262">
            <v>0.13600000000000001</v>
          </cell>
          <cell r="H262">
            <v>123</v>
          </cell>
          <cell r="I262">
            <v>0</v>
          </cell>
          <cell r="J262">
            <v>0</v>
          </cell>
          <cell r="K262">
            <v>0</v>
          </cell>
        </row>
        <row r="263">
          <cell r="C263" t="str">
            <v>20.9</v>
          </cell>
          <cell r="D263" t="str">
            <v>Tubería Pvc Novafort o similar 500 m.m. (20")</v>
          </cell>
          <cell r="E263" t="str">
            <v>Ml</v>
          </cell>
          <cell r="F263">
            <v>264428</v>
          </cell>
          <cell r="G263">
            <v>1.03</v>
          </cell>
          <cell r="H263">
            <v>0</v>
          </cell>
          <cell r="I263">
            <v>272360.84000000003</v>
          </cell>
          <cell r="J263">
            <v>0</v>
          </cell>
          <cell r="K263">
            <v>0</v>
          </cell>
        </row>
        <row r="264">
          <cell r="C264" t="str">
            <v>13.17</v>
          </cell>
          <cell r="D264" t="str">
            <v>Teja de Zinc No. 8</v>
          </cell>
          <cell r="E264" t="str">
            <v>Un</v>
          </cell>
          <cell r="F264">
            <v>16500</v>
          </cell>
          <cell r="G264">
            <v>0.01</v>
          </cell>
          <cell r="H264">
            <v>0</v>
          </cell>
          <cell r="I264">
            <v>165</v>
          </cell>
          <cell r="J264">
            <v>0</v>
          </cell>
          <cell r="K264">
            <v>0</v>
          </cell>
        </row>
        <row r="265">
          <cell r="C265" t="str">
            <v>20.29</v>
          </cell>
          <cell r="D265" t="str">
            <v>Acondicionador de Superficie</v>
          </cell>
          <cell r="E265" t="str">
            <v>Un</v>
          </cell>
          <cell r="F265">
            <v>35259</v>
          </cell>
          <cell r="G265">
            <v>2.4E-2</v>
          </cell>
          <cell r="H265">
            <v>0</v>
          </cell>
          <cell r="I265">
            <v>846.21600000000001</v>
          </cell>
          <cell r="J265">
            <v>0</v>
          </cell>
          <cell r="K265">
            <v>0</v>
          </cell>
        </row>
        <row r="266">
          <cell r="C266" t="str">
            <v>1.3</v>
          </cell>
          <cell r="D266" t="str">
            <v>Cuadrilla tipo III (2of + 3ay)</v>
          </cell>
          <cell r="E266" t="str">
            <v>Hr</v>
          </cell>
          <cell r="F266">
            <v>39905.359375</v>
          </cell>
          <cell r="G266">
            <v>0.7</v>
          </cell>
          <cell r="H266">
            <v>0</v>
          </cell>
          <cell r="I266">
            <v>0</v>
          </cell>
          <cell r="J266">
            <v>27933.751562499998</v>
          </cell>
          <cell r="K266">
            <v>0</v>
          </cell>
        </row>
        <row r="267">
          <cell r="H267">
            <v>123</v>
          </cell>
          <cell r="I267">
            <v>273372.05600000004</v>
          </cell>
          <cell r="J267">
            <v>27933.751562499998</v>
          </cell>
          <cell r="K267">
            <v>0</v>
          </cell>
        </row>
        <row r="269">
          <cell r="C269" t="str">
            <v>ITEM No.</v>
          </cell>
          <cell r="D269" t="str">
            <v>Concepto</v>
          </cell>
          <cell r="E269" t="str">
            <v>Unidad</v>
          </cell>
          <cell r="F269" t="str">
            <v>Costo Directo</v>
          </cell>
          <cell r="H269" t="str">
            <v>H y E</v>
          </cell>
          <cell r="I269" t="str">
            <v>Materiales</v>
          </cell>
          <cell r="J269" t="str">
            <v>Mano de Obra</v>
          </cell>
          <cell r="K269" t="str">
            <v>Otros</v>
          </cell>
        </row>
        <row r="270">
          <cell r="C270" t="str">
            <v>6.2.9</v>
          </cell>
          <cell r="D270" t="str">
            <v xml:space="preserve">Suministro e Instalación Tubería PVC Corrugada DE 710 m.m. (27") para Alcantarillado. Unión caucho (Según Norma NTC 3722 Y NTC5055)     </v>
          </cell>
          <cell r="E270" t="str">
            <v>m</v>
          </cell>
          <cell r="F270">
            <v>400664.36990624998</v>
          </cell>
          <cell r="H270">
            <v>123</v>
          </cell>
          <cell r="I270">
            <v>370262.766</v>
          </cell>
          <cell r="J270">
            <v>30278.603906249999</v>
          </cell>
          <cell r="K270">
            <v>0</v>
          </cell>
        </row>
        <row r="271">
          <cell r="C271" t="str">
            <v>Código</v>
          </cell>
          <cell r="D271" t="str">
            <v>Descripción</v>
          </cell>
          <cell r="E271" t="str">
            <v>Unidad</v>
          </cell>
          <cell r="F271" t="str">
            <v>Costo. Unitario</v>
          </cell>
          <cell r="G271" t="str">
            <v>Cantidad</v>
          </cell>
          <cell r="H271" t="str">
            <v>H y E</v>
          </cell>
          <cell r="I271" t="str">
            <v>Materiales</v>
          </cell>
          <cell r="J271" t="str">
            <v>Mano de Obra</v>
          </cell>
          <cell r="K271" t="str">
            <v>Otros</v>
          </cell>
        </row>
        <row r="272">
          <cell r="C272" t="str">
            <v>3.1</v>
          </cell>
          <cell r="D272" t="str">
            <v>Herramienta Menor General</v>
          </cell>
          <cell r="E272" t="str">
            <v>Un</v>
          </cell>
          <cell r="F272">
            <v>902</v>
          </cell>
          <cell r="G272">
            <v>0.13600000000000001</v>
          </cell>
          <cell r="H272">
            <v>123</v>
          </cell>
          <cell r="I272">
            <v>0</v>
          </cell>
          <cell r="J272">
            <v>0</v>
          </cell>
          <cell r="K272">
            <v>0</v>
          </cell>
        </row>
        <row r="273">
          <cell r="C273" t="str">
            <v>21.2</v>
          </cell>
          <cell r="D273" t="str">
            <v>Tubería Pvc Novaloc o similar 27"</v>
          </cell>
          <cell r="E273" t="str">
            <v>Ml</v>
          </cell>
          <cell r="F273">
            <v>357753</v>
          </cell>
          <cell r="G273">
            <v>1.03</v>
          </cell>
          <cell r="H273">
            <v>0</v>
          </cell>
          <cell r="I273">
            <v>368485.59</v>
          </cell>
          <cell r="J273">
            <v>0</v>
          </cell>
          <cell r="K273">
            <v>0</v>
          </cell>
        </row>
        <row r="274">
          <cell r="C274" t="str">
            <v>13.17</v>
          </cell>
          <cell r="D274" t="str">
            <v>Teja de Zinc No. 8</v>
          </cell>
          <cell r="E274" t="str">
            <v>Un</v>
          </cell>
          <cell r="F274">
            <v>16500</v>
          </cell>
          <cell r="G274">
            <v>0.01</v>
          </cell>
          <cell r="H274">
            <v>0</v>
          </cell>
          <cell r="I274">
            <v>165</v>
          </cell>
          <cell r="J274">
            <v>0</v>
          </cell>
          <cell r="K274">
            <v>0</v>
          </cell>
        </row>
        <row r="275">
          <cell r="C275" t="str">
            <v>20.29</v>
          </cell>
          <cell r="D275" t="str">
            <v>Acondicionador de Superficie</v>
          </cell>
          <cell r="E275" t="str">
            <v>Un</v>
          </cell>
          <cell r="F275">
            <v>67174</v>
          </cell>
          <cell r="G275">
            <v>2.4E-2</v>
          </cell>
          <cell r="H275">
            <v>0</v>
          </cell>
          <cell r="I275">
            <v>1612.1759999999999</v>
          </cell>
          <cell r="J275">
            <v>0</v>
          </cell>
          <cell r="K275">
            <v>0</v>
          </cell>
        </row>
        <row r="276">
          <cell r="C276" t="str">
            <v>1.3</v>
          </cell>
          <cell r="D276" t="str">
            <v>Cuadrilla tipo III (2of + 3ay)</v>
          </cell>
          <cell r="E276" t="str">
            <v>Hr</v>
          </cell>
          <cell r="F276">
            <v>40371.471874999996</v>
          </cell>
          <cell r="G276">
            <v>0.75</v>
          </cell>
          <cell r="H276">
            <v>0</v>
          </cell>
          <cell r="I276">
            <v>0</v>
          </cell>
          <cell r="J276">
            <v>30278.603906249999</v>
          </cell>
          <cell r="K276">
            <v>0</v>
          </cell>
        </row>
        <row r="277">
          <cell r="H277">
            <v>123</v>
          </cell>
          <cell r="I277">
            <v>370262.766</v>
          </cell>
          <cell r="J277">
            <v>30278.603906249999</v>
          </cell>
          <cell r="K277">
            <v>0</v>
          </cell>
        </row>
        <row r="279">
          <cell r="C279" t="str">
            <v>ITEM No.</v>
          </cell>
          <cell r="D279" t="str">
            <v>Concepto</v>
          </cell>
          <cell r="E279" t="str">
            <v>Unidad</v>
          </cell>
          <cell r="F279" t="str">
            <v>Costo Directo</v>
          </cell>
          <cell r="H279" t="str">
            <v>H y E</v>
          </cell>
          <cell r="I279" t="str">
            <v>Materiales</v>
          </cell>
          <cell r="J279" t="str">
            <v>Mano de Obra</v>
          </cell>
          <cell r="K279" t="str">
            <v>Otros</v>
          </cell>
        </row>
        <row r="280">
          <cell r="C280" t="str">
            <v>6.2.12</v>
          </cell>
          <cell r="D280" t="str">
            <v xml:space="preserve">Suministro e Instalación Tubería PVC Corrugada 900 m.m. (36") para Alcantarillado. Unión caucho (Según Norma NTC 3722 Y NTC5055)     </v>
          </cell>
          <cell r="E280" t="str">
            <v>m</v>
          </cell>
          <cell r="F280">
            <v>976844.14184356527</v>
          </cell>
          <cell r="H280">
            <v>386.65357500000005</v>
          </cell>
          <cell r="I280">
            <v>939081.97322854109</v>
          </cell>
          <cell r="J280">
            <v>37375.51504002422</v>
          </cell>
          <cell r="K280">
            <v>0</v>
          </cell>
        </row>
        <row r="281">
          <cell r="C281" t="str">
            <v>Código</v>
          </cell>
          <cell r="D281" t="str">
            <v>Descripción</v>
          </cell>
          <cell r="E281" t="str">
            <v>Unidad</v>
          </cell>
          <cell r="F281" t="str">
            <v>Costo. Unitario</v>
          </cell>
          <cell r="G281" t="str">
            <v>Cantidad</v>
          </cell>
          <cell r="H281" t="str">
            <v>H y E</v>
          </cell>
          <cell r="I281" t="str">
            <v>Materiales</v>
          </cell>
          <cell r="J281" t="str">
            <v>Mano de Obra</v>
          </cell>
          <cell r="K281" t="str">
            <v>Otros</v>
          </cell>
        </row>
        <row r="282">
          <cell r="C282" t="str">
            <v>3.1</v>
          </cell>
          <cell r="D282" t="str">
            <v>Herramienta Menor General</v>
          </cell>
          <cell r="E282" t="str">
            <v>Un</v>
          </cell>
          <cell r="F282">
            <v>902</v>
          </cell>
          <cell r="G282">
            <v>0.39400000000000002</v>
          </cell>
          <cell r="H282">
            <v>355</v>
          </cell>
          <cell r="I282">
            <v>0</v>
          </cell>
          <cell r="J282">
            <v>0</v>
          </cell>
          <cell r="K282">
            <v>0</v>
          </cell>
        </row>
        <row r="283">
          <cell r="C283" t="str">
            <v>21.5</v>
          </cell>
          <cell r="D283" t="str">
            <v>Tubería Pvc Novaloc o similar 36"</v>
          </cell>
          <cell r="E283" t="str">
            <v>Ml</v>
          </cell>
          <cell r="F283">
            <v>815228.5709674859</v>
          </cell>
          <cell r="G283">
            <v>1.05</v>
          </cell>
          <cell r="H283">
            <v>0</v>
          </cell>
          <cell r="I283">
            <v>855989.99951586023</v>
          </cell>
          <cell r="J283">
            <v>0</v>
          </cell>
          <cell r="K283">
            <v>0</v>
          </cell>
        </row>
        <row r="284">
          <cell r="C284" t="str">
            <v>13.17</v>
          </cell>
          <cell r="D284" t="str">
            <v>Teja de Zinc No. 8</v>
          </cell>
          <cell r="E284" t="str">
            <v>Un</v>
          </cell>
          <cell r="F284">
            <v>16500</v>
          </cell>
          <cell r="G284">
            <v>0.20599999999999999</v>
          </cell>
          <cell r="H284">
            <v>0</v>
          </cell>
          <cell r="I284">
            <v>3399</v>
          </cell>
          <cell r="J284">
            <v>0</v>
          </cell>
          <cell r="K284">
            <v>0</v>
          </cell>
        </row>
        <row r="285">
          <cell r="C285" t="str">
            <v>20.29</v>
          </cell>
          <cell r="D285" t="str">
            <v>Acondicionador de Superficie</v>
          </cell>
          <cell r="E285" t="str">
            <v>Un</v>
          </cell>
          <cell r="F285">
            <v>67174</v>
          </cell>
          <cell r="G285">
            <v>4.19E-2</v>
          </cell>
          <cell r="H285">
            <v>0</v>
          </cell>
          <cell r="I285">
            <v>2814.5906</v>
          </cell>
          <cell r="J285">
            <v>0</v>
          </cell>
          <cell r="K285">
            <v>0</v>
          </cell>
        </row>
        <row r="286">
          <cell r="C286" t="str">
            <v>1.3</v>
          </cell>
          <cell r="D286" t="str">
            <v>Cuadrilla tipo III (2of + 3ay)</v>
          </cell>
          <cell r="E286" t="str">
            <v>Hr</v>
          </cell>
          <cell r="F286">
            <v>40371.471874999996</v>
          </cell>
          <cell r="G286">
            <v>0.85</v>
          </cell>
          <cell r="H286">
            <v>0</v>
          </cell>
          <cell r="I286">
            <v>0</v>
          </cell>
          <cell r="J286">
            <v>34315.751093749997</v>
          </cell>
          <cell r="K286">
            <v>0</v>
          </cell>
        </row>
        <row r="287">
          <cell r="H287">
            <v>386.65357500000005</v>
          </cell>
          <cell r="I287">
            <v>939081.97322854109</v>
          </cell>
          <cell r="J287">
            <v>37375.51504002422</v>
          </cell>
          <cell r="K287">
            <v>0</v>
          </cell>
        </row>
        <row r="290">
          <cell r="C290" t="str">
            <v>ELEMENTOS ALCANTARILLADO</v>
          </cell>
        </row>
        <row r="292">
          <cell r="C292" t="str">
            <v>ITEM No.</v>
          </cell>
          <cell r="D292" t="str">
            <v>Concepto</v>
          </cell>
          <cell r="E292" t="str">
            <v>Unidad</v>
          </cell>
          <cell r="F292" t="str">
            <v>Costo Directo</v>
          </cell>
          <cell r="H292" t="str">
            <v>H y E</v>
          </cell>
          <cell r="I292" t="str">
            <v>Materiales</v>
          </cell>
          <cell r="J292" t="str">
            <v>Mano de Obra</v>
          </cell>
          <cell r="K292" t="str">
            <v>Otros</v>
          </cell>
        </row>
        <row r="293">
          <cell r="C293" t="str">
            <v>6.5.5.3</v>
          </cell>
          <cell r="D293" t="str">
            <v>Sumidero Doble Reja tipo Sifón en Concreto 21 Mpa-Tapa HF</v>
          </cell>
          <cell r="E293" t="str">
            <v>Un</v>
          </cell>
          <cell r="F293">
            <v>1107370.5511610399</v>
          </cell>
          <cell r="H293">
            <v>13574.699061000001</v>
          </cell>
          <cell r="I293">
            <v>964478.22862499999</v>
          </cell>
          <cell r="J293">
            <v>127630.77918129</v>
          </cell>
          <cell r="K293">
            <v>1686.8442937500001</v>
          </cell>
        </row>
        <row r="294">
          <cell r="C294" t="str">
            <v>Código</v>
          </cell>
          <cell r="D294" t="str">
            <v>Descripción</v>
          </cell>
          <cell r="E294" t="str">
            <v>Unidad</v>
          </cell>
          <cell r="F294" t="str">
            <v>Costo. Unitario</v>
          </cell>
          <cell r="G294" t="str">
            <v>Cantidad</v>
          </cell>
          <cell r="H294" t="str">
            <v>H y E</v>
          </cell>
          <cell r="I294" t="str">
            <v>Materiales</v>
          </cell>
          <cell r="J294" t="str">
            <v>Mano de Obra</v>
          </cell>
          <cell r="K294" t="str">
            <v>Otros</v>
          </cell>
        </row>
        <row r="295">
          <cell r="C295" t="str">
            <v>3.1</v>
          </cell>
          <cell r="D295" t="str">
            <v>Herramienta Menor General</v>
          </cell>
          <cell r="E295" t="str">
            <v>Un</v>
          </cell>
          <cell r="F295">
            <v>902</v>
          </cell>
          <cell r="G295">
            <v>0.7</v>
          </cell>
          <cell r="H295">
            <v>631</v>
          </cell>
          <cell r="I295">
            <v>0</v>
          </cell>
          <cell r="J295">
            <v>0</v>
          </cell>
          <cell r="K295">
            <v>0</v>
          </cell>
        </row>
        <row r="296">
          <cell r="C296" t="str">
            <v>11.10</v>
          </cell>
          <cell r="D296" t="str">
            <v>Alquiler Mezcladora 1 Saco a Gasolina</v>
          </cell>
          <cell r="E296" t="str">
            <v>Día</v>
          </cell>
          <cell r="F296">
            <v>34800</v>
          </cell>
          <cell r="G296">
            <v>0.17</v>
          </cell>
          <cell r="H296">
            <v>5916</v>
          </cell>
          <cell r="I296">
            <v>0</v>
          </cell>
          <cell r="J296">
            <v>0</v>
          </cell>
          <cell r="K296">
            <v>0</v>
          </cell>
        </row>
        <row r="297">
          <cell r="C297" t="str">
            <v>6.2.3</v>
          </cell>
          <cell r="D297" t="str">
            <v xml:space="preserve">Suministro e Instalación Tubería Pvc Corrugada 250 m.m. (10") para Alcantarillado   Unión caucho (Según Norma NTC 3722 Y NTC5055)          </v>
          </cell>
          <cell r="E297" t="str">
            <v>m</v>
          </cell>
          <cell r="F297">
            <v>70403.352875000011</v>
          </cell>
          <cell r="G297">
            <v>3</v>
          </cell>
          <cell r="H297">
            <v>0</v>
          </cell>
          <cell r="I297">
            <v>211210.05862500003</v>
          </cell>
          <cell r="J297">
            <v>0</v>
          </cell>
          <cell r="K297">
            <v>0</v>
          </cell>
        </row>
        <row r="298">
          <cell r="C298" t="str">
            <v>11.11</v>
          </cell>
          <cell r="D298" t="str">
            <v>Alquiler Vibrador Eléctrico</v>
          </cell>
          <cell r="E298" t="str">
            <v>Día</v>
          </cell>
          <cell r="F298">
            <v>34800</v>
          </cell>
          <cell r="G298">
            <v>0.17</v>
          </cell>
          <cell r="H298">
            <v>5916</v>
          </cell>
          <cell r="I298">
            <v>0</v>
          </cell>
          <cell r="J298">
            <v>0</v>
          </cell>
          <cell r="K298">
            <v>0</v>
          </cell>
        </row>
        <row r="299">
          <cell r="C299" t="str">
            <v>5.23</v>
          </cell>
          <cell r="D299" t="str">
            <v>Concreto Clase II (21Mpa) Producido en Obra</v>
          </cell>
          <cell r="E299" t="str">
            <v>M3</v>
          </cell>
          <cell r="F299">
            <v>264681</v>
          </cell>
          <cell r="G299">
            <v>0.72</v>
          </cell>
          <cell r="H299">
            <v>0</v>
          </cell>
          <cell r="I299">
            <v>190570.32</v>
          </cell>
          <cell r="J299">
            <v>0</v>
          </cell>
          <cell r="K299">
            <v>0</v>
          </cell>
        </row>
        <row r="300">
          <cell r="C300" t="str">
            <v>13.30</v>
          </cell>
          <cell r="D300" t="str">
            <v>Formaleta para construcción de elementos en concreto</v>
          </cell>
          <cell r="E300" t="str">
            <v>Un</v>
          </cell>
          <cell r="F300">
            <v>900</v>
          </cell>
          <cell r="G300">
            <v>6.4089999999999998</v>
          </cell>
          <cell r="H300">
            <v>0</v>
          </cell>
          <cell r="I300">
            <v>5768.0999999999995</v>
          </cell>
          <cell r="J300">
            <v>0</v>
          </cell>
          <cell r="K300">
            <v>0</v>
          </cell>
        </row>
        <row r="301">
          <cell r="C301" t="str">
            <v>6.2</v>
          </cell>
          <cell r="D301" t="str">
            <v>Acero de Refuerzo 1/2" a 1 1/4" de 420 MPa</v>
          </cell>
          <cell r="E301" t="str">
            <v>Kg</v>
          </cell>
          <cell r="F301">
            <v>3900</v>
          </cell>
          <cell r="G301">
            <v>11.59</v>
          </cell>
          <cell r="H301">
            <v>0</v>
          </cell>
          <cell r="I301">
            <v>34770</v>
          </cell>
          <cell r="J301">
            <v>0</v>
          </cell>
          <cell r="K301">
            <v>0</v>
          </cell>
        </row>
        <row r="302">
          <cell r="C302" t="str">
            <v>5.1</v>
          </cell>
          <cell r="D302" t="str">
            <v>Agua para Concretos</v>
          </cell>
          <cell r="E302" t="str">
            <v>M3</v>
          </cell>
          <cell r="F302">
            <v>1065</v>
          </cell>
          <cell r="G302">
            <v>0.15</v>
          </cell>
          <cell r="H302">
            <v>0</v>
          </cell>
          <cell r="I302">
            <v>159.75</v>
          </cell>
          <cell r="J302">
            <v>0</v>
          </cell>
          <cell r="K302">
            <v>0</v>
          </cell>
        </row>
        <row r="303">
          <cell r="C303" t="str">
            <v>17.5</v>
          </cell>
          <cell r="D303" t="str">
            <v>Marco-Reja en Varilla redonda corrugada de 1" y Platina</v>
          </cell>
          <cell r="E303" t="str">
            <v>Un</v>
          </cell>
          <cell r="F303">
            <v>133400</v>
          </cell>
          <cell r="G303">
            <v>2</v>
          </cell>
          <cell r="H303">
            <v>0</v>
          </cell>
          <cell r="I303">
            <v>266800</v>
          </cell>
          <cell r="J303">
            <v>0</v>
          </cell>
          <cell r="K303">
            <v>0</v>
          </cell>
        </row>
        <row r="304">
          <cell r="C304" t="str">
            <v>17.2</v>
          </cell>
          <cell r="D304" t="str">
            <v>Aro-Tapa HF de 0.60 m x 100 Kg</v>
          </cell>
          <cell r="E304" t="str">
            <v>Un</v>
          </cell>
          <cell r="F304">
            <v>255200</v>
          </cell>
          <cell r="G304">
            <v>1</v>
          </cell>
          <cell r="H304">
            <v>0</v>
          </cell>
          <cell r="I304">
            <v>255200</v>
          </cell>
          <cell r="J304">
            <v>0</v>
          </cell>
          <cell r="K304">
            <v>0</v>
          </cell>
        </row>
        <row r="305">
          <cell r="C305" t="str">
            <v>10.7</v>
          </cell>
          <cell r="D305" t="str">
            <v>Ensayo de Resistencia a la Compresión del Concreto</v>
          </cell>
          <cell r="E305" t="str">
            <v>Un</v>
          </cell>
          <cell r="F305">
            <v>5421</v>
          </cell>
          <cell r="G305">
            <v>7.0000000000000007E-2</v>
          </cell>
          <cell r="H305">
            <v>0</v>
          </cell>
          <cell r="I305">
            <v>0</v>
          </cell>
          <cell r="J305">
            <v>0</v>
          </cell>
          <cell r="K305">
            <v>379.47</v>
          </cell>
        </row>
        <row r="306">
          <cell r="C306" t="str">
            <v>11.13</v>
          </cell>
          <cell r="D306" t="str">
            <v>Alquiler Formaletas para Cilindros de Concreto</v>
          </cell>
          <cell r="E306" t="str">
            <v>Día - Unidad</v>
          </cell>
          <cell r="F306">
            <v>927.99999999999989</v>
          </cell>
          <cell r="G306">
            <v>1.26</v>
          </cell>
          <cell r="H306">
            <v>0</v>
          </cell>
          <cell r="I306">
            <v>0</v>
          </cell>
          <cell r="J306">
            <v>0</v>
          </cell>
          <cell r="K306">
            <v>1169.28</v>
          </cell>
        </row>
        <row r="307">
          <cell r="C307" t="str">
            <v>1.7</v>
          </cell>
          <cell r="D307" t="str">
            <v>Cuadrilla tipo VII - Producción e Instalación Concreto</v>
          </cell>
          <cell r="E307" t="str">
            <v>Hr</v>
          </cell>
          <cell r="F307">
            <v>60228.875</v>
          </cell>
          <cell r="G307">
            <v>1.92</v>
          </cell>
          <cell r="H307">
            <v>0</v>
          </cell>
          <cell r="I307">
            <v>0</v>
          </cell>
          <cell r="J307">
            <v>117182.22599999998</v>
          </cell>
          <cell r="K307">
            <v>0</v>
          </cell>
        </row>
        <row r="308">
          <cell r="H308">
            <v>13575</v>
          </cell>
          <cell r="I308">
            <v>964478.22862499999</v>
          </cell>
          <cell r="J308">
            <v>127630.77918129</v>
          </cell>
          <cell r="K308">
            <v>1686.8442937500001</v>
          </cell>
        </row>
        <row r="310">
          <cell r="C310" t="str">
            <v>ITEM No.</v>
          </cell>
          <cell r="D310" t="str">
            <v>Concepto</v>
          </cell>
          <cell r="E310" t="str">
            <v>Unidad</v>
          </cell>
          <cell r="F310" t="str">
            <v>Costo Directo</v>
          </cell>
          <cell r="H310" t="str">
            <v>H y E</v>
          </cell>
          <cell r="I310" t="str">
            <v>Materiales</v>
          </cell>
          <cell r="J310" t="str">
            <v>Mano de Obra</v>
          </cell>
          <cell r="K310" t="str">
            <v>Otros</v>
          </cell>
        </row>
        <row r="311">
          <cell r="C311" t="str">
            <v>6.5.2.1</v>
          </cell>
          <cell r="D311" t="str">
            <v xml:space="preserve">Cámara Circular de Inspección/Caída D=1.20 m. en Concreto 21 Mpa        </v>
          </cell>
          <cell r="E311" t="str">
            <v>Ml</v>
          </cell>
          <cell r="F311">
            <v>363884.97435368929</v>
          </cell>
          <cell r="H311">
            <v>13412.958058500002</v>
          </cell>
          <cell r="I311">
            <v>260107.12024270053</v>
          </cell>
          <cell r="J311">
            <v>87509.309640926265</v>
          </cell>
          <cell r="K311">
            <v>2855.5864115625004</v>
          </cell>
        </row>
        <row r="312">
          <cell r="C312" t="str">
            <v>Código</v>
          </cell>
          <cell r="D312" t="str">
            <v>Descripción</v>
          </cell>
          <cell r="E312" t="str">
            <v>Unidad</v>
          </cell>
          <cell r="F312" t="str">
            <v>Costo. Unitario</v>
          </cell>
          <cell r="G312" t="str">
            <v>Cantidad</v>
          </cell>
          <cell r="H312" t="str">
            <v>H y E</v>
          </cell>
          <cell r="I312" t="str">
            <v>Materiales</v>
          </cell>
          <cell r="J312" t="str">
            <v>Mano de Obra</v>
          </cell>
          <cell r="K312" t="str">
            <v>Otros</v>
          </cell>
        </row>
        <row r="313">
          <cell r="C313" t="str">
            <v>3.1</v>
          </cell>
          <cell r="D313" t="str">
            <v>Herramienta Menor General</v>
          </cell>
          <cell r="E313" t="str">
            <v>Un</v>
          </cell>
          <cell r="F313">
            <v>902</v>
          </cell>
          <cell r="G313">
            <v>0.79</v>
          </cell>
          <cell r="H313">
            <v>712.58</v>
          </cell>
          <cell r="I313">
            <v>0</v>
          </cell>
          <cell r="J313">
            <v>0</v>
          </cell>
          <cell r="K313">
            <v>0</v>
          </cell>
        </row>
        <row r="314">
          <cell r="C314" t="str">
            <v>11.10</v>
          </cell>
          <cell r="D314" t="str">
            <v>Alquiler Mezcladora 1 Saco a Gasolina</v>
          </cell>
          <cell r="E314" t="str">
            <v>Día</v>
          </cell>
          <cell r="F314">
            <v>34800</v>
          </cell>
          <cell r="G314">
            <v>0.16669999999999999</v>
          </cell>
          <cell r="H314">
            <v>5801.16</v>
          </cell>
          <cell r="I314">
            <v>0</v>
          </cell>
          <cell r="J314">
            <v>0</v>
          </cell>
          <cell r="K314">
            <v>0</v>
          </cell>
        </row>
        <row r="315">
          <cell r="C315" t="str">
            <v>11.11</v>
          </cell>
          <cell r="D315" t="str">
            <v>Alquiler Vibrador Eléctrico</v>
          </cell>
          <cell r="E315" t="str">
            <v>Día</v>
          </cell>
          <cell r="F315">
            <v>34800</v>
          </cell>
          <cell r="G315">
            <v>0.16669999999999999</v>
          </cell>
          <cell r="H315">
            <v>5801.16</v>
          </cell>
          <cell r="I315">
            <v>0</v>
          </cell>
          <cell r="J315">
            <v>0</v>
          </cell>
          <cell r="K315">
            <v>0</v>
          </cell>
        </row>
        <row r="316">
          <cell r="C316" t="str">
            <v>5.23</v>
          </cell>
          <cell r="D316" t="str">
            <v>Concreto Clase II (21Mpa) Producido en Obra</v>
          </cell>
          <cell r="E316" t="str">
            <v>M3</v>
          </cell>
          <cell r="F316">
            <v>264681</v>
          </cell>
          <cell r="G316">
            <v>0.81369999999999998</v>
          </cell>
          <cell r="H316">
            <v>0</v>
          </cell>
          <cell r="I316">
            <v>215370.92970000001</v>
          </cell>
          <cell r="J316">
            <v>0</v>
          </cell>
          <cell r="K316">
            <v>0</v>
          </cell>
        </row>
        <row r="317">
          <cell r="C317" t="str">
            <v>17.4</v>
          </cell>
          <cell r="D317" t="str">
            <v>Formaleta metálica para Cámara Circular</v>
          </cell>
          <cell r="E317" t="str">
            <v>Día</v>
          </cell>
          <cell r="F317">
            <v>9280</v>
          </cell>
          <cell r="G317">
            <v>1.03</v>
          </cell>
          <cell r="H317">
            <v>0</v>
          </cell>
          <cell r="I317">
            <v>9558.4</v>
          </cell>
          <cell r="J317">
            <v>0</v>
          </cell>
          <cell r="K317">
            <v>0</v>
          </cell>
        </row>
        <row r="318">
          <cell r="C318" t="str">
            <v>6.2</v>
          </cell>
          <cell r="D318" t="str">
            <v>Acero de Refuerzo 1/2" a 1 1/4" de 420 MPa</v>
          </cell>
          <cell r="E318" t="str">
            <v>Kg</v>
          </cell>
          <cell r="F318">
            <v>3900</v>
          </cell>
          <cell r="G318">
            <v>3.56</v>
          </cell>
          <cell r="H318">
            <v>0</v>
          </cell>
          <cell r="I318">
            <v>13884</v>
          </cell>
          <cell r="J318">
            <v>0</v>
          </cell>
          <cell r="K318">
            <v>0</v>
          </cell>
        </row>
        <row r="319">
          <cell r="C319" t="str">
            <v>10.7</v>
          </cell>
          <cell r="D319" t="str">
            <v>Ensayo de Resistencia a la Compresión del Concreto</v>
          </cell>
          <cell r="E319" t="str">
            <v>Un</v>
          </cell>
          <cell r="F319">
            <v>5421</v>
          </cell>
          <cell r="G319">
            <v>0.11849999999999999</v>
          </cell>
          <cell r="H319">
            <v>0</v>
          </cell>
          <cell r="I319">
            <v>0</v>
          </cell>
          <cell r="J319">
            <v>0</v>
          </cell>
          <cell r="K319">
            <v>642.38850000000002</v>
          </cell>
        </row>
        <row r="320">
          <cell r="C320" t="str">
            <v>11.13</v>
          </cell>
          <cell r="D320" t="str">
            <v>Alquiler Formaletas para Cilindros de Concreto</v>
          </cell>
          <cell r="E320" t="str">
            <v>Día - Unidad</v>
          </cell>
          <cell r="F320">
            <v>927.99999999999989</v>
          </cell>
          <cell r="G320">
            <v>2.133</v>
          </cell>
          <cell r="H320">
            <v>0</v>
          </cell>
          <cell r="I320">
            <v>0</v>
          </cell>
          <cell r="J320">
            <v>0</v>
          </cell>
          <cell r="K320">
            <v>1979.4239999999998</v>
          </cell>
        </row>
        <row r="321">
          <cell r="C321" t="str">
            <v>1.7</v>
          </cell>
          <cell r="D321" t="str">
            <v>Cuadrilla tipo VII - Producción e Instalación Concreto</v>
          </cell>
          <cell r="E321" t="str">
            <v>Hr</v>
          </cell>
          <cell r="F321">
            <v>60228.875</v>
          </cell>
          <cell r="G321">
            <v>1.3340000000000001</v>
          </cell>
          <cell r="H321">
            <v>0</v>
          </cell>
          <cell r="I321">
            <v>0</v>
          </cell>
          <cell r="J321">
            <v>80345.31925</v>
          </cell>
          <cell r="K321">
            <v>0</v>
          </cell>
        </row>
        <row r="322">
          <cell r="H322">
            <v>13412.958058500002</v>
          </cell>
          <cell r="I322">
            <v>260107.12024270053</v>
          </cell>
          <cell r="J322">
            <v>87509.309640926265</v>
          </cell>
          <cell r="K322">
            <v>2855.5864115625004</v>
          </cell>
        </row>
        <row r="324">
          <cell r="C324" t="str">
            <v>ITEM No.</v>
          </cell>
          <cell r="D324" t="str">
            <v>Concepto</v>
          </cell>
          <cell r="E324" t="str">
            <v>Unidad</v>
          </cell>
          <cell r="F324" t="str">
            <v>Costo Directo</v>
          </cell>
          <cell r="H324" t="str">
            <v>H y E</v>
          </cell>
          <cell r="I324" t="str">
            <v>Materiales</v>
          </cell>
          <cell r="J324" t="str">
            <v>Mano de Obra</v>
          </cell>
          <cell r="K324" t="str">
            <v>Otros</v>
          </cell>
        </row>
        <row r="325">
          <cell r="C325" t="str">
            <v>6.5.2.3</v>
          </cell>
          <cell r="D325" t="str">
            <v xml:space="preserve">Base-Cañuela Cámara Circular Inspec D=1.20 m en Concreto 21 Mpa                      </v>
          </cell>
          <cell r="E325" t="str">
            <v>Un</v>
          </cell>
          <cell r="F325">
            <v>309312.10547587351</v>
          </cell>
          <cell r="H325">
            <v>8910.2194665330007</v>
          </cell>
          <cell r="I325">
            <v>194503.38053696553</v>
          </cell>
          <cell r="J325">
            <v>104958.69222300003</v>
          </cell>
          <cell r="K325">
            <v>939.81324937500005</v>
          </cell>
        </row>
        <row r="326">
          <cell r="C326" t="str">
            <v>Código</v>
          </cell>
          <cell r="D326" t="str">
            <v>Descripción</v>
          </cell>
          <cell r="E326" t="str">
            <v>Unidad</v>
          </cell>
          <cell r="F326" t="str">
            <v>Costo. Unitario</v>
          </cell>
          <cell r="G326" t="str">
            <v>Cantidad</v>
          </cell>
          <cell r="H326" t="str">
            <v>H y E</v>
          </cell>
          <cell r="I326" t="str">
            <v>Materiales</v>
          </cell>
          <cell r="J326" t="str">
            <v>Mano de Obra</v>
          </cell>
          <cell r="K326" t="str">
            <v>Otros</v>
          </cell>
        </row>
        <row r="327">
          <cell r="C327" t="str">
            <v>3.1</v>
          </cell>
          <cell r="D327" t="str">
            <v>Herramienta Menor General</v>
          </cell>
          <cell r="E327" t="str">
            <v>Un</v>
          </cell>
          <cell r="F327">
            <v>902</v>
          </cell>
          <cell r="G327">
            <v>0.65510000000000002</v>
          </cell>
          <cell r="H327">
            <v>590.90020000000004</v>
          </cell>
          <cell r="I327">
            <v>0</v>
          </cell>
          <cell r="J327">
            <v>0</v>
          </cell>
          <cell r="K327">
            <v>0</v>
          </cell>
        </row>
        <row r="328">
          <cell r="C328" t="str">
            <v>11.10</v>
          </cell>
          <cell r="D328" t="str">
            <v>Alquiler Mezcladora 1 Saco a Gasolina</v>
          </cell>
          <cell r="E328" t="str">
            <v>Día</v>
          </cell>
          <cell r="F328">
            <v>34800</v>
          </cell>
          <cell r="G328">
            <v>0.21809999999999999</v>
          </cell>
          <cell r="H328">
            <v>7589.8799999999992</v>
          </cell>
          <cell r="I328">
            <v>0</v>
          </cell>
          <cell r="J328">
            <v>0</v>
          </cell>
          <cell r="K328">
            <v>0</v>
          </cell>
        </row>
        <row r="329">
          <cell r="C329" t="str">
            <v>5.23</v>
          </cell>
          <cell r="D329" t="str">
            <v>Concreto Clase II (21Mpa) Producido en Obra</v>
          </cell>
          <cell r="E329" t="str">
            <v>M3</v>
          </cell>
          <cell r="F329">
            <v>264681</v>
          </cell>
          <cell r="G329">
            <v>0.67469999999999997</v>
          </cell>
          <cell r="H329">
            <v>0</v>
          </cell>
          <cell r="I329">
            <v>178580.27069999999</v>
          </cell>
          <cell r="J329">
            <v>0</v>
          </cell>
          <cell r="K329">
            <v>0</v>
          </cell>
        </row>
        <row r="330">
          <cell r="C330" t="str">
            <v>10.7</v>
          </cell>
          <cell r="D330" t="str">
            <v>Ensayo de Resistencia a la Compresión del Concreto</v>
          </cell>
          <cell r="E330" t="str">
            <v>Un</v>
          </cell>
          <cell r="F330">
            <v>5421</v>
          </cell>
          <cell r="G330">
            <v>3.9E-2</v>
          </cell>
          <cell r="H330">
            <v>0</v>
          </cell>
          <cell r="I330">
            <v>0</v>
          </cell>
          <cell r="J330">
            <v>0</v>
          </cell>
          <cell r="K330">
            <v>211.41900000000001</v>
          </cell>
        </row>
        <row r="331">
          <cell r="C331" t="str">
            <v>11.13</v>
          </cell>
          <cell r="D331" t="str">
            <v>Alquiler Formaletas para Cilindros de Concreto</v>
          </cell>
          <cell r="E331" t="str">
            <v>Día - Unidad</v>
          </cell>
          <cell r="F331">
            <v>927.99999999999989</v>
          </cell>
          <cell r="G331">
            <v>0.70199999999999996</v>
          </cell>
          <cell r="H331">
            <v>0</v>
          </cell>
          <cell r="I331">
            <v>0</v>
          </cell>
          <cell r="J331">
            <v>0</v>
          </cell>
          <cell r="K331">
            <v>651.4559999999999</v>
          </cell>
        </row>
        <row r="332">
          <cell r="C332" t="str">
            <v>1.7</v>
          </cell>
          <cell r="D332" t="str">
            <v>Cuadrilla tipo VII - Producción e Instalación Concreto</v>
          </cell>
          <cell r="E332" t="str">
            <v>Hr</v>
          </cell>
          <cell r="F332">
            <v>60228.875</v>
          </cell>
          <cell r="G332">
            <v>1.6</v>
          </cell>
          <cell r="H332">
            <v>0</v>
          </cell>
          <cell r="I332">
            <v>0</v>
          </cell>
          <cell r="J332">
            <v>96366.200000000012</v>
          </cell>
          <cell r="K332">
            <v>0</v>
          </cell>
        </row>
        <row r="333">
          <cell r="H333">
            <v>8910.2194665330007</v>
          </cell>
          <cell r="I333">
            <v>194503.38053696553</v>
          </cell>
          <cell r="J333">
            <v>104958.69222300003</v>
          </cell>
          <cell r="K333">
            <v>939.81324937500005</v>
          </cell>
        </row>
        <row r="335">
          <cell r="C335" t="str">
            <v>ITEM No.</v>
          </cell>
          <cell r="D335" t="str">
            <v>Concepto</v>
          </cell>
          <cell r="E335" t="str">
            <v>Unidad</v>
          </cell>
          <cell r="F335" t="str">
            <v>Costo Directo</v>
          </cell>
          <cell r="H335" t="str">
            <v>H y E</v>
          </cell>
          <cell r="I335" t="str">
            <v>Materiales</v>
          </cell>
          <cell r="J335" t="str">
            <v>Mano de Obra</v>
          </cell>
          <cell r="K335" t="str">
            <v>Otros</v>
          </cell>
        </row>
        <row r="336">
          <cell r="C336" t="str">
            <v>6.5.3.2</v>
          </cell>
          <cell r="D336" t="str">
            <v xml:space="preserve">Tapa HF D=0.60 m. p/Cámara de Inspección              </v>
          </cell>
          <cell r="E336" t="str">
            <v>Un</v>
          </cell>
          <cell r="F336">
            <v>253462.35090618755</v>
          </cell>
          <cell r="H336">
            <v>982.42683000000011</v>
          </cell>
          <cell r="I336">
            <v>222407.49300000005</v>
          </cell>
          <cell r="J336">
            <v>30072.431076187502</v>
          </cell>
          <cell r="K336">
            <v>0</v>
          </cell>
        </row>
        <row r="337">
          <cell r="C337" t="str">
            <v>Código</v>
          </cell>
          <cell r="D337" t="str">
            <v>Descripción</v>
          </cell>
          <cell r="E337" t="str">
            <v>Unidad</v>
          </cell>
          <cell r="F337" t="str">
            <v>Costo. Unitario</v>
          </cell>
          <cell r="G337" t="str">
            <v>Cantidad</v>
          </cell>
          <cell r="H337" t="str">
            <v>H y E</v>
          </cell>
          <cell r="I337" t="str">
            <v>Materiales</v>
          </cell>
          <cell r="J337" t="str">
            <v>Mano de Obra</v>
          </cell>
          <cell r="K337" t="str">
            <v>Otros</v>
          </cell>
        </row>
        <row r="338">
          <cell r="C338" t="str">
            <v>3.1</v>
          </cell>
          <cell r="D338" t="str">
            <v>Herramienta Menor General</v>
          </cell>
          <cell r="E338" t="str">
            <v>Un</v>
          </cell>
          <cell r="F338">
            <v>902</v>
          </cell>
          <cell r="G338">
            <v>1</v>
          </cell>
          <cell r="H338">
            <v>902</v>
          </cell>
          <cell r="I338">
            <v>0</v>
          </cell>
          <cell r="J338">
            <v>0</v>
          </cell>
          <cell r="K338">
            <v>0</v>
          </cell>
        </row>
        <row r="339">
          <cell r="C339" t="str">
            <v>30.3</v>
          </cell>
          <cell r="D339" t="str">
            <v>Tapa Hierro Fundido D=0,60 m</v>
          </cell>
          <cell r="E339" t="str">
            <v>Un</v>
          </cell>
          <cell r="F339">
            <v>204200</v>
          </cell>
          <cell r="G339">
            <v>1</v>
          </cell>
          <cell r="H339">
            <v>0</v>
          </cell>
          <cell r="I339">
            <v>204200</v>
          </cell>
          <cell r="J339">
            <v>0</v>
          </cell>
          <cell r="K339">
            <v>0</v>
          </cell>
        </row>
        <row r="340">
          <cell r="C340" t="str">
            <v>1.2</v>
          </cell>
          <cell r="D340" t="str">
            <v>Cuadrilla tipo II (1of + 2ay)</v>
          </cell>
          <cell r="E340" t="str">
            <v>Hr</v>
          </cell>
          <cell r="F340">
            <v>23008.78125</v>
          </cell>
          <cell r="G340">
            <v>1.2</v>
          </cell>
          <cell r="H340">
            <v>0</v>
          </cell>
          <cell r="I340">
            <v>0</v>
          </cell>
          <cell r="J340">
            <v>27610.537499999999</v>
          </cell>
          <cell r="K340">
            <v>0</v>
          </cell>
        </row>
        <row r="341">
          <cell r="H341">
            <v>982.42683000000011</v>
          </cell>
          <cell r="I341">
            <v>222407.49300000005</v>
          </cell>
          <cell r="J341">
            <v>30072.431076187502</v>
          </cell>
          <cell r="K341">
            <v>0</v>
          </cell>
        </row>
        <row r="343">
          <cell r="C343" t="str">
            <v>ITEM No.</v>
          </cell>
          <cell r="D343" t="str">
            <v>Concepto</v>
          </cell>
          <cell r="E343" t="str">
            <v>Unidad</v>
          </cell>
          <cell r="F343" t="str">
            <v>Costo Directo</v>
          </cell>
          <cell r="H343" t="str">
            <v>H y E</v>
          </cell>
          <cell r="I343" t="str">
            <v>Materiales</v>
          </cell>
          <cell r="J343" t="str">
            <v>Mano de Obra</v>
          </cell>
          <cell r="K343" t="str">
            <v>Otros</v>
          </cell>
        </row>
        <row r="344">
          <cell r="C344" t="str">
            <v>6.5.4.1</v>
          </cell>
          <cell r="D344" t="str">
            <v xml:space="preserve">Caja de Inspección Empalme domiciliario  (0,50x0,50 m) en Concreto 21 Mpa            </v>
          </cell>
          <cell r="E344" t="str">
            <v>UN</v>
          </cell>
          <cell r="F344">
            <v>198014.85045746254</v>
          </cell>
          <cell r="H344">
            <v>19197.077707500001</v>
          </cell>
          <cell r="I344">
            <v>77527.265715900008</v>
          </cell>
          <cell r="J344">
            <v>98398.773959062513</v>
          </cell>
          <cell r="K344">
            <v>2891.7330750000006</v>
          </cell>
        </row>
        <row r="345">
          <cell r="C345" t="str">
            <v>Código</v>
          </cell>
          <cell r="D345" t="str">
            <v>Descripción</v>
          </cell>
          <cell r="E345" t="str">
            <v>Unidad</v>
          </cell>
          <cell r="F345" t="str">
            <v>Costo. Unitario</v>
          </cell>
          <cell r="G345" t="str">
            <v>Cantidad</v>
          </cell>
          <cell r="H345" t="str">
            <v>H y E</v>
          </cell>
          <cell r="I345" t="str">
            <v>Materiales</v>
          </cell>
          <cell r="J345" t="str">
            <v>Mano de Obra</v>
          </cell>
          <cell r="K345" t="str">
            <v>Otros</v>
          </cell>
        </row>
        <row r="346">
          <cell r="C346" t="str">
            <v>3.1</v>
          </cell>
          <cell r="D346" t="str">
            <v>Herramienta Menor General</v>
          </cell>
          <cell r="E346" t="str">
            <v>Un</v>
          </cell>
          <cell r="F346">
            <v>902</v>
          </cell>
          <cell r="G346">
            <v>0.25</v>
          </cell>
          <cell r="H346">
            <v>225.5</v>
          </cell>
          <cell r="I346">
            <v>0</v>
          </cell>
          <cell r="J346">
            <v>0</v>
          </cell>
          <cell r="K346">
            <v>0</v>
          </cell>
        </row>
        <row r="347">
          <cell r="C347" t="str">
            <v>11.10</v>
          </cell>
          <cell r="D347" t="str">
            <v>Alquiler Mezcladora 1 Saco a Gasolina</v>
          </cell>
          <cell r="E347" t="str">
            <v>Día</v>
          </cell>
          <cell r="F347">
            <v>34800</v>
          </cell>
          <cell r="G347">
            <v>0.25</v>
          </cell>
          <cell r="H347">
            <v>8700</v>
          </cell>
          <cell r="I347">
            <v>0</v>
          </cell>
          <cell r="J347">
            <v>0</v>
          </cell>
          <cell r="K347">
            <v>0</v>
          </cell>
        </row>
        <row r="348">
          <cell r="C348" t="str">
            <v>11.11</v>
          </cell>
          <cell r="D348" t="str">
            <v>Alquiler Vibrador Eléctrico</v>
          </cell>
          <cell r="E348" t="str">
            <v>Día</v>
          </cell>
          <cell r="F348">
            <v>34800</v>
          </cell>
          <cell r="G348">
            <v>0.25</v>
          </cell>
          <cell r="H348">
            <v>8700</v>
          </cell>
          <cell r="I348">
            <v>0</v>
          </cell>
          <cell r="J348">
            <v>0</v>
          </cell>
          <cell r="K348">
            <v>0</v>
          </cell>
        </row>
        <row r="349">
          <cell r="C349" t="str">
            <v>5.23</v>
          </cell>
          <cell r="D349" t="str">
            <v>Concreto Clase II (21Mpa) Producido en Obra</v>
          </cell>
          <cell r="E349" t="str">
            <v>M3</v>
          </cell>
          <cell r="F349">
            <v>264681</v>
          </cell>
          <cell r="G349">
            <v>0.26</v>
          </cell>
          <cell r="H349">
            <v>0</v>
          </cell>
          <cell r="I349">
            <v>68817.06</v>
          </cell>
          <cell r="J349">
            <v>0</v>
          </cell>
          <cell r="K349">
            <v>0</v>
          </cell>
        </row>
        <row r="350">
          <cell r="C350" t="str">
            <v>13.30</v>
          </cell>
          <cell r="D350" t="str">
            <v>Formaleta para construcción de elementos en concreto</v>
          </cell>
          <cell r="E350" t="str">
            <v>Un</v>
          </cell>
          <cell r="F350">
            <v>900</v>
          </cell>
          <cell r="G350">
            <v>2.6259999999999999</v>
          </cell>
          <cell r="H350">
            <v>0</v>
          </cell>
          <cell r="I350">
            <v>2363.4</v>
          </cell>
          <cell r="J350">
            <v>0</v>
          </cell>
          <cell r="K350">
            <v>0</v>
          </cell>
        </row>
        <row r="351">
          <cell r="C351" t="str">
            <v>10.7</v>
          </cell>
          <cell r="D351" t="str">
            <v>Ensayo de Resistencia a la Compresión del Concreto</v>
          </cell>
          <cell r="E351" t="str">
            <v>Un</v>
          </cell>
          <cell r="F351">
            <v>5421</v>
          </cell>
          <cell r="G351">
            <v>0.12</v>
          </cell>
          <cell r="H351">
            <v>0</v>
          </cell>
          <cell r="I351">
            <v>0</v>
          </cell>
          <cell r="J351">
            <v>0</v>
          </cell>
          <cell r="K351">
            <v>650.52</v>
          </cell>
        </row>
        <row r="352">
          <cell r="C352" t="str">
            <v>11.13</v>
          </cell>
          <cell r="D352" t="str">
            <v>Alquiler Formaletas para Cilindros de Concreto</v>
          </cell>
          <cell r="E352" t="str">
            <v>Día - Unidad</v>
          </cell>
          <cell r="F352">
            <v>927.99999999999989</v>
          </cell>
          <cell r="G352">
            <v>2.16</v>
          </cell>
          <cell r="H352">
            <v>0</v>
          </cell>
          <cell r="I352">
            <v>0</v>
          </cell>
          <cell r="J352">
            <v>0</v>
          </cell>
          <cell r="K352">
            <v>2004.4799999999998</v>
          </cell>
        </row>
        <row r="353">
          <cell r="C353" t="str">
            <v>1.7</v>
          </cell>
          <cell r="D353" t="str">
            <v>Cuadrilla tipo VII - Producción e Instalación Concreto</v>
          </cell>
          <cell r="E353" t="str">
            <v>Hr</v>
          </cell>
          <cell r="F353">
            <v>60228.875</v>
          </cell>
          <cell r="G353">
            <v>1.5</v>
          </cell>
          <cell r="H353">
            <v>0</v>
          </cell>
          <cell r="I353">
            <v>0</v>
          </cell>
          <cell r="J353">
            <v>90343.3125</v>
          </cell>
          <cell r="K353">
            <v>0</v>
          </cell>
        </row>
        <row r="354">
          <cell r="H354">
            <v>19197.077707500001</v>
          </cell>
          <cell r="I354">
            <v>77527.265715900008</v>
          </cell>
          <cell r="J354">
            <v>98398.773959062513</v>
          </cell>
          <cell r="K354">
            <v>2891.7330750000006</v>
          </cell>
        </row>
        <row r="357">
          <cell r="C357" t="str">
            <v>ITEM No.</v>
          </cell>
          <cell r="D357" t="str">
            <v>Concepto</v>
          </cell>
          <cell r="E357" t="str">
            <v>Unidad</v>
          </cell>
          <cell r="F357" t="str">
            <v>Costo Directo</v>
          </cell>
          <cell r="H357" t="str">
            <v>H y E</v>
          </cell>
          <cell r="I357" t="str">
            <v>Materiales</v>
          </cell>
          <cell r="J357" t="str">
            <v>Mano de Obra</v>
          </cell>
          <cell r="K357" t="str">
            <v>Otros</v>
          </cell>
        </row>
        <row r="358">
          <cell r="C358" t="str">
            <v>6.5.6.1</v>
          </cell>
          <cell r="D358" t="str">
            <v xml:space="preserve">Empalme a Cámaras de Inspección Concreto Clase II                          </v>
          </cell>
          <cell r="E358" t="str">
            <v>Un</v>
          </cell>
          <cell r="F358">
            <v>67209.556658475005</v>
          </cell>
          <cell r="H358">
            <v>49.121341500000007</v>
          </cell>
          <cell r="I358">
            <v>15034.888118250003</v>
          </cell>
          <cell r="J358">
            <v>52125.547198725006</v>
          </cell>
          <cell r="K358">
            <v>0</v>
          </cell>
        </row>
        <row r="359">
          <cell r="C359" t="str">
            <v>Código</v>
          </cell>
          <cell r="D359" t="str">
            <v>Descripción</v>
          </cell>
          <cell r="E359" t="str">
            <v>Unidad</v>
          </cell>
          <cell r="F359" t="str">
            <v>Costo. Unitario</v>
          </cell>
          <cell r="G359" t="str">
            <v>Cantidad</v>
          </cell>
          <cell r="H359" t="str">
            <v>H y E</v>
          </cell>
          <cell r="I359" t="str">
            <v>Materiales</v>
          </cell>
          <cell r="J359" t="str">
            <v>Mano de Obra</v>
          </cell>
          <cell r="K359" t="str">
            <v>Otros</v>
          </cell>
        </row>
        <row r="360">
          <cell r="C360" t="str">
            <v>3.1</v>
          </cell>
          <cell r="D360" t="str">
            <v>Herramienta Menor General</v>
          </cell>
          <cell r="E360" t="str">
            <v>Un</v>
          </cell>
          <cell r="F360">
            <v>902</v>
          </cell>
          <cell r="G360">
            <v>0.05</v>
          </cell>
          <cell r="H360">
            <v>45.1</v>
          </cell>
          <cell r="I360">
            <v>0</v>
          </cell>
          <cell r="J360">
            <v>0</v>
          </cell>
          <cell r="K360">
            <v>0</v>
          </cell>
        </row>
        <row r="361">
          <cell r="C361" t="str">
            <v>5.23</v>
          </cell>
          <cell r="D361" t="str">
            <v>Concreto Clase II (21Mpa) Producido en Obra</v>
          </cell>
          <cell r="E361" t="str">
            <v>M3</v>
          </cell>
          <cell r="F361">
            <v>264681</v>
          </cell>
          <cell r="G361">
            <v>0.05</v>
          </cell>
          <cell r="H361">
            <v>0</v>
          </cell>
          <cell r="I361">
            <v>13234.050000000001</v>
          </cell>
          <cell r="J361">
            <v>0</v>
          </cell>
          <cell r="K361">
            <v>0</v>
          </cell>
        </row>
        <row r="362">
          <cell r="C362" t="str">
            <v>13.30</v>
          </cell>
          <cell r="D362" t="str">
            <v>Formaleta para construcción de elementos en concreto</v>
          </cell>
          <cell r="E362" t="str">
            <v>Un</v>
          </cell>
          <cell r="F362">
            <v>900</v>
          </cell>
          <cell r="G362">
            <v>0.51500000000000001</v>
          </cell>
          <cell r="H362">
            <v>0</v>
          </cell>
          <cell r="I362">
            <v>463.5</v>
          </cell>
          <cell r="J362">
            <v>0</v>
          </cell>
          <cell r="K362">
            <v>0</v>
          </cell>
        </row>
        <row r="363">
          <cell r="C363" t="str">
            <v>5.1</v>
          </cell>
          <cell r="D363" t="str">
            <v>Agua para Concretos</v>
          </cell>
          <cell r="E363" t="str">
            <v>M3</v>
          </cell>
          <cell r="F363">
            <v>1065</v>
          </cell>
          <cell r="G363">
            <v>0.1</v>
          </cell>
          <cell r="H363">
            <v>0</v>
          </cell>
          <cell r="I363">
            <v>106.5</v>
          </cell>
          <cell r="J363">
            <v>0</v>
          </cell>
          <cell r="K363">
            <v>0</v>
          </cell>
        </row>
        <row r="364">
          <cell r="C364" t="str">
            <v>1.2</v>
          </cell>
          <cell r="D364" t="str">
            <v>Cuadrilla tipo II (1of + 2ay)</v>
          </cell>
          <cell r="E364" t="str">
            <v>Hr</v>
          </cell>
          <cell r="F364">
            <v>23008.78125</v>
          </cell>
          <cell r="G364">
            <v>2.08</v>
          </cell>
          <cell r="H364">
            <v>0</v>
          </cell>
          <cell r="I364">
            <v>0</v>
          </cell>
          <cell r="J364">
            <v>47858.264999999999</v>
          </cell>
          <cell r="K364">
            <v>0</v>
          </cell>
        </row>
        <row r="365">
          <cell r="H365">
            <v>49.121341500000007</v>
          </cell>
          <cell r="I365">
            <v>15034.888118250003</v>
          </cell>
          <cell r="J365">
            <v>52125.547198725006</v>
          </cell>
          <cell r="K365">
            <v>0</v>
          </cell>
        </row>
        <row r="367">
          <cell r="C367" t="str">
            <v>ITEM No.</v>
          </cell>
          <cell r="D367" t="str">
            <v>Concepto</v>
          </cell>
          <cell r="E367" t="str">
            <v>Unidad</v>
          </cell>
          <cell r="F367" t="str">
            <v>Costo Directo</v>
          </cell>
          <cell r="H367" t="str">
            <v>H y E</v>
          </cell>
          <cell r="I367" t="str">
            <v>Materiales</v>
          </cell>
          <cell r="J367" t="str">
            <v>Mano de Obra</v>
          </cell>
          <cell r="K367" t="str">
            <v>Otros</v>
          </cell>
        </row>
        <row r="368">
          <cell r="C368" t="str">
            <v>6.2.10.1</v>
          </cell>
          <cell r="D368" t="str">
            <v xml:space="preserve">Suministro e instalación Kit Silla Y - Empalme para Pvc Corrugada de 250 x 160 m.m. (Suministro/Instalación)                       </v>
          </cell>
          <cell r="E368" t="str">
            <v>Un</v>
          </cell>
          <cell r="F368">
            <v>268723.08021220926</v>
          </cell>
          <cell r="H368">
            <v>1287.3930300000002</v>
          </cell>
          <cell r="I368">
            <v>225366.05996231255</v>
          </cell>
          <cell r="J368">
            <v>42069.62721989672</v>
          </cell>
          <cell r="K368">
            <v>0</v>
          </cell>
        </row>
        <row r="369">
          <cell r="C369" t="str">
            <v>Código</v>
          </cell>
          <cell r="D369" t="str">
            <v>Descripción</v>
          </cell>
          <cell r="E369" t="str">
            <v>Unidad</v>
          </cell>
          <cell r="F369" t="str">
            <v>Costo. Unitario</v>
          </cell>
          <cell r="G369" t="str">
            <v>Cantidad</v>
          </cell>
          <cell r="H369" t="str">
            <v>H y E</v>
          </cell>
          <cell r="I369" t="str">
            <v>Materiales</v>
          </cell>
          <cell r="J369" t="str">
            <v>Mano de Obra</v>
          </cell>
          <cell r="K369" t="str">
            <v>Otros</v>
          </cell>
        </row>
        <row r="370">
          <cell r="C370" t="str">
            <v>3.1</v>
          </cell>
          <cell r="D370" t="str">
            <v>Herramienta Menor General</v>
          </cell>
          <cell r="E370" t="str">
            <v>Un</v>
          </cell>
          <cell r="F370">
            <v>902</v>
          </cell>
          <cell r="G370">
            <v>1.31</v>
          </cell>
          <cell r="H370">
            <v>1182</v>
          </cell>
          <cell r="I370">
            <v>0</v>
          </cell>
          <cell r="J370">
            <v>0</v>
          </cell>
          <cell r="K370">
            <v>0</v>
          </cell>
        </row>
        <row r="371">
          <cell r="C371" t="str">
            <v>20.14</v>
          </cell>
          <cell r="D371" t="str">
            <v>Kit Silla Yee 250 x 160 mm</v>
          </cell>
          <cell r="E371" t="str">
            <v>Un</v>
          </cell>
          <cell r="F371">
            <v>187157</v>
          </cell>
          <cell r="G371">
            <v>1</v>
          </cell>
          <cell r="H371">
            <v>0</v>
          </cell>
          <cell r="I371">
            <v>187157</v>
          </cell>
          <cell r="J371">
            <v>0</v>
          </cell>
          <cell r="K371">
            <v>0</v>
          </cell>
        </row>
        <row r="372">
          <cell r="C372" t="str">
            <v>20.29</v>
          </cell>
          <cell r="D372" t="str">
            <v>Acondicionador de Superficie</v>
          </cell>
          <cell r="E372" t="str">
            <v>Un</v>
          </cell>
          <cell r="F372">
            <v>35259</v>
          </cell>
          <cell r="G372">
            <v>8.7499999999999994E-2</v>
          </cell>
          <cell r="H372">
            <v>0</v>
          </cell>
          <cell r="I372">
            <v>3085.1624999999999</v>
          </cell>
          <cell r="J372">
            <v>0</v>
          </cell>
          <cell r="K372">
            <v>0</v>
          </cell>
        </row>
        <row r="373">
          <cell r="C373" t="str">
            <v>20.30</v>
          </cell>
          <cell r="D373" t="str">
            <v>Adhesivo Novafort o similar</v>
          </cell>
          <cell r="E373" t="str">
            <v>Un</v>
          </cell>
          <cell r="F373">
            <v>32143</v>
          </cell>
          <cell r="G373">
            <v>0.5</v>
          </cell>
          <cell r="H373">
            <v>0</v>
          </cell>
          <cell r="I373">
            <v>16071.5</v>
          </cell>
          <cell r="J373">
            <v>0</v>
          </cell>
          <cell r="K373">
            <v>0</v>
          </cell>
        </row>
        <row r="374">
          <cell r="C374" t="str">
            <v>6.10</v>
          </cell>
          <cell r="D374" t="str">
            <v>Alambre Galvanizado Calibre 12</v>
          </cell>
          <cell r="E374" t="str">
            <v>Kg</v>
          </cell>
          <cell r="F374">
            <v>4100</v>
          </cell>
          <cell r="G374">
            <v>0.14699999999999999</v>
          </cell>
          <cell r="H374">
            <v>0</v>
          </cell>
          <cell r="I374">
            <v>602.69999999999993</v>
          </cell>
          <cell r="J374">
            <v>0</v>
          </cell>
          <cell r="K374">
            <v>0</v>
          </cell>
        </row>
        <row r="375">
          <cell r="C375" t="str">
            <v>1.8</v>
          </cell>
          <cell r="D375" t="str">
            <v>Cuadrilla tipo VIII - Instalación Tubería y Accesorios de Acueducto</v>
          </cell>
          <cell r="E375" t="str">
            <v>Hr</v>
          </cell>
          <cell r="F375">
            <v>16896.578125</v>
          </cell>
          <cell r="G375">
            <v>2.286</v>
          </cell>
          <cell r="H375">
            <v>0</v>
          </cell>
          <cell r="I375">
            <v>0</v>
          </cell>
          <cell r="J375">
            <v>38625.57759375</v>
          </cell>
          <cell r="K375">
            <v>0</v>
          </cell>
        </row>
        <row r="376">
          <cell r="H376">
            <v>1287.3930300000002</v>
          </cell>
          <cell r="I376">
            <v>225366.05996231255</v>
          </cell>
          <cell r="J376">
            <v>42069.62721989672</v>
          </cell>
          <cell r="K376">
            <v>0</v>
          </cell>
        </row>
        <row r="378">
          <cell r="C378" t="str">
            <v>ITEM No.</v>
          </cell>
          <cell r="D378" t="str">
            <v>Concepto</v>
          </cell>
          <cell r="E378" t="str">
            <v>Unidad</v>
          </cell>
          <cell r="F378" t="str">
            <v>Costo Directo</v>
          </cell>
          <cell r="H378" t="str">
            <v>H y E</v>
          </cell>
          <cell r="I378" t="str">
            <v>Materiales</v>
          </cell>
          <cell r="J378" t="str">
            <v>Mano de Obra</v>
          </cell>
          <cell r="K378" t="str">
            <v>Otros</v>
          </cell>
        </row>
        <row r="379">
          <cell r="C379" t="str">
            <v>6.2.14</v>
          </cell>
          <cell r="D379" t="str">
            <v xml:space="preserve">Suministro e instalación Kit Silla Y - Empalme para Pvc Corrugada de 450 x 160 m.m. (Suministro/Instalación)                                         </v>
          </cell>
          <cell r="E379" t="str">
            <v>Un</v>
          </cell>
          <cell r="F379">
            <v>391631.15797341114</v>
          </cell>
          <cell r="H379">
            <v>1287.3930300000002</v>
          </cell>
          <cell r="I379">
            <v>341317.74267140555</v>
          </cell>
          <cell r="J379">
            <v>49026.022272005641</v>
          </cell>
          <cell r="K379">
            <v>0</v>
          </cell>
        </row>
        <row r="380">
          <cell r="C380" t="str">
            <v>Código</v>
          </cell>
          <cell r="D380" t="str">
            <v>Descripción</v>
          </cell>
          <cell r="E380" t="str">
            <v>Unidad</v>
          </cell>
          <cell r="F380" t="str">
            <v>Costo. Unitario</v>
          </cell>
          <cell r="G380" t="str">
            <v>Cantidad</v>
          </cell>
          <cell r="H380" t="str">
            <v>H y E</v>
          </cell>
          <cell r="I380" t="str">
            <v>Materiales</v>
          </cell>
          <cell r="J380" t="str">
            <v>Mano de Obra</v>
          </cell>
          <cell r="K380" t="str">
            <v>Otros</v>
          </cell>
        </row>
        <row r="381">
          <cell r="C381" t="str">
            <v>3.1</v>
          </cell>
          <cell r="D381" t="str">
            <v>Herramienta Menor General</v>
          </cell>
          <cell r="E381" t="str">
            <v>Un</v>
          </cell>
          <cell r="F381">
            <v>902</v>
          </cell>
          <cell r="G381">
            <v>1.31</v>
          </cell>
          <cell r="H381">
            <v>1182</v>
          </cell>
          <cell r="I381">
            <v>0</v>
          </cell>
          <cell r="J381">
            <v>0</v>
          </cell>
          <cell r="K381">
            <v>0</v>
          </cell>
        </row>
        <row r="382">
          <cell r="C382" t="str">
            <v>20.25</v>
          </cell>
          <cell r="D382" t="str">
            <v>Silla Yee 450 x 160 mm</v>
          </cell>
          <cell r="E382" t="str">
            <v>Un</v>
          </cell>
          <cell r="F382">
            <v>240557</v>
          </cell>
          <cell r="G382">
            <v>1</v>
          </cell>
          <cell r="H382">
            <v>0</v>
          </cell>
          <cell r="I382">
            <v>240557</v>
          </cell>
          <cell r="J382">
            <v>0</v>
          </cell>
          <cell r="K382">
            <v>0</v>
          </cell>
        </row>
        <row r="383">
          <cell r="C383" t="str">
            <v>20.29</v>
          </cell>
          <cell r="D383" t="str">
            <v>Acondicionador de Superficie</v>
          </cell>
          <cell r="E383" t="str">
            <v>Un</v>
          </cell>
          <cell r="F383">
            <v>35259</v>
          </cell>
          <cell r="G383">
            <v>0.1313</v>
          </cell>
          <cell r="H383">
            <v>0</v>
          </cell>
          <cell r="I383">
            <v>4629.5066999999999</v>
          </cell>
          <cell r="J383">
            <v>0</v>
          </cell>
          <cell r="K383">
            <v>0</v>
          </cell>
        </row>
        <row r="384">
          <cell r="C384" t="str">
            <v>20.30</v>
          </cell>
          <cell r="D384" t="str">
            <v>Adhesivo Novafort o similar</v>
          </cell>
          <cell r="E384" t="str">
            <v>Un</v>
          </cell>
          <cell r="F384">
            <v>32143</v>
          </cell>
          <cell r="G384">
            <v>2.1</v>
          </cell>
          <cell r="H384">
            <v>0</v>
          </cell>
          <cell r="I384">
            <v>67500.3</v>
          </cell>
          <cell r="J384">
            <v>0</v>
          </cell>
          <cell r="K384">
            <v>0</v>
          </cell>
        </row>
        <row r="385">
          <cell r="C385" t="str">
            <v>6.10</v>
          </cell>
          <cell r="D385" t="str">
            <v>Alambre Galvanizado Calibre 12</v>
          </cell>
          <cell r="E385" t="str">
            <v>Kg</v>
          </cell>
          <cell r="F385">
            <v>4100</v>
          </cell>
          <cell r="G385">
            <v>0.16800000000000001</v>
          </cell>
          <cell r="H385">
            <v>0</v>
          </cell>
          <cell r="I385">
            <v>688.80000000000007</v>
          </cell>
          <cell r="J385">
            <v>0</v>
          </cell>
          <cell r="K385">
            <v>0</v>
          </cell>
        </row>
        <row r="386">
          <cell r="C386" t="str">
            <v>1.8</v>
          </cell>
          <cell r="D386" t="str">
            <v>Cuadrilla tipo VIII - Instalación Tubería y Accesorios de Acueducto</v>
          </cell>
          <cell r="E386" t="str">
            <v>Hr</v>
          </cell>
          <cell r="F386">
            <v>16896.578125</v>
          </cell>
          <cell r="G386">
            <v>2.6640000000000001</v>
          </cell>
          <cell r="H386">
            <v>0</v>
          </cell>
          <cell r="I386">
            <v>0</v>
          </cell>
          <cell r="J386">
            <v>45012.484125000003</v>
          </cell>
          <cell r="K386">
            <v>0</v>
          </cell>
        </row>
        <row r="387">
          <cell r="H387">
            <v>1287.3930300000002</v>
          </cell>
          <cell r="I387">
            <v>341317.74267140555</v>
          </cell>
          <cell r="J387">
            <v>49026.022272005641</v>
          </cell>
          <cell r="K387">
            <v>0</v>
          </cell>
        </row>
        <row r="389">
          <cell r="C389" t="str">
            <v>ITEM No.</v>
          </cell>
          <cell r="D389" t="str">
            <v>Concepto</v>
          </cell>
          <cell r="E389" t="str">
            <v>Unidad</v>
          </cell>
          <cell r="F389" t="str">
            <v>Costo Directo</v>
          </cell>
          <cell r="H389" t="str">
            <v>H y E</v>
          </cell>
          <cell r="I389" t="str">
            <v>Materiales</v>
          </cell>
          <cell r="J389" t="str">
            <v>Mano de Obra</v>
          </cell>
          <cell r="K389" t="str">
            <v>Otros</v>
          </cell>
        </row>
        <row r="390">
          <cell r="C390" t="str">
            <v>6.2.16</v>
          </cell>
          <cell r="D390" t="str">
            <v xml:space="preserve">Suministro e instalación Kit Silla Y - Empalme para Pvc Corrugada de 315 mm x 160 m.m. (Suministro/Instalación)                                         </v>
          </cell>
          <cell r="E390" t="str">
            <v>Un</v>
          </cell>
          <cell r="F390">
            <v>294001.59132945567</v>
          </cell>
          <cell r="H390">
            <v>1287.3930300000002</v>
          </cell>
          <cell r="I390">
            <v>243688.17602745004</v>
          </cell>
          <cell r="J390">
            <v>49026.022272005641</v>
          </cell>
          <cell r="K390">
            <v>0</v>
          </cell>
        </row>
        <row r="391">
          <cell r="C391" t="str">
            <v>Código</v>
          </cell>
          <cell r="D391" t="str">
            <v>Descripción</v>
          </cell>
          <cell r="E391" t="str">
            <v>Unidad</v>
          </cell>
          <cell r="F391" t="str">
            <v>Costo. Unitario</v>
          </cell>
          <cell r="G391" t="str">
            <v>Cantidad</v>
          </cell>
          <cell r="H391" t="str">
            <v>H y E</v>
          </cell>
          <cell r="I391" t="str">
            <v>Materiales</v>
          </cell>
          <cell r="J391" t="str">
            <v>Mano de Obra</v>
          </cell>
          <cell r="K391" t="str">
            <v>Otros</v>
          </cell>
        </row>
        <row r="392">
          <cell r="C392" t="str">
            <v>3.1</v>
          </cell>
          <cell r="D392" t="str">
            <v>Herramienta Menor General</v>
          </cell>
          <cell r="E392" t="str">
            <v>Un</v>
          </cell>
          <cell r="F392">
            <v>902</v>
          </cell>
          <cell r="G392">
            <v>1.31</v>
          </cell>
          <cell r="H392">
            <v>1182</v>
          </cell>
          <cell r="I392">
            <v>0</v>
          </cell>
          <cell r="J392">
            <v>0</v>
          </cell>
          <cell r="K392">
            <v>0</v>
          </cell>
        </row>
        <row r="393">
          <cell r="C393" t="str">
            <v>20.16</v>
          </cell>
          <cell r="D393" t="str">
            <v>Kit Silla Yee 315 x 160 mm</v>
          </cell>
          <cell r="E393" t="str">
            <v>Un</v>
          </cell>
          <cell r="F393">
            <v>193702</v>
          </cell>
          <cell r="G393">
            <v>1</v>
          </cell>
          <cell r="H393">
            <v>0</v>
          </cell>
          <cell r="I393">
            <v>193702</v>
          </cell>
          <cell r="J393">
            <v>0</v>
          </cell>
          <cell r="K393">
            <v>0</v>
          </cell>
        </row>
        <row r="394">
          <cell r="C394" t="str">
            <v>20.29</v>
          </cell>
          <cell r="D394" t="str">
            <v>Acondicionador de Superficie</v>
          </cell>
          <cell r="E394" t="str">
            <v>Un</v>
          </cell>
          <cell r="F394">
            <v>35259</v>
          </cell>
          <cell r="G394">
            <v>0.21</v>
          </cell>
          <cell r="H394">
            <v>0</v>
          </cell>
          <cell r="I394">
            <v>7404.3899999999994</v>
          </cell>
          <cell r="J394">
            <v>0</v>
          </cell>
          <cell r="K394">
            <v>0</v>
          </cell>
        </row>
        <row r="395">
          <cell r="C395" t="str">
            <v>20.30</v>
          </cell>
          <cell r="D395" t="str">
            <v>Adhesivo Novafort o similar</v>
          </cell>
          <cell r="E395" t="str">
            <v>Un</v>
          </cell>
          <cell r="F395">
            <v>32143</v>
          </cell>
          <cell r="G395">
            <v>0.68</v>
          </cell>
          <cell r="H395">
            <v>0</v>
          </cell>
          <cell r="I395">
            <v>21857.24</v>
          </cell>
          <cell r="J395">
            <v>0</v>
          </cell>
          <cell r="K395">
            <v>0</v>
          </cell>
        </row>
        <row r="396">
          <cell r="C396" t="str">
            <v>6.10</v>
          </cell>
          <cell r="D396" t="str">
            <v>Alambre Galvanizado Calibre 12</v>
          </cell>
          <cell r="E396" t="str">
            <v>Kg</v>
          </cell>
          <cell r="F396">
            <v>4100</v>
          </cell>
          <cell r="G396">
            <v>0.189</v>
          </cell>
          <cell r="H396">
            <v>0</v>
          </cell>
          <cell r="I396">
            <v>774.9</v>
          </cell>
          <cell r="J396">
            <v>0</v>
          </cell>
          <cell r="K396">
            <v>0</v>
          </cell>
        </row>
        <row r="397">
          <cell r="C397" t="str">
            <v>1.8</v>
          </cell>
          <cell r="D397" t="str">
            <v>Cuadrilla tipo VIII - Instalación Tubería y Accesorios de Acueducto</v>
          </cell>
          <cell r="E397" t="str">
            <v>Hr</v>
          </cell>
          <cell r="F397">
            <v>16896.578125</v>
          </cell>
          <cell r="G397">
            <v>2.6640000000000001</v>
          </cell>
          <cell r="H397">
            <v>0</v>
          </cell>
          <cell r="I397">
            <v>0</v>
          </cell>
          <cell r="J397">
            <v>45012.484125000003</v>
          </cell>
          <cell r="K397">
            <v>0</v>
          </cell>
        </row>
        <row r="398">
          <cell r="H398">
            <v>1287.3930300000002</v>
          </cell>
          <cell r="I398">
            <v>243688.17602745004</v>
          </cell>
          <cell r="J398">
            <v>49026.022272005641</v>
          </cell>
          <cell r="K398">
            <v>0</v>
          </cell>
        </row>
        <row r="400">
          <cell r="C400" t="str">
            <v>ITEM No.</v>
          </cell>
          <cell r="D400" t="str">
            <v>Concepto</v>
          </cell>
          <cell r="E400" t="str">
            <v>Unidad</v>
          </cell>
          <cell r="F400" t="str">
            <v>Costo Directo</v>
          </cell>
          <cell r="H400" t="str">
            <v>H y E</v>
          </cell>
          <cell r="I400" t="str">
            <v>Materiales</v>
          </cell>
          <cell r="J400" t="str">
            <v>Mano de Obra</v>
          </cell>
          <cell r="K400" t="str">
            <v>Otros</v>
          </cell>
        </row>
        <row r="401">
          <cell r="C401" t="str">
            <v>6.2.17</v>
          </cell>
          <cell r="D401" t="str">
            <v xml:space="preserve">Suministro e instalación Kit Silla Y - Empalme para Pvc Corrugada de 27" x 160 m.m. (Suministro/Instalación)                                         </v>
          </cell>
          <cell r="E401" t="str">
            <v>Un</v>
          </cell>
          <cell r="F401">
            <v>498061.72958835569</v>
          </cell>
          <cell r="H401">
            <v>1287.3930300000002</v>
          </cell>
          <cell r="I401">
            <v>447748.3142863501</v>
          </cell>
          <cell r="J401">
            <v>49026.022272005641</v>
          </cell>
          <cell r="K401">
            <v>0</v>
          </cell>
        </row>
        <row r="402">
          <cell r="C402" t="str">
            <v>Código</v>
          </cell>
          <cell r="D402" t="str">
            <v>Descripción</v>
          </cell>
          <cell r="E402" t="str">
            <v>Unidad</v>
          </cell>
          <cell r="F402" t="str">
            <v>Costo. Unitario</v>
          </cell>
          <cell r="G402" t="str">
            <v>Cantidad</v>
          </cell>
          <cell r="H402" t="str">
            <v>H y E</v>
          </cell>
          <cell r="I402" t="str">
            <v>Materiales</v>
          </cell>
          <cell r="J402" t="str">
            <v>Mano de Obra</v>
          </cell>
          <cell r="K402" t="str">
            <v>Otros</v>
          </cell>
        </row>
        <row r="403">
          <cell r="C403" t="str">
            <v>3.1</v>
          </cell>
          <cell r="D403" t="str">
            <v>Herramienta Menor General</v>
          </cell>
          <cell r="E403" t="str">
            <v>Un</v>
          </cell>
          <cell r="F403">
            <v>902</v>
          </cell>
          <cell r="G403">
            <v>1.31</v>
          </cell>
          <cell r="H403">
            <v>1182</v>
          </cell>
          <cell r="I403">
            <v>0</v>
          </cell>
          <cell r="J403">
            <v>0</v>
          </cell>
          <cell r="K403">
            <v>0</v>
          </cell>
        </row>
        <row r="404">
          <cell r="C404" t="str">
            <v>20.28.2</v>
          </cell>
          <cell r="D404" t="str">
            <v>Silla Yee 27" x 160"</v>
          </cell>
          <cell r="E404" t="str">
            <v>Un</v>
          </cell>
          <cell r="F404">
            <v>393271</v>
          </cell>
          <cell r="G404">
            <v>1</v>
          </cell>
          <cell r="H404">
            <v>0</v>
          </cell>
          <cell r="I404">
            <v>393271</v>
          </cell>
          <cell r="J404">
            <v>0</v>
          </cell>
          <cell r="K404">
            <v>0</v>
          </cell>
        </row>
        <row r="405">
          <cell r="C405" t="str">
            <v>20.29</v>
          </cell>
          <cell r="D405" t="str">
            <v>Acondicionador de Superficie</v>
          </cell>
          <cell r="E405" t="str">
            <v>Un</v>
          </cell>
          <cell r="F405">
            <v>35259</v>
          </cell>
          <cell r="G405">
            <v>0.21</v>
          </cell>
          <cell r="H405">
            <v>0</v>
          </cell>
          <cell r="I405">
            <v>7404.3899999999994</v>
          </cell>
          <cell r="J405">
            <v>0</v>
          </cell>
          <cell r="K405">
            <v>0</v>
          </cell>
        </row>
        <row r="406">
          <cell r="C406" t="str">
            <v>20.30</v>
          </cell>
          <cell r="D406" t="str">
            <v>Adhesivo Novafort o similar</v>
          </cell>
          <cell r="E406" t="str">
            <v>Un</v>
          </cell>
          <cell r="F406">
            <v>32143</v>
          </cell>
          <cell r="G406">
            <v>0.3</v>
          </cell>
          <cell r="H406">
            <v>0</v>
          </cell>
          <cell r="I406">
            <v>9642.9</v>
          </cell>
          <cell r="J406">
            <v>0</v>
          </cell>
          <cell r="K406">
            <v>0</v>
          </cell>
        </row>
        <row r="407">
          <cell r="C407" t="str">
            <v>6.10</v>
          </cell>
          <cell r="D407" t="str">
            <v>Alambre Galvanizado Calibre 12</v>
          </cell>
          <cell r="E407" t="str">
            <v>Kg</v>
          </cell>
          <cell r="F407">
            <v>4100</v>
          </cell>
          <cell r="G407">
            <v>0.189</v>
          </cell>
          <cell r="H407">
            <v>0</v>
          </cell>
          <cell r="I407">
            <v>774.9</v>
          </cell>
          <cell r="J407">
            <v>0</v>
          </cell>
          <cell r="K407">
            <v>0</v>
          </cell>
        </row>
        <row r="408">
          <cell r="C408" t="str">
            <v>1.8</v>
          </cell>
          <cell r="D408" t="str">
            <v>Cuadrilla tipo VIII - Instalación Tubería y Accesorios de Acueducto</v>
          </cell>
          <cell r="E408" t="str">
            <v>Hr</v>
          </cell>
          <cell r="F408">
            <v>16896.578125</v>
          </cell>
          <cell r="G408">
            <v>2.6640000000000001</v>
          </cell>
          <cell r="H408">
            <v>0</v>
          </cell>
          <cell r="I408">
            <v>0</v>
          </cell>
          <cell r="J408">
            <v>45012.484125000003</v>
          </cell>
          <cell r="K408">
            <v>0</v>
          </cell>
        </row>
        <row r="409">
          <cell r="H409">
            <v>1287.3930300000002</v>
          </cell>
          <cell r="I409">
            <v>447748.3142863501</v>
          </cell>
          <cell r="J409">
            <v>49026.022272005641</v>
          </cell>
          <cell r="K409">
            <v>0</v>
          </cell>
        </row>
        <row r="411">
          <cell r="C411" t="str">
            <v>ITEM No.</v>
          </cell>
          <cell r="D411" t="str">
            <v>Concepto</v>
          </cell>
          <cell r="E411" t="str">
            <v>Unidad</v>
          </cell>
          <cell r="F411" t="str">
            <v>Costo Directo</v>
          </cell>
          <cell r="H411" t="str">
            <v>H y E</v>
          </cell>
          <cell r="I411" t="str">
            <v>Materiales</v>
          </cell>
          <cell r="J411" t="str">
            <v>Mano de Obra</v>
          </cell>
          <cell r="K411" t="str">
            <v>Otros</v>
          </cell>
        </row>
        <row r="412">
          <cell r="C412" t="str">
            <v>6.2.20.1</v>
          </cell>
          <cell r="D412" t="str">
            <v xml:space="preserve">Suministro e instalación Kit Silla Y - Empalme para Pvc Corrugada de 36" x 160 m.m. (Suministro/Instalación)                                         </v>
          </cell>
          <cell r="E412" t="str">
            <v>Un</v>
          </cell>
          <cell r="F412">
            <v>690702.86049173085</v>
          </cell>
          <cell r="H412">
            <v>1287.3930300000002</v>
          </cell>
          <cell r="I412">
            <v>640389.44518972514</v>
          </cell>
          <cell r="J412">
            <v>49026.022272005641</v>
          </cell>
          <cell r="K412">
            <v>0</v>
          </cell>
        </row>
        <row r="413">
          <cell r="C413" t="str">
            <v>Código</v>
          </cell>
          <cell r="D413" t="str">
            <v>Descripción</v>
          </cell>
          <cell r="E413" t="str">
            <v>Unidad</v>
          </cell>
          <cell r="F413" t="str">
            <v>Costo. Unitario</v>
          </cell>
          <cell r="G413" t="str">
            <v>Cantidad</v>
          </cell>
          <cell r="H413" t="str">
            <v>H y E</v>
          </cell>
          <cell r="I413" t="str">
            <v>Materiales</v>
          </cell>
          <cell r="J413" t="str">
            <v>Mano de Obra</v>
          </cell>
          <cell r="K413" t="str">
            <v>Otros</v>
          </cell>
        </row>
        <row r="414">
          <cell r="C414" t="str">
            <v>3.1</v>
          </cell>
          <cell r="D414" t="str">
            <v>Herramienta Menor General</v>
          </cell>
          <cell r="E414" t="str">
            <v>Un</v>
          </cell>
          <cell r="F414">
            <v>902</v>
          </cell>
          <cell r="G414">
            <v>1.31</v>
          </cell>
          <cell r="H414">
            <v>1182</v>
          </cell>
          <cell r="I414">
            <v>0</v>
          </cell>
          <cell r="J414">
            <v>0</v>
          </cell>
          <cell r="K414">
            <v>0</v>
          </cell>
        </row>
        <row r="415">
          <cell r="C415" t="str">
            <v>20.28.3</v>
          </cell>
          <cell r="D415" t="str">
            <v>Silla Yee 36" x 160"</v>
          </cell>
          <cell r="E415" t="str">
            <v>Un</v>
          </cell>
          <cell r="F415">
            <v>495409</v>
          </cell>
          <cell r="G415">
            <v>1</v>
          </cell>
          <cell r="H415">
            <v>0</v>
          </cell>
          <cell r="I415">
            <v>495409</v>
          </cell>
          <cell r="J415">
            <v>0</v>
          </cell>
          <cell r="K415">
            <v>0</v>
          </cell>
        </row>
        <row r="416">
          <cell r="C416" t="str">
            <v>20.29</v>
          </cell>
          <cell r="D416" t="str">
            <v>Acondicionador de Superficie</v>
          </cell>
          <cell r="E416" t="str">
            <v>Un</v>
          </cell>
          <cell r="F416">
            <v>35259</v>
          </cell>
          <cell r="G416">
            <v>0.21</v>
          </cell>
          <cell r="H416">
            <v>0</v>
          </cell>
          <cell r="I416">
            <v>7404.3899999999994</v>
          </cell>
          <cell r="J416">
            <v>0</v>
          </cell>
          <cell r="K416">
            <v>0</v>
          </cell>
        </row>
        <row r="417">
          <cell r="C417" t="str">
            <v>20.30</v>
          </cell>
          <cell r="D417" t="str">
            <v>Adhesivo Novafort o similar</v>
          </cell>
          <cell r="E417" t="str">
            <v>Un</v>
          </cell>
          <cell r="F417">
            <v>32143</v>
          </cell>
          <cell r="G417">
            <v>2.625</v>
          </cell>
          <cell r="H417">
            <v>0</v>
          </cell>
          <cell r="I417">
            <v>84375.375</v>
          </cell>
          <cell r="J417">
            <v>0</v>
          </cell>
          <cell r="K417">
            <v>0</v>
          </cell>
        </row>
        <row r="418">
          <cell r="C418" t="str">
            <v>6.10</v>
          </cell>
          <cell r="D418" t="str">
            <v>Alambre Galvanizado Calibre 12</v>
          </cell>
          <cell r="E418" t="str">
            <v>Kg</v>
          </cell>
          <cell r="F418">
            <v>4100</v>
          </cell>
          <cell r="G418">
            <v>0.189</v>
          </cell>
          <cell r="H418">
            <v>0</v>
          </cell>
          <cell r="I418">
            <v>774.9</v>
          </cell>
          <cell r="J418">
            <v>0</v>
          </cell>
          <cell r="K418">
            <v>0</v>
          </cell>
        </row>
        <row r="419">
          <cell r="C419" t="str">
            <v>1.8</v>
          </cell>
          <cell r="D419" t="str">
            <v>Cuadrilla tipo VIII - Instalación Tubería y Accesorios de Acueducto</v>
          </cell>
          <cell r="E419" t="str">
            <v>Hr</v>
          </cell>
          <cell r="F419">
            <v>16896.578125</v>
          </cell>
          <cell r="G419">
            <v>2.6640000000000001</v>
          </cell>
          <cell r="H419">
            <v>0</v>
          </cell>
          <cell r="I419">
            <v>0</v>
          </cell>
          <cell r="J419">
            <v>45012.484125000003</v>
          </cell>
          <cell r="K419">
            <v>0</v>
          </cell>
        </row>
        <row r="420">
          <cell r="H420">
            <v>1287.3930300000002</v>
          </cell>
          <cell r="I420">
            <v>640389.44518972514</v>
          </cell>
          <cell r="J420">
            <v>49026.022272005641</v>
          </cell>
          <cell r="K420">
            <v>0</v>
          </cell>
        </row>
        <row r="423">
          <cell r="C423" t="str">
            <v>TUBERIA ACUEDUCTO</v>
          </cell>
        </row>
        <row r="425">
          <cell r="C425" t="str">
            <v>ITEM No.</v>
          </cell>
          <cell r="D425" t="str">
            <v>Concepto</v>
          </cell>
          <cell r="E425" t="str">
            <v>Unidad</v>
          </cell>
          <cell r="F425" t="str">
            <v>Costo Directo</v>
          </cell>
          <cell r="H425" t="str">
            <v>H y E</v>
          </cell>
          <cell r="I425" t="str">
            <v>Materiales</v>
          </cell>
          <cell r="J425" t="str">
            <v>Mano de Obra</v>
          </cell>
          <cell r="K425" t="str">
            <v>Otros</v>
          </cell>
        </row>
        <row r="426">
          <cell r="C426" t="str">
            <v>7.3.2.4</v>
          </cell>
          <cell r="D426" t="str">
            <v xml:space="preserve">Suministro e Instalación Tubería PF + UAD de 1/2" para Acometida de Acueducto    </v>
          </cell>
          <cell r="E426" t="str">
            <v>m</v>
          </cell>
          <cell r="F426">
            <v>3788.4918435000004</v>
          </cell>
          <cell r="H426">
            <v>902</v>
          </cell>
          <cell r="I426">
            <v>1196.8340310000001</v>
          </cell>
          <cell r="J426">
            <v>1689.6578125000001</v>
          </cell>
          <cell r="K426">
            <v>0</v>
          </cell>
        </row>
        <row r="427">
          <cell r="C427" t="str">
            <v>Código</v>
          </cell>
          <cell r="D427" t="str">
            <v>Descripción</v>
          </cell>
          <cell r="E427" t="str">
            <v>Unidad</v>
          </cell>
          <cell r="F427" t="str">
            <v>Costo. Unitario</v>
          </cell>
          <cell r="G427" t="str">
            <v>Cantidad</v>
          </cell>
          <cell r="H427" t="str">
            <v>H y E</v>
          </cell>
          <cell r="I427" t="str">
            <v>Materiales</v>
          </cell>
          <cell r="J427" t="str">
            <v>Mano de Obra</v>
          </cell>
          <cell r="K427" t="str">
            <v>Otros</v>
          </cell>
        </row>
        <row r="428">
          <cell r="C428" t="str">
            <v>3.1</v>
          </cell>
          <cell r="D428" t="str">
            <v>Herramienta Menor General</v>
          </cell>
          <cell r="E428" t="str">
            <v>Un</v>
          </cell>
          <cell r="F428">
            <v>902</v>
          </cell>
          <cell r="G428">
            <v>1</v>
          </cell>
          <cell r="H428">
            <v>902</v>
          </cell>
          <cell r="I428">
            <v>0</v>
          </cell>
          <cell r="J428">
            <v>0</v>
          </cell>
          <cell r="K428">
            <v>0</v>
          </cell>
        </row>
        <row r="429">
          <cell r="C429">
            <v>22130</v>
          </cell>
          <cell r="D429" t="str">
            <v>Tubería PF + UAD 1/2"</v>
          </cell>
          <cell r="E429" t="str">
            <v>Un</v>
          </cell>
          <cell r="F429">
            <v>1071.8777</v>
          </cell>
          <cell r="G429">
            <v>1.03</v>
          </cell>
          <cell r="H429">
            <v>0</v>
          </cell>
          <cell r="I429">
            <v>1104.0340310000001</v>
          </cell>
          <cell r="J429">
            <v>0</v>
          </cell>
          <cell r="K429">
            <v>0</v>
          </cell>
        </row>
        <row r="430">
          <cell r="C430" t="str">
            <v>2.9</v>
          </cell>
          <cell r="D430" t="str">
            <v>Materiales Varios</v>
          </cell>
          <cell r="E430" t="str">
            <v>Gr</v>
          </cell>
          <cell r="F430">
            <v>1600</v>
          </cell>
          <cell r="G430">
            <v>5.8000000000000003E-2</v>
          </cell>
          <cell r="H430">
            <v>0</v>
          </cell>
          <cell r="I430">
            <v>92.800000000000011</v>
          </cell>
          <cell r="J430">
            <v>0</v>
          </cell>
          <cell r="K430">
            <v>0</v>
          </cell>
        </row>
        <row r="431">
          <cell r="C431" t="str">
            <v>1.8</v>
          </cell>
          <cell r="D431" t="str">
            <v>Cuadrilla tipo VIII - Instalación Tubería y Accesorios de Acueducto</v>
          </cell>
          <cell r="E431" t="str">
            <v>Hr</v>
          </cell>
          <cell r="F431">
            <v>16896.578125</v>
          </cell>
          <cell r="G431">
            <v>0.1</v>
          </cell>
          <cell r="H431">
            <v>0</v>
          </cell>
          <cell r="I431">
            <v>0</v>
          </cell>
          <cell r="J431">
            <v>1689.6578125000001</v>
          </cell>
          <cell r="K431">
            <v>0</v>
          </cell>
        </row>
        <row r="432">
          <cell r="H432">
            <v>902</v>
          </cell>
          <cell r="I432">
            <v>1196.8340310000001</v>
          </cell>
          <cell r="J432">
            <v>1689.6578125000001</v>
          </cell>
          <cell r="K432">
            <v>0</v>
          </cell>
        </row>
        <row r="434">
          <cell r="C434" t="str">
            <v>ITEM No.</v>
          </cell>
          <cell r="D434" t="str">
            <v>Concepto</v>
          </cell>
          <cell r="E434" t="str">
            <v>Unidad</v>
          </cell>
          <cell r="F434" t="str">
            <v>Costo Directo</v>
          </cell>
          <cell r="H434" t="str">
            <v>H y E</v>
          </cell>
          <cell r="I434" t="str">
            <v>Materiales</v>
          </cell>
          <cell r="J434" t="str">
            <v>Mano de Obra</v>
          </cell>
          <cell r="K434" t="str">
            <v>Otros</v>
          </cell>
        </row>
        <row r="435">
          <cell r="C435">
            <v>7.5</v>
          </cell>
          <cell r="D435" t="str">
            <v xml:space="preserve">Suministro e Instalación Tubería Pvc Presión RDE 21 200 PSI de 3" </v>
          </cell>
          <cell r="E435" t="str">
            <v>m</v>
          </cell>
          <cell r="F435">
            <v>22127.446554166669</v>
          </cell>
          <cell r="H435">
            <v>3885.6000000000004</v>
          </cell>
          <cell r="I435">
            <v>14524.599366666665</v>
          </cell>
          <cell r="J435">
            <v>3717.2471875000001</v>
          </cell>
          <cell r="K435">
            <v>0</v>
          </cell>
        </row>
        <row r="436">
          <cell r="C436" t="str">
            <v>Código</v>
          </cell>
          <cell r="D436" t="str">
            <v>Descripción</v>
          </cell>
          <cell r="E436" t="str">
            <v>Unidad</v>
          </cell>
          <cell r="F436" t="str">
            <v>Costo. Unitario</v>
          </cell>
          <cell r="G436" t="str">
            <v>Cantidad</v>
          </cell>
          <cell r="H436" t="str">
            <v>H y E</v>
          </cell>
          <cell r="I436" t="str">
            <v>Materiales</v>
          </cell>
          <cell r="J436" t="str">
            <v>Mano de Obra</v>
          </cell>
          <cell r="K436" t="str">
            <v>Otros</v>
          </cell>
        </row>
        <row r="437">
          <cell r="C437" t="str">
            <v>3.1</v>
          </cell>
          <cell r="D437" t="str">
            <v>Herramienta Menor General</v>
          </cell>
          <cell r="E437" t="str">
            <v>Un</v>
          </cell>
          <cell r="F437">
            <v>902</v>
          </cell>
          <cell r="G437">
            <v>1</v>
          </cell>
          <cell r="H437">
            <v>902</v>
          </cell>
          <cell r="I437">
            <v>0</v>
          </cell>
          <cell r="J437">
            <v>0</v>
          </cell>
          <cell r="K437">
            <v>0</v>
          </cell>
        </row>
        <row r="438">
          <cell r="C438" t="str">
            <v>11.22</v>
          </cell>
          <cell r="D438" t="str">
            <v>Equipos-Herramientas para Prueba Hidrostática 3" a 6"</v>
          </cell>
          <cell r="E438" t="str">
            <v>Ml</v>
          </cell>
          <cell r="F438">
            <v>1870</v>
          </cell>
          <cell r="G438">
            <v>1</v>
          </cell>
          <cell r="H438">
            <v>1870</v>
          </cell>
          <cell r="I438">
            <v>0</v>
          </cell>
          <cell r="J438">
            <v>0</v>
          </cell>
          <cell r="K438">
            <v>0</v>
          </cell>
        </row>
        <row r="439">
          <cell r="C439" t="str">
            <v>12.3</v>
          </cell>
          <cell r="D439" t="str">
            <v>Volqueta hasta 12 .0 Toneladas</v>
          </cell>
          <cell r="E439" t="str">
            <v>Día</v>
          </cell>
          <cell r="F439">
            <v>371200</v>
          </cell>
          <cell r="G439">
            <v>3.0000000000000001E-3</v>
          </cell>
          <cell r="H439">
            <v>1113.6000000000001</v>
          </cell>
          <cell r="I439">
            <v>0</v>
          </cell>
          <cell r="J439">
            <v>0</v>
          </cell>
          <cell r="K439">
            <v>0</v>
          </cell>
        </row>
        <row r="440">
          <cell r="C440">
            <v>22.8</v>
          </cell>
          <cell r="D440" t="str">
            <v>Tubería Presión RDE 21 con union completa  200 PSI de 3"</v>
          </cell>
          <cell r="E440" t="str">
            <v>Ml</v>
          </cell>
          <cell r="F440">
            <v>13474.946666666665</v>
          </cell>
          <cell r="G440">
            <v>1.03</v>
          </cell>
          <cell r="H440">
            <v>0</v>
          </cell>
          <cell r="I440">
            <v>13879.195066666665</v>
          </cell>
          <cell r="J440">
            <v>0</v>
          </cell>
          <cell r="K440">
            <v>0</v>
          </cell>
        </row>
        <row r="441">
          <cell r="C441" t="str">
            <v>24.16</v>
          </cell>
          <cell r="D441" t="str">
            <v>Lubricante para Tubería  Unión Platino, Biaxial (Tarro de 4 Kg)</v>
          </cell>
          <cell r="E441" t="str">
            <v>Kg</v>
          </cell>
          <cell r="F441">
            <v>96329</v>
          </cell>
          <cell r="G441">
            <v>6.7000000000000002E-3</v>
          </cell>
          <cell r="H441">
            <v>0</v>
          </cell>
          <cell r="I441">
            <v>645.40430000000003</v>
          </cell>
          <cell r="J441">
            <v>0</v>
          </cell>
          <cell r="K441">
            <v>0</v>
          </cell>
        </row>
        <row r="442">
          <cell r="C442" t="str">
            <v>1.8</v>
          </cell>
          <cell r="D442" t="str">
            <v>Cuadrilla tipo VIII - Instalación Tubería y Accesorios de Acueducto</v>
          </cell>
          <cell r="E442" t="str">
            <v>Hr</v>
          </cell>
          <cell r="F442">
            <v>16896.578125</v>
          </cell>
          <cell r="G442">
            <v>0.22</v>
          </cell>
          <cell r="H442">
            <v>0</v>
          </cell>
          <cell r="I442">
            <v>0</v>
          </cell>
          <cell r="J442">
            <v>3717.2471875000001</v>
          </cell>
          <cell r="K442">
            <v>0</v>
          </cell>
        </row>
        <row r="443">
          <cell r="H443">
            <v>3885.6000000000004</v>
          </cell>
          <cell r="I443">
            <v>14524.599366666665</v>
          </cell>
          <cell r="J443">
            <v>3717.2471875000001</v>
          </cell>
          <cell r="K443">
            <v>0</v>
          </cell>
        </row>
        <row r="446">
          <cell r="C446" t="str">
            <v>ELEMENTOS ACUEDUCTO</v>
          </cell>
        </row>
        <row r="448">
          <cell r="C448" t="str">
            <v>ITEM No.</v>
          </cell>
          <cell r="D448" t="str">
            <v>Concepto</v>
          </cell>
          <cell r="E448" t="str">
            <v>Unidad</v>
          </cell>
          <cell r="F448" t="str">
            <v>Costo Directo</v>
          </cell>
          <cell r="H448" t="str">
            <v>H y E</v>
          </cell>
          <cell r="I448" t="str">
            <v>Materiales</v>
          </cell>
          <cell r="J448" t="str">
            <v>Mano de Obra</v>
          </cell>
          <cell r="K448" t="str">
            <v>Otros</v>
          </cell>
        </row>
        <row r="449">
          <cell r="C449" t="str">
            <v>7.3.3.8</v>
          </cell>
          <cell r="D449" t="str">
            <v xml:space="preserve"> Suministro e Instalación Empalme Pvc de 3" x 1/2" para Acometida de Acueducto         </v>
          </cell>
          <cell r="E449" t="str">
            <v>Un</v>
          </cell>
          <cell r="F449">
            <v>48541.111612500004</v>
          </cell>
          <cell r="H449">
            <v>902</v>
          </cell>
          <cell r="I449">
            <v>35351.920000000006</v>
          </cell>
          <cell r="J449">
            <v>12287.191612499999</v>
          </cell>
          <cell r="K449">
            <v>0</v>
          </cell>
        </row>
        <row r="450">
          <cell r="C450" t="str">
            <v>Código</v>
          </cell>
          <cell r="D450" t="str">
            <v>Descripción</v>
          </cell>
          <cell r="E450" t="str">
            <v>Unidad</v>
          </cell>
          <cell r="F450" t="str">
            <v>Costo. Unitario</v>
          </cell>
          <cell r="G450" t="str">
            <v>Cantidad</v>
          </cell>
          <cell r="H450" t="str">
            <v>H y E</v>
          </cell>
          <cell r="I450" t="str">
            <v>Materiales</v>
          </cell>
          <cell r="J450" t="str">
            <v>Mano de Obra</v>
          </cell>
          <cell r="K450" t="str">
            <v>Otros</v>
          </cell>
        </row>
        <row r="451">
          <cell r="C451" t="str">
            <v>3.1</v>
          </cell>
          <cell r="D451" t="str">
            <v>Herramienta Menor General</v>
          </cell>
          <cell r="E451" t="str">
            <v>Un</v>
          </cell>
          <cell r="F451">
            <v>902</v>
          </cell>
          <cell r="G451">
            <v>1</v>
          </cell>
          <cell r="H451">
            <v>902</v>
          </cell>
          <cell r="I451">
            <v>0</v>
          </cell>
          <cell r="J451">
            <v>0</v>
          </cell>
          <cell r="K451">
            <v>0</v>
          </cell>
        </row>
        <row r="452">
          <cell r="C452" t="str">
            <v>23.68</v>
          </cell>
          <cell r="D452" t="str">
            <v>Collar de Derivación Unión Platino 3" x 1/2"</v>
          </cell>
          <cell r="E452" t="str">
            <v>Un</v>
          </cell>
          <cell r="F452">
            <v>9724</v>
          </cell>
          <cell r="G452">
            <v>1.03</v>
          </cell>
          <cell r="H452">
            <v>0</v>
          </cell>
          <cell r="I452">
            <v>10015.720000000001</v>
          </cell>
          <cell r="J452">
            <v>0</v>
          </cell>
          <cell r="K452">
            <v>0</v>
          </cell>
        </row>
        <row r="453">
          <cell r="C453" t="str">
            <v>25.4</v>
          </cell>
          <cell r="D453" t="str">
            <v>Registro de Corte (Incorporación) de 1/2" para Acueducto</v>
          </cell>
          <cell r="E453" t="str">
            <v>Un</v>
          </cell>
          <cell r="F453">
            <v>18698</v>
          </cell>
          <cell r="G453">
            <v>1.03</v>
          </cell>
          <cell r="H453">
            <v>0</v>
          </cell>
          <cell r="I453">
            <v>19258.939999999999</v>
          </cell>
          <cell r="J453">
            <v>0</v>
          </cell>
          <cell r="K453">
            <v>0</v>
          </cell>
        </row>
        <row r="454">
          <cell r="C454" t="str">
            <v>25.1</v>
          </cell>
          <cell r="D454" t="str">
            <v>Limpiador Removedor 1/4 760gr</v>
          </cell>
          <cell r="E454" t="str">
            <v>Un</v>
          </cell>
          <cell r="F454">
            <v>24587</v>
          </cell>
          <cell r="G454">
            <v>0.06</v>
          </cell>
          <cell r="H454">
            <v>0</v>
          </cell>
          <cell r="I454">
            <v>1475.22</v>
          </cell>
          <cell r="J454">
            <v>0</v>
          </cell>
          <cell r="K454">
            <v>0</v>
          </cell>
        </row>
        <row r="455">
          <cell r="C455" t="str">
            <v>25.2</v>
          </cell>
          <cell r="D455" t="str">
            <v>Soldadura Líquida  1/4 Gal.</v>
          </cell>
          <cell r="E455" t="str">
            <v>Un</v>
          </cell>
          <cell r="F455">
            <v>50994</v>
          </cell>
          <cell r="G455">
            <v>0.06</v>
          </cell>
          <cell r="H455">
            <v>0</v>
          </cell>
          <cell r="I455">
            <v>3059.64</v>
          </cell>
          <cell r="J455">
            <v>0</v>
          </cell>
          <cell r="K455">
            <v>0</v>
          </cell>
        </row>
        <row r="456">
          <cell r="C456" t="str">
            <v>2.9</v>
          </cell>
          <cell r="D456" t="str">
            <v>Materiales Varios</v>
          </cell>
          <cell r="E456" t="str">
            <v>Gr</v>
          </cell>
          <cell r="F456">
            <v>1600</v>
          </cell>
          <cell r="G456">
            <v>0.96399999999999997</v>
          </cell>
          <cell r="H456">
            <v>0</v>
          </cell>
          <cell r="I456">
            <v>1542.3999999999999</v>
          </cell>
          <cell r="J456">
            <v>0</v>
          </cell>
          <cell r="K456">
            <v>0</v>
          </cell>
        </row>
        <row r="457">
          <cell r="C457" t="str">
            <v>1.8</v>
          </cell>
          <cell r="D457" t="str">
            <v>Cuadrilla tipo VIII - Instalación Tubería y Accesorios de Acueducto</v>
          </cell>
          <cell r="E457" t="str">
            <v>Hr</v>
          </cell>
          <cell r="F457">
            <v>16896.578125</v>
          </cell>
          <cell r="G457">
            <v>0.72719999999999996</v>
          </cell>
          <cell r="H457">
            <v>0</v>
          </cell>
          <cell r="I457">
            <v>0</v>
          </cell>
          <cell r="J457">
            <v>12287.191612499999</v>
          </cell>
          <cell r="K457">
            <v>0</v>
          </cell>
        </row>
        <row r="458">
          <cell r="H458">
            <v>902</v>
          </cell>
          <cell r="I458">
            <v>35351.920000000006</v>
          </cell>
          <cell r="J458">
            <v>12287.191612499999</v>
          </cell>
          <cell r="K458">
            <v>0</v>
          </cell>
        </row>
        <row r="461">
          <cell r="C461" t="str">
            <v>ITEM No.</v>
          </cell>
          <cell r="D461" t="str">
            <v>Concepto</v>
          </cell>
          <cell r="E461" t="str">
            <v>Unidad</v>
          </cell>
          <cell r="F461" t="str">
            <v>Costo Directo</v>
          </cell>
          <cell r="H461" t="str">
            <v>H y E</v>
          </cell>
          <cell r="I461" t="str">
            <v>Materiales</v>
          </cell>
          <cell r="J461" t="str">
            <v>Mano de Obra</v>
          </cell>
          <cell r="K461" t="str">
            <v>Otros</v>
          </cell>
        </row>
        <row r="462">
          <cell r="C462" t="str">
            <v>7.6.12.1</v>
          </cell>
          <cell r="D462" t="str">
            <v>Suministro e Instalación Válvula de 3" compuerta sello elastico HF, JH,</v>
          </cell>
          <cell r="E462" t="str">
            <v>Un</v>
          </cell>
          <cell r="F462">
            <v>368076.574525</v>
          </cell>
          <cell r="H462">
            <v>1179.9964</v>
          </cell>
          <cell r="I462">
            <v>350000</v>
          </cell>
          <cell r="J462">
            <v>16896.578125</v>
          </cell>
          <cell r="K462">
            <v>0</v>
          </cell>
        </row>
        <row r="463">
          <cell r="C463" t="str">
            <v>Código</v>
          </cell>
          <cell r="D463" t="str">
            <v>Descripción</v>
          </cell>
          <cell r="E463" t="str">
            <v>Unidad</v>
          </cell>
          <cell r="F463" t="str">
            <v>Costo. Unitario</v>
          </cell>
          <cell r="G463" t="str">
            <v>Cantidad</v>
          </cell>
          <cell r="H463" t="str">
            <v>H y E</v>
          </cell>
          <cell r="I463" t="str">
            <v>Materiales</v>
          </cell>
          <cell r="J463" t="str">
            <v>Mano de Obra</v>
          </cell>
          <cell r="K463" t="str">
            <v>Otros</v>
          </cell>
        </row>
        <row r="464">
          <cell r="C464" t="str">
            <v>3.1</v>
          </cell>
          <cell r="D464" t="str">
            <v>Herramienta Menor General</v>
          </cell>
          <cell r="E464" t="str">
            <v>Un</v>
          </cell>
          <cell r="F464">
            <v>902</v>
          </cell>
          <cell r="G464">
            <v>1.3082</v>
          </cell>
          <cell r="H464">
            <v>1179.9964</v>
          </cell>
          <cell r="I464">
            <v>0</v>
          </cell>
          <cell r="J464">
            <v>0</v>
          </cell>
          <cell r="K464">
            <v>0</v>
          </cell>
        </row>
        <row r="465">
          <cell r="C465" t="str">
            <v>25.19</v>
          </cell>
          <cell r="D465" t="str">
            <v>Válvula de Compuerta elástica vástago no ascendente Hf de 3" para Acueducto E.L</v>
          </cell>
          <cell r="E465" t="str">
            <v>Un</v>
          </cell>
          <cell r="F465">
            <v>350000</v>
          </cell>
          <cell r="G465">
            <v>1</v>
          </cell>
          <cell r="H465">
            <v>0</v>
          </cell>
          <cell r="I465">
            <v>350000</v>
          </cell>
          <cell r="J465">
            <v>0</v>
          </cell>
          <cell r="K465">
            <v>0</v>
          </cell>
        </row>
        <row r="466">
          <cell r="C466" t="str">
            <v>1.8</v>
          </cell>
          <cell r="D466" t="str">
            <v>Cuadrilla tipo VIII - Instalación Tubería y Accesorios de Acueducto</v>
          </cell>
          <cell r="E466" t="str">
            <v>Hr</v>
          </cell>
          <cell r="F466">
            <v>16896.578125</v>
          </cell>
          <cell r="G466">
            <v>1</v>
          </cell>
          <cell r="H466">
            <v>0</v>
          </cell>
          <cell r="I466">
            <v>0</v>
          </cell>
          <cell r="J466">
            <v>16896.578125</v>
          </cell>
          <cell r="K466">
            <v>0</v>
          </cell>
        </row>
        <row r="467">
          <cell r="H467">
            <v>1179.9964</v>
          </cell>
          <cell r="I467">
            <v>350000</v>
          </cell>
          <cell r="J467">
            <v>16896.578125</v>
          </cell>
          <cell r="K467">
            <v>0</v>
          </cell>
        </row>
        <row r="470">
          <cell r="C470" t="str">
            <v>ITEM No.</v>
          </cell>
          <cell r="D470" t="str">
            <v>Concepto</v>
          </cell>
          <cell r="E470" t="str">
            <v>Unidad</v>
          </cell>
          <cell r="F470" t="str">
            <v>Costo Directo</v>
          </cell>
          <cell r="H470" t="str">
            <v>H y E</v>
          </cell>
          <cell r="I470" t="str">
            <v>Materiales</v>
          </cell>
          <cell r="J470" t="str">
            <v>Mano de Obra</v>
          </cell>
          <cell r="K470" t="str">
            <v>Otros</v>
          </cell>
        </row>
        <row r="471">
          <cell r="C471" t="str">
            <v>7.6.13</v>
          </cell>
          <cell r="D471" t="str">
            <v xml:space="preserve">Suministro e Instalación de Cruz de 3" x 3" HF, JH, PVC      </v>
          </cell>
          <cell r="E471" t="str">
            <v>Un</v>
          </cell>
          <cell r="F471">
            <v>236127.63258125001</v>
          </cell>
          <cell r="H471">
            <v>1804</v>
          </cell>
          <cell r="I471">
            <v>223811.20000000001</v>
          </cell>
          <cell r="J471">
            <v>10512.432581249999</v>
          </cell>
          <cell r="K471">
            <v>0</v>
          </cell>
        </row>
        <row r="472">
          <cell r="C472" t="str">
            <v>Código</v>
          </cell>
          <cell r="D472" t="str">
            <v>Descripción</v>
          </cell>
          <cell r="E472" t="str">
            <v>Unidad</v>
          </cell>
          <cell r="F472" t="str">
            <v>Costo. Unitario</v>
          </cell>
          <cell r="G472" t="str">
            <v>Cantidad</v>
          </cell>
          <cell r="H472" t="str">
            <v>H y E</v>
          </cell>
          <cell r="I472" t="str">
            <v>Materiales</v>
          </cell>
          <cell r="J472" t="str">
            <v>Mano de Obra</v>
          </cell>
          <cell r="K472" t="str">
            <v>Otros</v>
          </cell>
        </row>
        <row r="473">
          <cell r="C473" t="str">
            <v>3.1</v>
          </cell>
          <cell r="D473" t="str">
            <v>Herramienta Menor General</v>
          </cell>
          <cell r="E473" t="str">
            <v>Un</v>
          </cell>
          <cell r="F473">
            <v>902</v>
          </cell>
          <cell r="G473">
            <v>2</v>
          </cell>
          <cell r="H473">
            <v>1804</v>
          </cell>
          <cell r="I473">
            <v>0</v>
          </cell>
          <cell r="J473">
            <v>0</v>
          </cell>
          <cell r="K473">
            <v>0</v>
          </cell>
        </row>
        <row r="474">
          <cell r="C474">
            <v>22134</v>
          </cell>
          <cell r="D474" t="str">
            <v>Cruz 3" x 3" H.F J.H PVC</v>
          </cell>
          <cell r="E474" t="str">
            <v>Un</v>
          </cell>
          <cell r="F474">
            <v>220000</v>
          </cell>
          <cell r="G474">
            <v>1</v>
          </cell>
          <cell r="H474">
            <v>0</v>
          </cell>
          <cell r="I474">
            <v>220000</v>
          </cell>
          <cell r="J474">
            <v>0</v>
          </cell>
          <cell r="K474">
            <v>0</v>
          </cell>
        </row>
        <row r="475">
          <cell r="C475" t="str">
            <v>2.9</v>
          </cell>
          <cell r="D475" t="str">
            <v>Materiales Varios</v>
          </cell>
          <cell r="E475" t="str">
            <v>Gr</v>
          </cell>
          <cell r="F475">
            <v>1600</v>
          </cell>
          <cell r="G475">
            <v>2.3820000000000001</v>
          </cell>
          <cell r="H475">
            <v>0</v>
          </cell>
          <cell r="I475">
            <v>3811.2000000000003</v>
          </cell>
          <cell r="J475">
            <v>0</v>
          </cell>
          <cell r="K475">
            <v>0</v>
          </cell>
        </row>
        <row r="476">
          <cell r="C476" t="str">
            <v>1.8</v>
          </cell>
          <cell r="D476" t="str">
            <v>Cuadrilla tipo VIII - Instalación Tubería y Accesorios de Acueducto</v>
          </cell>
          <cell r="E476" t="str">
            <v>Hr</v>
          </cell>
          <cell r="F476">
            <v>10512.432581249999</v>
          </cell>
          <cell r="G476">
            <v>1</v>
          </cell>
          <cell r="H476">
            <v>0</v>
          </cell>
          <cell r="I476">
            <v>0</v>
          </cell>
          <cell r="J476">
            <v>10512.432581249999</v>
          </cell>
          <cell r="K476">
            <v>0</v>
          </cell>
        </row>
        <row r="477">
          <cell r="H477">
            <v>1804</v>
          </cell>
          <cell r="I477">
            <v>223811.20000000001</v>
          </cell>
          <cell r="J477">
            <v>10512.432581249999</v>
          </cell>
          <cell r="K477">
            <v>0</v>
          </cell>
        </row>
        <row r="480">
          <cell r="C480" t="str">
            <v>ITEM No.</v>
          </cell>
          <cell r="D480" t="str">
            <v>Concepto</v>
          </cell>
          <cell r="E480" t="str">
            <v>Unidad</v>
          </cell>
          <cell r="F480" t="str">
            <v>Costo Directo</v>
          </cell>
          <cell r="H480" t="str">
            <v>H y E</v>
          </cell>
          <cell r="I480" t="str">
            <v>Materiales</v>
          </cell>
          <cell r="J480" t="str">
            <v>Mano de Obra</v>
          </cell>
          <cell r="K480" t="str">
            <v>Otros</v>
          </cell>
        </row>
        <row r="481">
          <cell r="C481">
            <v>15.1</v>
          </cell>
          <cell r="D481" t="str">
            <v>Suministro e Instalación Acople Universal HD 2" EL o JH, AC - PVC, PVC - PVC 200 PSI</v>
          </cell>
          <cell r="E481" t="str">
            <v>Un</v>
          </cell>
          <cell r="F481">
            <v>101325.15265</v>
          </cell>
          <cell r="H481">
            <v>1179.9964</v>
          </cell>
          <cell r="I481">
            <v>66352</v>
          </cell>
          <cell r="J481">
            <v>33793.15625</v>
          </cell>
          <cell r="K481">
            <v>0</v>
          </cell>
        </row>
        <row r="482">
          <cell r="C482" t="str">
            <v>Código</v>
          </cell>
          <cell r="D482" t="str">
            <v>Descripción</v>
          </cell>
          <cell r="E482" t="str">
            <v>Unidad</v>
          </cell>
          <cell r="F482" t="str">
            <v>Costo. Unitario</v>
          </cell>
          <cell r="G482" t="str">
            <v>Cantidad</v>
          </cell>
          <cell r="H482" t="str">
            <v>H y E</v>
          </cell>
          <cell r="I482" t="str">
            <v>Materiales</v>
          </cell>
          <cell r="J482" t="str">
            <v>Mano de Obra</v>
          </cell>
          <cell r="K482" t="str">
            <v>Otros</v>
          </cell>
        </row>
        <row r="483">
          <cell r="C483" t="str">
            <v>3.1</v>
          </cell>
          <cell r="D483" t="str">
            <v>Herramienta Menor General</v>
          </cell>
          <cell r="E483" t="str">
            <v>Un</v>
          </cell>
          <cell r="F483">
            <v>902</v>
          </cell>
          <cell r="G483">
            <v>1.3082</v>
          </cell>
          <cell r="H483">
            <v>1179.9964</v>
          </cell>
          <cell r="I483">
            <v>0</v>
          </cell>
          <cell r="J483">
            <v>0</v>
          </cell>
          <cell r="K483">
            <v>0</v>
          </cell>
        </row>
        <row r="484">
          <cell r="C484">
            <v>100.1</v>
          </cell>
          <cell r="D484" t="str">
            <v>Acople Universal HD HD 2" AC - PVC, PVC - PVC 200psi</v>
          </cell>
          <cell r="E484" t="str">
            <v>Un</v>
          </cell>
          <cell r="F484">
            <v>66352</v>
          </cell>
          <cell r="G484">
            <v>1</v>
          </cell>
          <cell r="H484">
            <v>0</v>
          </cell>
          <cell r="I484">
            <v>66352</v>
          </cell>
          <cell r="J484">
            <v>0</v>
          </cell>
          <cell r="K484">
            <v>0</v>
          </cell>
        </row>
        <row r="485">
          <cell r="C485" t="str">
            <v>1.8</v>
          </cell>
          <cell r="D485" t="str">
            <v>Cuadrilla tipo VIII - Instalación Tubería y Accesorios de Acueducto</v>
          </cell>
          <cell r="E485" t="str">
            <v>Hr</v>
          </cell>
          <cell r="F485">
            <v>16896.578125</v>
          </cell>
          <cell r="G485">
            <v>2</v>
          </cell>
          <cell r="H485">
            <v>0</v>
          </cell>
          <cell r="I485">
            <v>0</v>
          </cell>
          <cell r="J485">
            <v>33793.15625</v>
          </cell>
          <cell r="K485">
            <v>0</v>
          </cell>
        </row>
        <row r="486">
          <cell r="H486">
            <v>1179.9964</v>
          </cell>
          <cell r="I486">
            <v>66352</v>
          </cell>
          <cell r="J486">
            <v>33793.15625</v>
          </cell>
          <cell r="K486">
            <v>0</v>
          </cell>
        </row>
        <row r="489">
          <cell r="C489" t="str">
            <v>ITEM No.</v>
          </cell>
          <cell r="D489" t="str">
            <v>Concepto</v>
          </cell>
          <cell r="E489" t="str">
            <v>Unidad</v>
          </cell>
          <cell r="F489" t="str">
            <v>Costo Directo</v>
          </cell>
          <cell r="H489" t="str">
            <v>H y E</v>
          </cell>
          <cell r="I489" t="str">
            <v>Materiales</v>
          </cell>
          <cell r="J489" t="str">
            <v>Mano de Obra</v>
          </cell>
          <cell r="K489" t="str">
            <v>Otros</v>
          </cell>
        </row>
        <row r="490">
          <cell r="C490">
            <v>15.2</v>
          </cell>
          <cell r="D490" t="str">
            <v>Suministro e Instalación Acople Universal HD 3" EL o JH, AC - PVC, PVC - PVC 200 PSI</v>
          </cell>
          <cell r="E490" t="str">
            <v>Un</v>
          </cell>
          <cell r="F490">
            <v>108981.15265</v>
          </cell>
          <cell r="H490">
            <v>1179.9964</v>
          </cell>
          <cell r="I490">
            <v>74008</v>
          </cell>
          <cell r="J490">
            <v>33793.15625</v>
          </cell>
          <cell r="K490">
            <v>0</v>
          </cell>
        </row>
        <row r="491">
          <cell r="C491" t="str">
            <v>Código</v>
          </cell>
          <cell r="D491" t="str">
            <v>Descripción</v>
          </cell>
          <cell r="E491" t="str">
            <v>Unidad</v>
          </cell>
          <cell r="F491" t="str">
            <v>Costo. Unitario</v>
          </cell>
          <cell r="G491" t="str">
            <v>Cantidad</v>
          </cell>
          <cell r="H491" t="str">
            <v>H y E</v>
          </cell>
          <cell r="I491" t="str">
            <v>Materiales</v>
          </cell>
          <cell r="J491" t="str">
            <v>Mano de Obra</v>
          </cell>
          <cell r="K491" t="str">
            <v>Otros</v>
          </cell>
        </row>
        <row r="492">
          <cell r="C492" t="str">
            <v>3.1</v>
          </cell>
          <cell r="D492" t="str">
            <v>Herramienta Menor General</v>
          </cell>
          <cell r="E492" t="str">
            <v>Un</v>
          </cell>
          <cell r="F492">
            <v>902</v>
          </cell>
          <cell r="G492">
            <v>1.3082</v>
          </cell>
          <cell r="H492">
            <v>1179.9964</v>
          </cell>
          <cell r="I492">
            <v>0</v>
          </cell>
          <cell r="J492">
            <v>0</v>
          </cell>
          <cell r="K492">
            <v>0</v>
          </cell>
        </row>
        <row r="493">
          <cell r="C493">
            <v>100.3</v>
          </cell>
          <cell r="D493" t="str">
            <v>Acople Universal HD 3" AC - PVC, PVC - PVC 200 psi</v>
          </cell>
          <cell r="E493" t="str">
            <v>Un</v>
          </cell>
          <cell r="F493">
            <v>74008</v>
          </cell>
          <cell r="G493">
            <v>1</v>
          </cell>
          <cell r="H493">
            <v>0</v>
          </cell>
          <cell r="I493">
            <v>74008</v>
          </cell>
          <cell r="J493">
            <v>0</v>
          </cell>
          <cell r="K493">
            <v>0</v>
          </cell>
        </row>
        <row r="494">
          <cell r="C494" t="str">
            <v>1.8</v>
          </cell>
          <cell r="D494" t="str">
            <v>Cuadrilla tipo VIII - Instalación Tubería y Accesorios de Acueducto</v>
          </cell>
          <cell r="E494" t="str">
            <v>Hr</v>
          </cell>
          <cell r="F494">
            <v>16896.578125</v>
          </cell>
          <cell r="G494">
            <v>2</v>
          </cell>
          <cell r="H494">
            <v>0</v>
          </cell>
          <cell r="I494">
            <v>0</v>
          </cell>
          <cell r="J494">
            <v>33793.15625</v>
          </cell>
          <cell r="K494">
            <v>0</v>
          </cell>
        </row>
        <row r="495">
          <cell r="H495">
            <v>1179.9964</v>
          </cell>
          <cell r="I495">
            <v>74008</v>
          </cell>
          <cell r="J495">
            <v>33793.15625</v>
          </cell>
          <cell r="K495">
            <v>0</v>
          </cell>
        </row>
        <row r="499">
          <cell r="C499" t="str">
            <v>ITEM No.</v>
          </cell>
          <cell r="D499" t="str">
            <v>Concepto</v>
          </cell>
          <cell r="E499" t="str">
            <v>Unidad</v>
          </cell>
          <cell r="F499" t="str">
            <v>Costo Directo</v>
          </cell>
          <cell r="H499" t="str">
            <v>H y E</v>
          </cell>
          <cell r="I499" t="str">
            <v>Materiales</v>
          </cell>
          <cell r="J499" t="str">
            <v>Mano de Obra</v>
          </cell>
          <cell r="K499" t="str">
            <v>Otros</v>
          </cell>
        </row>
        <row r="500">
          <cell r="C500">
            <v>15.3</v>
          </cell>
          <cell r="D500" t="str">
            <v>Suministro e Instalación Acople Universal HD 4" EL o JH, AC - PVC, PVC - PVC 200 PSI</v>
          </cell>
          <cell r="E500" t="str">
            <v>Un</v>
          </cell>
          <cell r="F500">
            <v>124293.15265</v>
          </cell>
          <cell r="H500">
            <v>1179.9964</v>
          </cell>
          <cell r="I500">
            <v>89320</v>
          </cell>
          <cell r="J500">
            <v>33793.15625</v>
          </cell>
          <cell r="K500">
            <v>0</v>
          </cell>
        </row>
        <row r="501">
          <cell r="C501" t="str">
            <v>Código</v>
          </cell>
          <cell r="D501" t="str">
            <v>Descripción</v>
          </cell>
          <cell r="E501" t="str">
            <v>Unidad</v>
          </cell>
          <cell r="F501" t="str">
            <v>Costo. Unitario</v>
          </cell>
          <cell r="G501" t="str">
            <v>Cantidad</v>
          </cell>
          <cell r="H501" t="str">
            <v>H y E</v>
          </cell>
          <cell r="I501" t="str">
            <v>Materiales</v>
          </cell>
          <cell r="J501" t="str">
            <v>Mano de Obra</v>
          </cell>
          <cell r="K501" t="str">
            <v>Otros</v>
          </cell>
        </row>
        <row r="502">
          <cell r="C502" t="str">
            <v>3.1</v>
          </cell>
          <cell r="D502" t="str">
            <v>Herramienta Menor General</v>
          </cell>
          <cell r="E502" t="str">
            <v>Un</v>
          </cell>
          <cell r="F502">
            <v>902</v>
          </cell>
          <cell r="G502">
            <v>1.3082</v>
          </cell>
          <cell r="H502">
            <v>1179.9964</v>
          </cell>
          <cell r="I502">
            <v>0</v>
          </cell>
          <cell r="J502">
            <v>0</v>
          </cell>
          <cell r="K502">
            <v>0</v>
          </cell>
        </row>
        <row r="503">
          <cell r="C503">
            <v>100.4</v>
          </cell>
          <cell r="D503" t="str">
            <v>Acople Universal HD 4" AC - PVC, PVC - PVC 200psi</v>
          </cell>
          <cell r="E503" t="str">
            <v>Un</v>
          </cell>
          <cell r="F503">
            <v>89320</v>
          </cell>
          <cell r="G503">
            <v>1</v>
          </cell>
          <cell r="H503">
            <v>0</v>
          </cell>
          <cell r="I503">
            <v>89320</v>
          </cell>
          <cell r="J503">
            <v>0</v>
          </cell>
          <cell r="K503">
            <v>0</v>
          </cell>
        </row>
        <row r="504">
          <cell r="C504" t="str">
            <v>1.8</v>
          </cell>
          <cell r="D504" t="str">
            <v>Cuadrilla tipo VIII - Instalación Tubería y Accesorios de Acueducto</v>
          </cell>
          <cell r="E504" t="str">
            <v>Hr</v>
          </cell>
          <cell r="F504">
            <v>16896.578125</v>
          </cell>
          <cell r="G504">
            <v>2</v>
          </cell>
          <cell r="H504">
            <v>0</v>
          </cell>
          <cell r="I504">
            <v>0</v>
          </cell>
          <cell r="J504">
            <v>33793.15625</v>
          </cell>
          <cell r="K504">
            <v>0</v>
          </cell>
        </row>
        <row r="505">
          <cell r="H505">
            <v>1179.9964</v>
          </cell>
          <cell r="I505">
            <v>89320</v>
          </cell>
          <cell r="J505">
            <v>33793.15625</v>
          </cell>
          <cell r="K505">
            <v>0</v>
          </cell>
        </row>
        <row r="509">
          <cell r="C509" t="str">
            <v>ITEM No.</v>
          </cell>
          <cell r="D509" t="str">
            <v>Concepto</v>
          </cell>
          <cell r="E509" t="str">
            <v>Unidad</v>
          </cell>
          <cell r="F509" t="str">
            <v>Costo Directo</v>
          </cell>
          <cell r="H509" t="str">
            <v>H y E</v>
          </cell>
          <cell r="I509" t="str">
            <v>Materiales</v>
          </cell>
          <cell r="J509" t="str">
            <v>Mano de Obra</v>
          </cell>
          <cell r="K509" t="str">
            <v>Otros</v>
          </cell>
        </row>
        <row r="510">
          <cell r="C510">
            <v>16</v>
          </cell>
          <cell r="D510" t="str">
            <v xml:space="preserve">Suministro e Instalación de Codo 90° HD de 2" JH o EL     </v>
          </cell>
          <cell r="E510" t="str">
            <v>Un</v>
          </cell>
          <cell r="F510">
            <v>96196.061562499992</v>
          </cell>
          <cell r="H510">
            <v>1179.9964</v>
          </cell>
          <cell r="I510">
            <v>73991.199999999997</v>
          </cell>
          <cell r="J510">
            <v>21024.865162499998</v>
          </cell>
          <cell r="K510">
            <v>0</v>
          </cell>
        </row>
        <row r="511">
          <cell r="C511" t="str">
            <v>Código</v>
          </cell>
          <cell r="D511" t="str">
            <v>Descripción</v>
          </cell>
          <cell r="E511" t="str">
            <v>Unidad</v>
          </cell>
          <cell r="F511" t="str">
            <v>Costo. Unitario</v>
          </cell>
          <cell r="G511" t="str">
            <v>Cantidad</v>
          </cell>
          <cell r="H511" t="str">
            <v>H y E</v>
          </cell>
          <cell r="I511" t="str">
            <v>Materiales</v>
          </cell>
          <cell r="J511" t="str">
            <v>Mano de Obra</v>
          </cell>
          <cell r="K511" t="str">
            <v>Otros</v>
          </cell>
        </row>
        <row r="512">
          <cell r="C512" t="str">
            <v>3.1</v>
          </cell>
          <cell r="D512" t="str">
            <v>Herramienta Menor General</v>
          </cell>
          <cell r="E512" t="str">
            <v>Un</v>
          </cell>
          <cell r="F512">
            <v>902</v>
          </cell>
          <cell r="G512">
            <v>1.3082</v>
          </cell>
          <cell r="H512">
            <v>1179.9964</v>
          </cell>
          <cell r="I512">
            <v>0</v>
          </cell>
          <cell r="J512">
            <v>0</v>
          </cell>
          <cell r="K512">
            <v>0</v>
          </cell>
        </row>
        <row r="513">
          <cell r="C513">
            <v>75.400000000000006</v>
          </cell>
          <cell r="D513" t="str">
            <v>CODO 90° HD  2" JH, EL</v>
          </cell>
          <cell r="E513" t="str">
            <v>Un</v>
          </cell>
          <cell r="F513">
            <v>70180</v>
          </cell>
          <cell r="G513">
            <v>1</v>
          </cell>
          <cell r="H513">
            <v>0</v>
          </cell>
          <cell r="I513">
            <v>70180</v>
          </cell>
          <cell r="J513">
            <v>0</v>
          </cell>
          <cell r="K513">
            <v>0</v>
          </cell>
        </row>
        <row r="514">
          <cell r="C514" t="str">
            <v>2.9</v>
          </cell>
          <cell r="D514" t="str">
            <v>Materiales Varios</v>
          </cell>
          <cell r="E514" t="str">
            <v>Gr</v>
          </cell>
          <cell r="F514">
            <v>1600</v>
          </cell>
          <cell r="G514">
            <v>2.3820000000000001</v>
          </cell>
          <cell r="H514">
            <v>0</v>
          </cell>
          <cell r="I514">
            <v>3811.2000000000003</v>
          </cell>
          <cell r="J514">
            <v>0</v>
          </cell>
          <cell r="K514">
            <v>0</v>
          </cell>
        </row>
        <row r="515">
          <cell r="C515" t="str">
            <v>1.8</v>
          </cell>
          <cell r="D515" t="str">
            <v>Cuadrilla tipo VIII - Instalación Tubería y Accesorios de Acueducto</v>
          </cell>
          <cell r="E515" t="str">
            <v>Hr</v>
          </cell>
          <cell r="F515">
            <v>10512.432581249999</v>
          </cell>
          <cell r="G515">
            <v>2</v>
          </cell>
          <cell r="H515">
            <v>0</v>
          </cell>
          <cell r="I515">
            <v>0</v>
          </cell>
          <cell r="J515">
            <v>21024.865162499998</v>
          </cell>
          <cell r="K515">
            <v>0</v>
          </cell>
        </row>
        <row r="516">
          <cell r="H516">
            <v>1179.9964</v>
          </cell>
          <cell r="I516">
            <v>73991.199999999997</v>
          </cell>
          <cell r="J516">
            <v>21024.865162499998</v>
          </cell>
          <cell r="K516">
            <v>0</v>
          </cell>
        </row>
        <row r="519">
          <cell r="C519" t="str">
            <v>ITEM No.</v>
          </cell>
          <cell r="D519" t="str">
            <v>Concepto</v>
          </cell>
          <cell r="E519" t="str">
            <v>Unidad</v>
          </cell>
          <cell r="F519" t="str">
            <v>Costo Directo</v>
          </cell>
          <cell r="H519" t="str">
            <v>H y E</v>
          </cell>
          <cell r="I519" t="str">
            <v>Materiales</v>
          </cell>
          <cell r="J519" t="str">
            <v>Mano de Obra</v>
          </cell>
          <cell r="K519" t="str">
            <v>Otros</v>
          </cell>
        </row>
        <row r="520">
          <cell r="C520">
            <v>16.100000000000001</v>
          </cell>
          <cell r="D520" t="str">
            <v xml:space="preserve">Suministro e Instalación de Codo 90° HD de 3" JH o EL     </v>
          </cell>
          <cell r="E520" t="str">
            <v>Un</v>
          </cell>
          <cell r="F520">
            <v>128096.06156250002</v>
          </cell>
          <cell r="H520">
            <v>1179.9964</v>
          </cell>
          <cell r="I520">
            <v>105891.20000000001</v>
          </cell>
          <cell r="J520">
            <v>21024.865162499998</v>
          </cell>
          <cell r="K520">
            <v>0</v>
          </cell>
        </row>
        <row r="521">
          <cell r="C521" t="str">
            <v>Código</v>
          </cell>
          <cell r="D521" t="str">
            <v>Descripción</v>
          </cell>
          <cell r="E521" t="str">
            <v>Unidad</v>
          </cell>
          <cell r="F521" t="str">
            <v>Costo. Unitario</v>
          </cell>
          <cell r="G521" t="str">
            <v>Cantidad</v>
          </cell>
          <cell r="H521" t="str">
            <v>H y E</v>
          </cell>
          <cell r="I521" t="str">
            <v>Materiales</v>
          </cell>
          <cell r="J521" t="str">
            <v>Mano de Obra</v>
          </cell>
          <cell r="K521" t="str">
            <v>Otros</v>
          </cell>
        </row>
        <row r="522">
          <cell r="C522" t="str">
            <v>3.1</v>
          </cell>
          <cell r="D522" t="str">
            <v>Herramienta Menor General</v>
          </cell>
          <cell r="E522" t="str">
            <v>Un</v>
          </cell>
          <cell r="F522">
            <v>902</v>
          </cell>
          <cell r="G522">
            <v>1.3082</v>
          </cell>
          <cell r="H522">
            <v>1179.9964</v>
          </cell>
          <cell r="I522">
            <v>0</v>
          </cell>
          <cell r="J522">
            <v>0</v>
          </cell>
          <cell r="K522">
            <v>0</v>
          </cell>
        </row>
        <row r="523">
          <cell r="C523">
            <v>75.3</v>
          </cell>
          <cell r="D523" t="str">
            <v>CODO 90° HD . 3" JH, EL</v>
          </cell>
          <cell r="E523" t="str">
            <v>Un</v>
          </cell>
          <cell r="F523">
            <v>102080.00000000001</v>
          </cell>
          <cell r="G523">
            <v>1</v>
          </cell>
          <cell r="H523">
            <v>0</v>
          </cell>
          <cell r="I523">
            <v>102080.00000000001</v>
          </cell>
          <cell r="J523">
            <v>0</v>
          </cell>
          <cell r="K523">
            <v>0</v>
          </cell>
        </row>
        <row r="524">
          <cell r="C524" t="str">
            <v>2.9</v>
          </cell>
          <cell r="D524" t="str">
            <v>Materiales Varios</v>
          </cell>
          <cell r="E524" t="str">
            <v>Gr</v>
          </cell>
          <cell r="F524">
            <v>1600</v>
          </cell>
          <cell r="G524">
            <v>2.3820000000000001</v>
          </cell>
          <cell r="H524">
            <v>0</v>
          </cell>
          <cell r="I524">
            <v>3811.2000000000003</v>
          </cell>
          <cell r="J524">
            <v>0</v>
          </cell>
          <cell r="K524">
            <v>0</v>
          </cell>
        </row>
        <row r="525">
          <cell r="C525" t="str">
            <v>1.8</v>
          </cell>
          <cell r="D525" t="str">
            <v>Cuadrilla tipo VIII - Instalación Tubería y Accesorios de Acueducto</v>
          </cell>
          <cell r="E525" t="str">
            <v>Hr</v>
          </cell>
          <cell r="F525">
            <v>10512.432581249999</v>
          </cell>
          <cell r="G525">
            <v>2</v>
          </cell>
          <cell r="H525">
            <v>0</v>
          </cell>
          <cell r="I525">
            <v>0</v>
          </cell>
          <cell r="J525">
            <v>21024.865162499998</v>
          </cell>
          <cell r="K525">
            <v>0</v>
          </cell>
        </row>
        <row r="526">
          <cell r="H526">
            <v>1179.9964</v>
          </cell>
          <cell r="I526">
            <v>105891.20000000001</v>
          </cell>
          <cell r="J526">
            <v>21024.865162499998</v>
          </cell>
          <cell r="K526">
            <v>0</v>
          </cell>
        </row>
        <row r="529">
          <cell r="C529" t="str">
            <v>ITEM No.</v>
          </cell>
          <cell r="D529" t="str">
            <v>Concepto</v>
          </cell>
          <cell r="E529" t="str">
            <v>Unidad</v>
          </cell>
          <cell r="F529" t="str">
            <v>Costo Directo</v>
          </cell>
          <cell r="H529" t="str">
            <v>H y E</v>
          </cell>
          <cell r="I529" t="str">
            <v>Materiales</v>
          </cell>
          <cell r="J529" t="str">
            <v>Mano de Obra</v>
          </cell>
          <cell r="K529" t="str">
            <v>Otros</v>
          </cell>
        </row>
        <row r="530">
          <cell r="C530">
            <v>16.2</v>
          </cell>
          <cell r="D530" t="str">
            <v xml:space="preserve">Suministro e Instalación de Codo 90° HD de 4" JH o EL     </v>
          </cell>
          <cell r="E530" t="str">
            <v>Un</v>
          </cell>
          <cell r="F530">
            <v>170204.06156250002</v>
          </cell>
          <cell r="H530">
            <v>1179.9964</v>
          </cell>
          <cell r="I530">
            <v>147999.20000000001</v>
          </cell>
          <cell r="J530">
            <v>21024.865162499998</v>
          </cell>
          <cell r="K530">
            <v>0</v>
          </cell>
        </row>
        <row r="531">
          <cell r="C531" t="str">
            <v>Código</v>
          </cell>
          <cell r="D531" t="str">
            <v>Descripción</v>
          </cell>
          <cell r="E531" t="str">
            <v>Unidad</v>
          </cell>
          <cell r="F531" t="str">
            <v>Costo. Unitario</v>
          </cell>
          <cell r="G531" t="str">
            <v>Cantidad</v>
          </cell>
          <cell r="H531" t="str">
            <v>H y E</v>
          </cell>
          <cell r="I531" t="str">
            <v>Materiales</v>
          </cell>
          <cell r="J531" t="str">
            <v>Mano de Obra</v>
          </cell>
          <cell r="K531" t="str">
            <v>Otros</v>
          </cell>
        </row>
        <row r="532">
          <cell r="C532" t="str">
            <v>3.1</v>
          </cell>
          <cell r="D532" t="str">
            <v>Herramienta Menor General</v>
          </cell>
          <cell r="E532" t="str">
            <v>Un</v>
          </cell>
          <cell r="F532">
            <v>902</v>
          </cell>
          <cell r="G532">
            <v>1.3082</v>
          </cell>
          <cell r="H532">
            <v>1179.9964</v>
          </cell>
          <cell r="I532">
            <v>0</v>
          </cell>
          <cell r="J532">
            <v>0</v>
          </cell>
          <cell r="K532">
            <v>0</v>
          </cell>
        </row>
        <row r="533">
          <cell r="C533">
            <v>75.2</v>
          </cell>
          <cell r="D533" t="str">
            <v>CODO 90° HD . 4" JH, EL</v>
          </cell>
          <cell r="E533" t="str">
            <v>Un</v>
          </cell>
          <cell r="F533">
            <v>144188</v>
          </cell>
          <cell r="G533">
            <v>1</v>
          </cell>
          <cell r="H533">
            <v>0</v>
          </cell>
          <cell r="I533">
            <v>144188</v>
          </cell>
          <cell r="J533">
            <v>0</v>
          </cell>
          <cell r="K533">
            <v>0</v>
          </cell>
        </row>
        <row r="534">
          <cell r="C534" t="str">
            <v>2.9</v>
          </cell>
          <cell r="D534" t="str">
            <v>Materiales Varios</v>
          </cell>
          <cell r="E534" t="str">
            <v>Gr</v>
          </cell>
          <cell r="F534">
            <v>1600</v>
          </cell>
          <cell r="G534">
            <v>2.3820000000000001</v>
          </cell>
          <cell r="H534">
            <v>0</v>
          </cell>
          <cell r="I534">
            <v>3811.2000000000003</v>
          </cell>
          <cell r="J534">
            <v>0</v>
          </cell>
          <cell r="K534">
            <v>0</v>
          </cell>
        </row>
        <row r="535">
          <cell r="C535" t="str">
            <v>1.8</v>
          </cell>
          <cell r="D535" t="str">
            <v>Cuadrilla tipo VIII - Instalación Tubería y Accesorios de Acueducto</v>
          </cell>
          <cell r="E535" t="str">
            <v>Hr</v>
          </cell>
          <cell r="F535">
            <v>10512.432581249999</v>
          </cell>
          <cell r="G535">
            <v>2</v>
          </cell>
          <cell r="H535">
            <v>0</v>
          </cell>
          <cell r="I535">
            <v>0</v>
          </cell>
          <cell r="J535">
            <v>21024.865162499998</v>
          </cell>
          <cell r="K535">
            <v>0</v>
          </cell>
        </row>
        <row r="536">
          <cell r="H536">
            <v>1179.9964</v>
          </cell>
          <cell r="I536">
            <v>147999.20000000001</v>
          </cell>
          <cell r="J536">
            <v>21024.865162499998</v>
          </cell>
          <cell r="K536">
            <v>0</v>
          </cell>
        </row>
        <row r="539">
          <cell r="C539" t="str">
            <v>ITEM No.</v>
          </cell>
          <cell r="D539" t="str">
            <v>Concepto</v>
          </cell>
          <cell r="E539" t="str">
            <v>Unidad</v>
          </cell>
          <cell r="F539" t="str">
            <v>Costo Directo</v>
          </cell>
          <cell r="H539" t="str">
            <v>H y E</v>
          </cell>
          <cell r="I539" t="str">
            <v>Materiales</v>
          </cell>
          <cell r="J539" t="str">
            <v>Mano de Obra</v>
          </cell>
          <cell r="K539" t="str">
            <v>Otros</v>
          </cell>
        </row>
        <row r="540">
          <cell r="C540">
            <v>16.5</v>
          </cell>
          <cell r="D540" t="str">
            <v xml:space="preserve">Suministro e Instalación de TEE HD de 2" X 2"  JH o EL     </v>
          </cell>
          <cell r="E540" t="str">
            <v>Un</v>
          </cell>
          <cell r="F540">
            <v>88656.061562499992</v>
          </cell>
          <cell r="H540">
            <v>1179.9964</v>
          </cell>
          <cell r="I540">
            <v>66451.199999999997</v>
          </cell>
          <cell r="J540">
            <v>21024.865162499998</v>
          </cell>
          <cell r="K540">
            <v>0</v>
          </cell>
        </row>
        <row r="541">
          <cell r="C541" t="str">
            <v>Código</v>
          </cell>
          <cell r="D541" t="str">
            <v>Descripción</v>
          </cell>
          <cell r="E541" t="str">
            <v>Unidad</v>
          </cell>
          <cell r="F541" t="str">
            <v>Costo. Unitario</v>
          </cell>
          <cell r="G541" t="str">
            <v>Cantidad</v>
          </cell>
          <cell r="H541" t="str">
            <v>H y E</v>
          </cell>
          <cell r="I541" t="str">
            <v>Materiales</v>
          </cell>
          <cell r="J541" t="str">
            <v>Mano de Obra</v>
          </cell>
          <cell r="K541" t="str">
            <v>Otros</v>
          </cell>
        </row>
        <row r="542">
          <cell r="C542" t="str">
            <v>3.1</v>
          </cell>
          <cell r="D542" t="str">
            <v>Herramienta Menor General</v>
          </cell>
          <cell r="E542" t="str">
            <v>Un</v>
          </cell>
          <cell r="F542">
            <v>902</v>
          </cell>
          <cell r="G542">
            <v>1.3082</v>
          </cell>
          <cell r="H542">
            <v>1179.9964</v>
          </cell>
          <cell r="I542">
            <v>0</v>
          </cell>
          <cell r="J542">
            <v>0</v>
          </cell>
          <cell r="K542">
            <v>0</v>
          </cell>
        </row>
        <row r="543">
          <cell r="C543">
            <v>77.5</v>
          </cell>
          <cell r="D543" t="str">
            <v>Tee HD  2"x2" JH o EL</v>
          </cell>
          <cell r="E543" t="str">
            <v>Un</v>
          </cell>
          <cell r="F543">
            <v>62639.999999999993</v>
          </cell>
          <cell r="G543">
            <v>1</v>
          </cell>
          <cell r="H543">
            <v>0</v>
          </cell>
          <cell r="I543">
            <v>62639.999999999993</v>
          </cell>
          <cell r="J543">
            <v>0</v>
          </cell>
          <cell r="K543">
            <v>0</v>
          </cell>
        </row>
        <row r="544">
          <cell r="C544" t="str">
            <v>2.9</v>
          </cell>
          <cell r="D544" t="str">
            <v>Materiales Varios</v>
          </cell>
          <cell r="E544" t="str">
            <v>Gr</v>
          </cell>
          <cell r="F544">
            <v>1600</v>
          </cell>
          <cell r="G544">
            <v>2.3820000000000001</v>
          </cell>
          <cell r="H544">
            <v>0</v>
          </cell>
          <cell r="I544">
            <v>3811.2000000000003</v>
          </cell>
          <cell r="J544">
            <v>0</v>
          </cell>
          <cell r="K544">
            <v>0</v>
          </cell>
        </row>
        <row r="545">
          <cell r="C545" t="str">
            <v>1.8</v>
          </cell>
          <cell r="D545" t="str">
            <v>Cuadrilla tipo VIII - Instalación Tubería y Accesorios de Acueducto</v>
          </cell>
          <cell r="E545" t="str">
            <v>Hr</v>
          </cell>
          <cell r="F545">
            <v>10512.432581249999</v>
          </cell>
          <cell r="G545">
            <v>2</v>
          </cell>
          <cell r="H545">
            <v>0</v>
          </cell>
          <cell r="I545">
            <v>0</v>
          </cell>
          <cell r="J545">
            <v>21024.865162499998</v>
          </cell>
          <cell r="K545">
            <v>0</v>
          </cell>
        </row>
        <row r="546">
          <cell r="H546">
            <v>1179.9964</v>
          </cell>
          <cell r="I546">
            <v>66451.199999999997</v>
          </cell>
          <cell r="J546">
            <v>21024.865162499998</v>
          </cell>
          <cell r="K546">
            <v>0</v>
          </cell>
        </row>
        <row r="549">
          <cell r="C549" t="str">
            <v>ITEM No.</v>
          </cell>
          <cell r="D549" t="str">
            <v>Concepto</v>
          </cell>
          <cell r="E549" t="str">
            <v>Unidad</v>
          </cell>
          <cell r="F549" t="str">
            <v>Costo Directo</v>
          </cell>
          <cell r="H549" t="str">
            <v>H y E</v>
          </cell>
          <cell r="I549" t="str">
            <v>Materiales</v>
          </cell>
          <cell r="J549" t="str">
            <v>Mano de Obra</v>
          </cell>
          <cell r="K549" t="str">
            <v>Otros</v>
          </cell>
        </row>
        <row r="550">
          <cell r="C550" t="str">
            <v>16.5.1</v>
          </cell>
          <cell r="D550" t="str">
            <v xml:space="preserve">Suministro e Instalación de TEE HD de 3" X 2"  JH o EL     </v>
          </cell>
          <cell r="E550" t="str">
            <v>Un</v>
          </cell>
          <cell r="F550">
            <v>119164.06156250002</v>
          </cell>
          <cell r="H550">
            <v>1179.9964</v>
          </cell>
          <cell r="I550">
            <v>96959.200000000012</v>
          </cell>
          <cell r="J550">
            <v>21024.865162499998</v>
          </cell>
          <cell r="K550">
            <v>0</v>
          </cell>
        </row>
        <row r="551">
          <cell r="C551" t="str">
            <v>Código</v>
          </cell>
          <cell r="D551" t="str">
            <v>Descripción</v>
          </cell>
          <cell r="E551" t="str">
            <v>Unidad</v>
          </cell>
          <cell r="F551" t="str">
            <v>Costo. Unitario</v>
          </cell>
          <cell r="G551" t="str">
            <v>Cantidad</v>
          </cell>
          <cell r="H551" t="str">
            <v>H y E</v>
          </cell>
          <cell r="I551" t="str">
            <v>Materiales</v>
          </cell>
          <cell r="J551" t="str">
            <v>Mano de Obra</v>
          </cell>
          <cell r="K551" t="str">
            <v>Otros</v>
          </cell>
        </row>
        <row r="552">
          <cell r="C552" t="str">
            <v>3.1</v>
          </cell>
          <cell r="D552" t="str">
            <v>Herramienta Menor General</v>
          </cell>
          <cell r="E552" t="str">
            <v>Un</v>
          </cell>
          <cell r="F552">
            <v>902</v>
          </cell>
          <cell r="G552">
            <v>1.3082</v>
          </cell>
          <cell r="H552">
            <v>1179.9964</v>
          </cell>
          <cell r="I552">
            <v>0</v>
          </cell>
          <cell r="J552">
            <v>0</v>
          </cell>
          <cell r="K552">
            <v>0</v>
          </cell>
        </row>
        <row r="553">
          <cell r="C553" t="str">
            <v>77.8.1</v>
          </cell>
          <cell r="D553" t="str">
            <v>Tee HD  3"x 2" JH o EL</v>
          </cell>
          <cell r="E553" t="str">
            <v>Un</v>
          </cell>
          <cell r="F553">
            <v>93148.000000000015</v>
          </cell>
          <cell r="G553">
            <v>1</v>
          </cell>
          <cell r="H553">
            <v>0</v>
          </cell>
          <cell r="I553">
            <v>93148.000000000015</v>
          </cell>
          <cell r="J553">
            <v>0</v>
          </cell>
          <cell r="K553">
            <v>0</v>
          </cell>
        </row>
        <row r="554">
          <cell r="C554" t="str">
            <v>2.9</v>
          </cell>
          <cell r="D554" t="str">
            <v>Materiales Varios</v>
          </cell>
          <cell r="E554" t="str">
            <v>Gr</v>
          </cell>
          <cell r="F554">
            <v>1600</v>
          </cell>
          <cell r="G554">
            <v>2.3820000000000001</v>
          </cell>
          <cell r="H554">
            <v>0</v>
          </cell>
          <cell r="I554">
            <v>3811.2000000000003</v>
          </cell>
          <cell r="J554">
            <v>0</v>
          </cell>
          <cell r="K554">
            <v>0</v>
          </cell>
        </row>
        <row r="555">
          <cell r="C555" t="str">
            <v>1.8</v>
          </cell>
          <cell r="D555" t="str">
            <v>Cuadrilla tipo VIII - Instalación Tubería y Accesorios de Acueducto</v>
          </cell>
          <cell r="E555" t="str">
            <v>Hr</v>
          </cell>
          <cell r="F555">
            <v>10512.432581249999</v>
          </cell>
          <cell r="G555">
            <v>2</v>
          </cell>
          <cell r="H555">
            <v>0</v>
          </cell>
          <cell r="I555">
            <v>0</v>
          </cell>
          <cell r="J555">
            <v>21024.865162499998</v>
          </cell>
          <cell r="K555">
            <v>0</v>
          </cell>
        </row>
        <row r="556">
          <cell r="H556">
            <v>1179.9964</v>
          </cell>
          <cell r="I556">
            <v>96959.200000000012</v>
          </cell>
          <cell r="J556">
            <v>21024.865162499998</v>
          </cell>
          <cell r="K556">
            <v>0</v>
          </cell>
        </row>
        <row r="559">
          <cell r="C559" t="str">
            <v>ITEM No.</v>
          </cell>
          <cell r="D559" t="str">
            <v>Concepto</v>
          </cell>
          <cell r="E559" t="str">
            <v>Unidad</v>
          </cell>
          <cell r="F559" t="str">
            <v>Costo Directo</v>
          </cell>
          <cell r="H559" t="str">
            <v>H y E</v>
          </cell>
          <cell r="I559" t="str">
            <v>Materiales</v>
          </cell>
          <cell r="J559" t="str">
            <v>Mano de Obra</v>
          </cell>
          <cell r="K559" t="str">
            <v>Otros</v>
          </cell>
        </row>
        <row r="560">
          <cell r="C560" t="str">
            <v>16.5.2</v>
          </cell>
          <cell r="D560" t="str">
            <v xml:space="preserve">Suministro e Instalación de TEE HD de 4" X 2"  JH o EL     </v>
          </cell>
          <cell r="E560" t="str">
            <v>Un</v>
          </cell>
          <cell r="F560">
            <v>174032.06156250002</v>
          </cell>
          <cell r="H560">
            <v>1179.9964</v>
          </cell>
          <cell r="I560">
            <v>151827.20000000001</v>
          </cell>
          <cell r="J560">
            <v>21024.865162499998</v>
          </cell>
          <cell r="K560">
            <v>0</v>
          </cell>
        </row>
        <row r="561">
          <cell r="C561" t="str">
            <v>Código</v>
          </cell>
          <cell r="D561" t="str">
            <v>Descripción</v>
          </cell>
          <cell r="E561" t="str">
            <v>Unidad</v>
          </cell>
          <cell r="F561" t="str">
            <v>Costo. Unitario</v>
          </cell>
          <cell r="G561" t="str">
            <v>Cantidad</v>
          </cell>
          <cell r="H561" t="str">
            <v>H y E</v>
          </cell>
          <cell r="I561" t="str">
            <v>Materiales</v>
          </cell>
          <cell r="J561" t="str">
            <v>Mano de Obra</v>
          </cell>
          <cell r="K561" t="str">
            <v>Otros</v>
          </cell>
        </row>
        <row r="562">
          <cell r="C562" t="str">
            <v>3.1</v>
          </cell>
          <cell r="D562" t="str">
            <v>Herramienta Menor General</v>
          </cell>
          <cell r="E562" t="str">
            <v>Un</v>
          </cell>
          <cell r="F562">
            <v>902</v>
          </cell>
          <cell r="G562">
            <v>1.3082</v>
          </cell>
          <cell r="H562">
            <v>1179.9964</v>
          </cell>
          <cell r="I562">
            <v>0</v>
          </cell>
          <cell r="J562">
            <v>0</v>
          </cell>
          <cell r="K562">
            <v>0</v>
          </cell>
        </row>
        <row r="563">
          <cell r="C563" t="str">
            <v>77.8.2</v>
          </cell>
          <cell r="D563" t="str">
            <v>Tee HD  4"x 2" JH o EL</v>
          </cell>
          <cell r="E563" t="str">
            <v>Un</v>
          </cell>
          <cell r="F563">
            <v>148016</v>
          </cell>
          <cell r="G563">
            <v>1</v>
          </cell>
          <cell r="H563">
            <v>0</v>
          </cell>
          <cell r="I563">
            <v>148016</v>
          </cell>
          <cell r="J563">
            <v>0</v>
          </cell>
          <cell r="K563">
            <v>0</v>
          </cell>
        </row>
        <row r="564">
          <cell r="C564" t="str">
            <v>2.9</v>
          </cell>
          <cell r="D564" t="str">
            <v>Materiales Varios</v>
          </cell>
          <cell r="E564" t="str">
            <v>Gr</v>
          </cell>
          <cell r="F564">
            <v>1600</v>
          </cell>
          <cell r="G564">
            <v>2.3820000000000001</v>
          </cell>
          <cell r="H564">
            <v>0</v>
          </cell>
          <cell r="I564">
            <v>3811.2000000000003</v>
          </cell>
          <cell r="J564">
            <v>0</v>
          </cell>
          <cell r="K564">
            <v>0</v>
          </cell>
        </row>
        <row r="565">
          <cell r="C565" t="str">
            <v>1.8</v>
          </cell>
          <cell r="D565" t="str">
            <v>Cuadrilla tipo VIII - Instalación Tubería y Accesorios de Acueducto</v>
          </cell>
          <cell r="E565" t="str">
            <v>Hr</v>
          </cell>
          <cell r="F565">
            <v>10512.432581249999</v>
          </cell>
          <cell r="G565">
            <v>2</v>
          </cell>
          <cell r="H565">
            <v>0</v>
          </cell>
          <cell r="I565">
            <v>0</v>
          </cell>
          <cell r="J565">
            <v>21024.865162499998</v>
          </cell>
          <cell r="K565">
            <v>0</v>
          </cell>
        </row>
        <row r="566">
          <cell r="H566">
            <v>1179.9964</v>
          </cell>
          <cell r="I566">
            <v>151827.20000000001</v>
          </cell>
          <cell r="J566">
            <v>21024.865162499998</v>
          </cell>
          <cell r="K566">
            <v>0</v>
          </cell>
        </row>
        <row r="569">
          <cell r="C569" t="str">
            <v>ITEM No.</v>
          </cell>
          <cell r="D569" t="str">
            <v>Concepto</v>
          </cell>
          <cell r="E569" t="str">
            <v>Unidad</v>
          </cell>
          <cell r="F569" t="str">
            <v>Costo Directo</v>
          </cell>
          <cell r="H569" t="str">
            <v>H y E</v>
          </cell>
          <cell r="I569" t="str">
            <v>Materiales</v>
          </cell>
          <cell r="J569" t="str">
            <v>Mano de Obra</v>
          </cell>
          <cell r="K569" t="str">
            <v>Otros</v>
          </cell>
        </row>
        <row r="570">
          <cell r="C570" t="str">
            <v>16.5.3</v>
          </cell>
          <cell r="D570" t="str">
            <v xml:space="preserve">Suministro e Instalación de TEE HD de 4" X 3"  JH o EL     </v>
          </cell>
          <cell r="E570" t="str">
            <v>Un</v>
          </cell>
          <cell r="F570">
            <v>162548.06156250002</v>
          </cell>
          <cell r="H570">
            <v>1179.9964</v>
          </cell>
          <cell r="I570">
            <v>140343.20000000001</v>
          </cell>
          <cell r="J570">
            <v>21024.865162499998</v>
          </cell>
          <cell r="K570">
            <v>0</v>
          </cell>
        </row>
        <row r="571">
          <cell r="C571" t="str">
            <v>Código</v>
          </cell>
          <cell r="D571" t="str">
            <v>Descripción</v>
          </cell>
          <cell r="E571" t="str">
            <v>Unidad</v>
          </cell>
          <cell r="F571" t="str">
            <v>Costo. Unitario</v>
          </cell>
          <cell r="G571" t="str">
            <v>Cantidad</v>
          </cell>
          <cell r="H571" t="str">
            <v>H y E</v>
          </cell>
          <cell r="I571" t="str">
            <v>Materiales</v>
          </cell>
          <cell r="J571" t="str">
            <v>Mano de Obra</v>
          </cell>
          <cell r="K571" t="str">
            <v>Otros</v>
          </cell>
        </row>
        <row r="572">
          <cell r="C572" t="str">
            <v>3.1</v>
          </cell>
          <cell r="D572" t="str">
            <v>Herramienta Menor General</v>
          </cell>
          <cell r="E572" t="str">
            <v>Un</v>
          </cell>
          <cell r="F572">
            <v>902</v>
          </cell>
          <cell r="G572">
            <v>1.3082</v>
          </cell>
          <cell r="H572">
            <v>1179.9964</v>
          </cell>
          <cell r="I572">
            <v>0</v>
          </cell>
          <cell r="J572">
            <v>0</v>
          </cell>
          <cell r="K572">
            <v>0</v>
          </cell>
        </row>
        <row r="573">
          <cell r="C573">
            <v>77.3</v>
          </cell>
          <cell r="D573" t="str">
            <v>Tee HD  4"x3" JH o EL</v>
          </cell>
          <cell r="E573" t="str">
            <v>Un</v>
          </cell>
          <cell r="F573">
            <v>136532</v>
          </cell>
          <cell r="G573">
            <v>1</v>
          </cell>
          <cell r="H573">
            <v>0</v>
          </cell>
          <cell r="I573">
            <v>136532</v>
          </cell>
          <cell r="J573">
            <v>0</v>
          </cell>
          <cell r="K573">
            <v>0</v>
          </cell>
        </row>
        <row r="574">
          <cell r="C574" t="str">
            <v>2.9</v>
          </cell>
          <cell r="D574" t="str">
            <v>Materiales Varios</v>
          </cell>
          <cell r="E574" t="str">
            <v>Gr</v>
          </cell>
          <cell r="F574">
            <v>1600</v>
          </cell>
          <cell r="G574">
            <v>2.3820000000000001</v>
          </cell>
          <cell r="H574">
            <v>0</v>
          </cell>
          <cell r="I574">
            <v>3811.2000000000003</v>
          </cell>
          <cell r="J574">
            <v>0</v>
          </cell>
          <cell r="K574">
            <v>0</v>
          </cell>
        </row>
        <row r="575">
          <cell r="C575" t="str">
            <v>1.8</v>
          </cell>
          <cell r="D575" t="str">
            <v>Cuadrilla tipo VIII - Instalación Tubería y Accesorios de Acueducto</v>
          </cell>
          <cell r="E575" t="str">
            <v>Hr</v>
          </cell>
          <cell r="F575">
            <v>10512.432581249999</v>
          </cell>
          <cell r="G575">
            <v>2</v>
          </cell>
          <cell r="H575">
            <v>0</v>
          </cell>
          <cell r="I575">
            <v>0</v>
          </cell>
          <cell r="J575">
            <v>21024.865162499998</v>
          </cell>
          <cell r="K575">
            <v>0</v>
          </cell>
        </row>
        <row r="576">
          <cell r="H576">
            <v>1179.9964</v>
          </cell>
          <cell r="I576">
            <v>140343.20000000001</v>
          </cell>
          <cell r="J576">
            <v>21024.865162499998</v>
          </cell>
          <cell r="K576">
            <v>0</v>
          </cell>
        </row>
        <row r="580">
          <cell r="C580" t="str">
            <v>ITEM No.</v>
          </cell>
          <cell r="D580" t="str">
            <v>Concepto</v>
          </cell>
          <cell r="E580" t="str">
            <v>Unidad</v>
          </cell>
          <cell r="F580" t="str">
            <v>Costo Directo</v>
          </cell>
          <cell r="H580" t="str">
            <v>H y E</v>
          </cell>
          <cell r="I580" t="str">
            <v>Materiales</v>
          </cell>
          <cell r="J580" t="str">
            <v>Mano de Obra</v>
          </cell>
          <cell r="K580" t="str">
            <v>Otros</v>
          </cell>
        </row>
        <row r="581">
          <cell r="C581">
            <v>16.600000000000001</v>
          </cell>
          <cell r="D581" t="str">
            <v xml:space="preserve">Suministro e Instalación de TEE HD de 2" X 4"  JH o EL     </v>
          </cell>
          <cell r="E581" t="str">
            <v>Un</v>
          </cell>
          <cell r="F581">
            <v>136216.06156249999</v>
          </cell>
          <cell r="H581">
            <v>1179.9964</v>
          </cell>
          <cell r="I581">
            <v>114011.19999999998</v>
          </cell>
          <cell r="J581">
            <v>21024.865162499998</v>
          </cell>
          <cell r="K581">
            <v>0</v>
          </cell>
        </row>
        <row r="582">
          <cell r="C582" t="str">
            <v>Código</v>
          </cell>
          <cell r="D582" t="str">
            <v>Descripción</v>
          </cell>
          <cell r="E582" t="str">
            <v>Unidad</v>
          </cell>
          <cell r="F582" t="str">
            <v>Costo. Unitario</v>
          </cell>
          <cell r="G582" t="str">
            <v>Cantidad</v>
          </cell>
          <cell r="H582" t="str">
            <v>H y E</v>
          </cell>
          <cell r="I582" t="str">
            <v>Materiales</v>
          </cell>
          <cell r="J582" t="str">
            <v>Mano de Obra</v>
          </cell>
          <cell r="K582" t="str">
            <v>Otros</v>
          </cell>
        </row>
        <row r="583">
          <cell r="C583" t="str">
            <v>3.1</v>
          </cell>
          <cell r="D583" t="str">
            <v>Herramienta Menor General</v>
          </cell>
          <cell r="E583" t="str">
            <v>Un</v>
          </cell>
          <cell r="F583">
            <v>902</v>
          </cell>
          <cell r="G583">
            <v>1.3082</v>
          </cell>
          <cell r="H583">
            <v>1179.9964</v>
          </cell>
          <cell r="I583">
            <v>0</v>
          </cell>
          <cell r="J583">
            <v>0</v>
          </cell>
          <cell r="K583">
            <v>0</v>
          </cell>
        </row>
        <row r="584">
          <cell r="C584">
            <v>77.400000000000006</v>
          </cell>
          <cell r="D584" t="str">
            <v>Tee HD  2"x4" JH o EL</v>
          </cell>
          <cell r="E584" t="str">
            <v>Un</v>
          </cell>
          <cell r="F584">
            <v>110199.99999999999</v>
          </cell>
          <cell r="G584">
            <v>1</v>
          </cell>
          <cell r="H584">
            <v>0</v>
          </cell>
          <cell r="I584">
            <v>110199.99999999999</v>
          </cell>
          <cell r="J584">
            <v>0</v>
          </cell>
          <cell r="K584">
            <v>0</v>
          </cell>
        </row>
        <row r="585">
          <cell r="C585" t="str">
            <v>2.9</v>
          </cell>
          <cell r="D585" t="str">
            <v>Materiales Varios</v>
          </cell>
          <cell r="E585" t="str">
            <v>Gr</v>
          </cell>
          <cell r="F585">
            <v>1600</v>
          </cell>
          <cell r="G585">
            <v>2.3820000000000001</v>
          </cell>
          <cell r="H585">
            <v>0</v>
          </cell>
          <cell r="I585">
            <v>3811.2000000000003</v>
          </cell>
          <cell r="J585">
            <v>0</v>
          </cell>
          <cell r="K585">
            <v>0</v>
          </cell>
        </row>
        <row r="586">
          <cell r="C586" t="str">
            <v>1.8</v>
          </cell>
          <cell r="D586" t="str">
            <v>Cuadrilla tipo VIII - Instalación Tubería y Accesorios de Acueducto</v>
          </cell>
          <cell r="E586" t="str">
            <v>Hr</v>
          </cell>
          <cell r="F586">
            <v>10512.432581249999</v>
          </cell>
          <cell r="G586">
            <v>2</v>
          </cell>
          <cell r="H586">
            <v>0</v>
          </cell>
          <cell r="I586">
            <v>0</v>
          </cell>
          <cell r="J586">
            <v>21024.865162499998</v>
          </cell>
          <cell r="K586">
            <v>0</v>
          </cell>
        </row>
        <row r="587">
          <cell r="H587">
            <v>1179.9964</v>
          </cell>
          <cell r="I587">
            <v>114011.19999999998</v>
          </cell>
          <cell r="J587">
            <v>21024.865162499998</v>
          </cell>
          <cell r="K587">
            <v>0</v>
          </cell>
        </row>
        <row r="590">
          <cell r="C590" t="str">
            <v>ITEM No.</v>
          </cell>
          <cell r="D590" t="str">
            <v>Concepto</v>
          </cell>
          <cell r="E590" t="str">
            <v>Unidad</v>
          </cell>
          <cell r="F590" t="str">
            <v>Costo Directo</v>
          </cell>
          <cell r="H590" t="str">
            <v>H y E</v>
          </cell>
          <cell r="I590" t="str">
            <v>Materiales</v>
          </cell>
          <cell r="J590" t="str">
            <v>Mano de Obra</v>
          </cell>
          <cell r="K590" t="str">
            <v>Otros</v>
          </cell>
        </row>
        <row r="591">
          <cell r="C591">
            <v>16.7</v>
          </cell>
          <cell r="D591" t="str">
            <v xml:space="preserve">Suministro e Instalación de TEE HD de 2" X 3"  JH o EL     </v>
          </cell>
          <cell r="E591" t="str">
            <v>Un</v>
          </cell>
          <cell r="F591">
            <v>111018.65889969998</v>
          </cell>
          <cell r="H591">
            <v>1266.1361371999999</v>
          </cell>
          <cell r="I591">
            <v>88727.657599999991</v>
          </cell>
          <cell r="J591">
            <v>21024.865162499998</v>
          </cell>
          <cell r="K591">
            <v>0</v>
          </cell>
        </row>
        <row r="592">
          <cell r="C592" t="str">
            <v>Código</v>
          </cell>
          <cell r="D592" t="str">
            <v>Descripción</v>
          </cell>
          <cell r="E592" t="str">
            <v>Unidad</v>
          </cell>
          <cell r="F592" t="str">
            <v>Costo. Unitario</v>
          </cell>
          <cell r="G592" t="str">
            <v>Cantidad</v>
          </cell>
          <cell r="H592" t="str">
            <v>H y E</v>
          </cell>
          <cell r="I592" t="str">
            <v>Materiales</v>
          </cell>
          <cell r="J592" t="str">
            <v>Mano de Obra</v>
          </cell>
          <cell r="K592" t="str">
            <v>Otros</v>
          </cell>
        </row>
        <row r="593">
          <cell r="C593" t="str">
            <v>3.1</v>
          </cell>
          <cell r="D593" t="str">
            <v>Herramienta Menor General</v>
          </cell>
          <cell r="E593" t="str">
            <v>Un</v>
          </cell>
          <cell r="F593">
            <v>902</v>
          </cell>
          <cell r="G593">
            <v>1.3082</v>
          </cell>
          <cell r="H593">
            <v>1179.9964</v>
          </cell>
          <cell r="I593">
            <v>0</v>
          </cell>
          <cell r="J593">
            <v>0</v>
          </cell>
          <cell r="K593">
            <v>0</v>
          </cell>
        </row>
        <row r="594">
          <cell r="C594">
            <v>76.599999999999994</v>
          </cell>
          <cell r="D594" t="str">
            <v>Tee HD  3"x2" JH o EL</v>
          </cell>
          <cell r="E594" t="str">
            <v>Un</v>
          </cell>
          <cell r="F594">
            <v>78880</v>
          </cell>
          <cell r="G594">
            <v>1</v>
          </cell>
          <cell r="H594">
            <v>0</v>
          </cell>
          <cell r="I594">
            <v>78880</v>
          </cell>
          <cell r="J594">
            <v>0</v>
          </cell>
          <cell r="K594">
            <v>0</v>
          </cell>
        </row>
        <row r="595">
          <cell r="C595" t="str">
            <v>2.9</v>
          </cell>
          <cell r="D595" t="str">
            <v>Materiales Varios</v>
          </cell>
          <cell r="E595" t="str">
            <v>Gr</v>
          </cell>
          <cell r="F595">
            <v>1600</v>
          </cell>
          <cell r="G595">
            <v>2.3820000000000001</v>
          </cell>
          <cell r="H595">
            <v>0</v>
          </cell>
          <cell r="I595">
            <v>3811.2000000000003</v>
          </cell>
          <cell r="J595">
            <v>0</v>
          </cell>
          <cell r="K595">
            <v>0</v>
          </cell>
        </row>
        <row r="596">
          <cell r="C596" t="str">
            <v>1.8</v>
          </cell>
          <cell r="D596" t="str">
            <v>Cuadrilla tipo VIII - Instalación Tubería y Accesorios de Acueducto</v>
          </cell>
          <cell r="E596" t="str">
            <v>Hr</v>
          </cell>
          <cell r="F596">
            <v>10512.432581249999</v>
          </cell>
          <cell r="G596">
            <v>2</v>
          </cell>
          <cell r="H596">
            <v>0</v>
          </cell>
          <cell r="I596">
            <v>0</v>
          </cell>
          <cell r="J596">
            <v>21024.865162499998</v>
          </cell>
          <cell r="K596">
            <v>0</v>
          </cell>
        </row>
        <row r="597">
          <cell r="H597">
            <v>1266.1361371999999</v>
          </cell>
          <cell r="I597">
            <v>88727.657599999991</v>
          </cell>
          <cell r="J597">
            <v>21024.865162499998</v>
          </cell>
          <cell r="K597">
            <v>0</v>
          </cell>
        </row>
        <row r="600">
          <cell r="C600" t="str">
            <v>ITEM No.</v>
          </cell>
          <cell r="D600" t="str">
            <v>Concepto</v>
          </cell>
          <cell r="E600" t="str">
            <v>Unidad</v>
          </cell>
          <cell r="F600" t="str">
            <v>Costo Directo</v>
          </cell>
          <cell r="H600" t="str">
            <v>H y E</v>
          </cell>
          <cell r="I600" t="str">
            <v>Materiales</v>
          </cell>
          <cell r="J600" t="str">
            <v>Mano de Obra</v>
          </cell>
          <cell r="K600" t="str">
            <v>Otros</v>
          </cell>
        </row>
        <row r="601">
          <cell r="C601">
            <v>16.8</v>
          </cell>
          <cell r="D601" t="str">
            <v xml:space="preserve">Suministro e Instalación de TEE HD de 3" X 3"  JH o EL     </v>
          </cell>
          <cell r="E601" t="str">
            <v>Un</v>
          </cell>
          <cell r="F601">
            <v>154892.06156250002</v>
          </cell>
          <cell r="H601">
            <v>1179.9964</v>
          </cell>
          <cell r="I601">
            <v>132687.20000000001</v>
          </cell>
          <cell r="J601">
            <v>21024.865162499998</v>
          </cell>
          <cell r="K601">
            <v>0</v>
          </cell>
        </row>
        <row r="602">
          <cell r="C602" t="str">
            <v>Código</v>
          </cell>
          <cell r="D602" t="str">
            <v>Descripción</v>
          </cell>
          <cell r="E602" t="str">
            <v>Unidad</v>
          </cell>
          <cell r="F602" t="str">
            <v>Costo. Unitario</v>
          </cell>
          <cell r="G602" t="str">
            <v>Cantidad</v>
          </cell>
          <cell r="H602" t="str">
            <v>H y E</v>
          </cell>
          <cell r="I602" t="str">
            <v>Materiales</v>
          </cell>
          <cell r="J602" t="str">
            <v>Mano de Obra</v>
          </cell>
          <cell r="K602" t="str">
            <v>Otros</v>
          </cell>
        </row>
        <row r="603">
          <cell r="C603" t="str">
            <v>3.1</v>
          </cell>
          <cell r="D603" t="str">
            <v>Herramienta Menor General</v>
          </cell>
          <cell r="E603" t="str">
            <v>Un</v>
          </cell>
          <cell r="F603">
            <v>902</v>
          </cell>
          <cell r="G603">
            <v>1.3082</v>
          </cell>
          <cell r="H603">
            <v>1179.9964</v>
          </cell>
          <cell r="I603">
            <v>0</v>
          </cell>
          <cell r="J603">
            <v>0</v>
          </cell>
          <cell r="K603">
            <v>0</v>
          </cell>
        </row>
        <row r="604">
          <cell r="C604">
            <v>77.2</v>
          </cell>
          <cell r="D604" t="str">
            <v>Tee HD  3"x3" JH o EL</v>
          </cell>
          <cell r="E604" t="str">
            <v>Un</v>
          </cell>
          <cell r="F604">
            <v>128876</v>
          </cell>
          <cell r="G604">
            <v>1</v>
          </cell>
          <cell r="H604">
            <v>0</v>
          </cell>
          <cell r="I604">
            <v>128876</v>
          </cell>
          <cell r="J604">
            <v>0</v>
          </cell>
          <cell r="K604">
            <v>0</v>
          </cell>
        </row>
        <row r="605">
          <cell r="C605" t="str">
            <v>2.9</v>
          </cell>
          <cell r="D605" t="str">
            <v>Materiales Varios</v>
          </cell>
          <cell r="E605" t="str">
            <v>Gr</v>
          </cell>
          <cell r="F605">
            <v>1600</v>
          </cell>
          <cell r="G605">
            <v>2.3820000000000001</v>
          </cell>
          <cell r="H605">
            <v>0</v>
          </cell>
          <cell r="I605">
            <v>3811.2000000000003</v>
          </cell>
          <cell r="J605">
            <v>0</v>
          </cell>
          <cell r="K605">
            <v>0</v>
          </cell>
        </row>
        <row r="606">
          <cell r="C606" t="str">
            <v>1.8</v>
          </cell>
          <cell r="D606" t="str">
            <v>Cuadrilla tipo VIII - Instalación Tubería y Accesorios de Acueducto</v>
          </cell>
          <cell r="E606" t="str">
            <v>Hr</v>
          </cell>
          <cell r="F606">
            <v>10512.432581249999</v>
          </cell>
          <cell r="G606">
            <v>2</v>
          </cell>
          <cell r="H606">
            <v>0</v>
          </cell>
          <cell r="I606">
            <v>0</v>
          </cell>
          <cell r="J606">
            <v>21024.865162499998</v>
          </cell>
          <cell r="K606">
            <v>0</v>
          </cell>
        </row>
        <row r="607">
          <cell r="H607">
            <v>1179.9964</v>
          </cell>
          <cell r="I607">
            <v>132687.20000000001</v>
          </cell>
          <cell r="J607">
            <v>21024.865162499998</v>
          </cell>
          <cell r="K607">
            <v>0</v>
          </cell>
        </row>
        <row r="612">
          <cell r="C612" t="str">
            <v>ITEM No.</v>
          </cell>
          <cell r="D612" t="str">
            <v>Concepto</v>
          </cell>
          <cell r="E612" t="str">
            <v>Unidad</v>
          </cell>
          <cell r="F612" t="str">
            <v>Costo Directo</v>
          </cell>
          <cell r="H612" t="str">
            <v>H y E</v>
          </cell>
          <cell r="I612" t="str">
            <v>Materiales</v>
          </cell>
          <cell r="J612" t="str">
            <v>Mano de Obra</v>
          </cell>
          <cell r="K612" t="str">
            <v>Otros</v>
          </cell>
        </row>
        <row r="613">
          <cell r="C613">
            <v>17.100000000000001</v>
          </cell>
          <cell r="D613" t="str">
            <v xml:space="preserve">Suministro e Instalación de TEE HD de 3" X 4"  JH o EL     </v>
          </cell>
          <cell r="E613" t="str">
            <v>Un</v>
          </cell>
          <cell r="F613">
            <v>162548.06156250002</v>
          </cell>
          <cell r="H613">
            <v>1179.9964</v>
          </cell>
          <cell r="I613">
            <v>140343.20000000001</v>
          </cell>
          <cell r="J613">
            <v>21024.865162499998</v>
          </cell>
          <cell r="K613">
            <v>0</v>
          </cell>
        </row>
        <row r="614">
          <cell r="C614" t="str">
            <v>Código</v>
          </cell>
          <cell r="D614" t="str">
            <v>Descripción</v>
          </cell>
          <cell r="E614" t="str">
            <v>Unidad</v>
          </cell>
          <cell r="F614" t="str">
            <v>Costo. Unitario</v>
          </cell>
          <cell r="G614" t="str">
            <v>Cantidad</v>
          </cell>
          <cell r="H614" t="str">
            <v>H y E</v>
          </cell>
          <cell r="I614" t="str">
            <v>Materiales</v>
          </cell>
          <cell r="J614" t="str">
            <v>Mano de Obra</v>
          </cell>
          <cell r="K614" t="str">
            <v>Otros</v>
          </cell>
        </row>
        <row r="615">
          <cell r="C615" t="str">
            <v>3.1</v>
          </cell>
          <cell r="D615" t="str">
            <v>Herramienta Menor General</v>
          </cell>
          <cell r="E615" t="str">
            <v>Un</v>
          </cell>
          <cell r="F615">
            <v>902</v>
          </cell>
          <cell r="G615">
            <v>1.3082</v>
          </cell>
          <cell r="H615">
            <v>1179.9964</v>
          </cell>
          <cell r="I615">
            <v>0</v>
          </cell>
          <cell r="J615">
            <v>0</v>
          </cell>
          <cell r="K615">
            <v>0</v>
          </cell>
        </row>
        <row r="616">
          <cell r="C616">
            <v>77.3</v>
          </cell>
          <cell r="D616" t="str">
            <v>Tee HD  4"x3" JH o EL</v>
          </cell>
          <cell r="E616" t="str">
            <v>Un</v>
          </cell>
          <cell r="F616">
            <v>136532</v>
          </cell>
          <cell r="G616">
            <v>1</v>
          </cell>
          <cell r="H616">
            <v>0</v>
          </cell>
          <cell r="I616">
            <v>136532</v>
          </cell>
          <cell r="J616">
            <v>0</v>
          </cell>
          <cell r="K616">
            <v>0</v>
          </cell>
        </row>
        <row r="617">
          <cell r="C617" t="str">
            <v>2.9</v>
          </cell>
          <cell r="D617" t="str">
            <v>Materiales Varios</v>
          </cell>
          <cell r="E617" t="str">
            <v>Gr</v>
          </cell>
          <cell r="F617">
            <v>1600</v>
          </cell>
          <cell r="G617">
            <v>2.3820000000000001</v>
          </cell>
          <cell r="H617">
            <v>0</v>
          </cell>
          <cell r="I617">
            <v>3811.2000000000003</v>
          </cell>
          <cell r="J617">
            <v>0</v>
          </cell>
          <cell r="K617">
            <v>0</v>
          </cell>
        </row>
        <row r="618">
          <cell r="C618" t="str">
            <v>1.8</v>
          </cell>
          <cell r="D618" t="str">
            <v>Cuadrilla tipo VIII - Instalación Tubería y Accesorios de Acueducto</v>
          </cell>
          <cell r="E618" t="str">
            <v>Hr</v>
          </cell>
          <cell r="F618">
            <v>10512.432581249999</v>
          </cell>
          <cell r="G618">
            <v>2</v>
          </cell>
          <cell r="H618">
            <v>0</v>
          </cell>
          <cell r="I618">
            <v>0</v>
          </cell>
          <cell r="J618">
            <v>21024.865162499998</v>
          </cell>
          <cell r="K618">
            <v>0</v>
          </cell>
        </row>
        <row r="619">
          <cell r="H619">
            <v>1179.9964</v>
          </cell>
          <cell r="I619">
            <v>140343.20000000001</v>
          </cell>
          <cell r="J619">
            <v>21024.865162499998</v>
          </cell>
          <cell r="K619">
            <v>0</v>
          </cell>
        </row>
        <row r="623">
          <cell r="C623" t="str">
            <v>ITEM No.</v>
          </cell>
          <cell r="D623" t="str">
            <v>Concepto</v>
          </cell>
          <cell r="E623" t="str">
            <v>Unidad</v>
          </cell>
          <cell r="F623" t="str">
            <v>Costo Directo</v>
          </cell>
          <cell r="H623" t="str">
            <v>H y E</v>
          </cell>
          <cell r="I623" t="str">
            <v>Materiales</v>
          </cell>
          <cell r="J623" t="str">
            <v>Mano de Obra</v>
          </cell>
          <cell r="K623" t="str">
            <v>Otros</v>
          </cell>
        </row>
        <row r="624">
          <cell r="C624">
            <v>18.100000000000001</v>
          </cell>
          <cell r="D624" t="str">
            <v xml:space="preserve">Suministro e Instalación de REDUCCION HD de 2" X 3"  JH o EL     </v>
          </cell>
          <cell r="E624" t="str">
            <v>Un</v>
          </cell>
          <cell r="F624">
            <v>82160.061562499992</v>
          </cell>
          <cell r="H624">
            <v>1179.9964</v>
          </cell>
          <cell r="I624">
            <v>59955.200000000004</v>
          </cell>
          <cell r="J624">
            <v>21024.865162499998</v>
          </cell>
          <cell r="K624">
            <v>0</v>
          </cell>
        </row>
        <row r="625">
          <cell r="C625" t="str">
            <v>Código</v>
          </cell>
          <cell r="D625" t="str">
            <v>Descripción</v>
          </cell>
          <cell r="E625" t="str">
            <v>Unidad</v>
          </cell>
          <cell r="F625" t="str">
            <v>Costo. Unitario</v>
          </cell>
          <cell r="G625" t="str">
            <v>Cantidad</v>
          </cell>
          <cell r="H625" t="str">
            <v>H y E</v>
          </cell>
          <cell r="I625" t="str">
            <v>Materiales</v>
          </cell>
          <cell r="J625" t="str">
            <v>Mano de Obra</v>
          </cell>
          <cell r="K625" t="str">
            <v>Otros</v>
          </cell>
        </row>
        <row r="626">
          <cell r="C626" t="str">
            <v>3.1</v>
          </cell>
          <cell r="D626" t="str">
            <v>Herramienta Menor General</v>
          </cell>
          <cell r="E626" t="str">
            <v>Un</v>
          </cell>
          <cell r="F626">
            <v>902</v>
          </cell>
          <cell r="G626">
            <v>1.3082</v>
          </cell>
          <cell r="H626">
            <v>1179.9964</v>
          </cell>
          <cell r="I626">
            <v>0</v>
          </cell>
          <cell r="J626">
            <v>0</v>
          </cell>
          <cell r="K626">
            <v>0</v>
          </cell>
        </row>
        <row r="627">
          <cell r="C627">
            <v>78.599999999999994</v>
          </cell>
          <cell r="D627" t="str">
            <v>REDUCCION HD 2" X 3" JH o EL</v>
          </cell>
          <cell r="E627" t="str">
            <v>Un</v>
          </cell>
          <cell r="F627">
            <v>56144.000000000007</v>
          </cell>
          <cell r="G627">
            <v>1</v>
          </cell>
          <cell r="H627">
            <v>0</v>
          </cell>
          <cell r="I627">
            <v>56144.000000000007</v>
          </cell>
          <cell r="J627">
            <v>0</v>
          </cell>
          <cell r="K627">
            <v>0</v>
          </cell>
        </row>
        <row r="628">
          <cell r="C628" t="str">
            <v>2.9</v>
          </cell>
          <cell r="D628" t="str">
            <v>Materiales Varios</v>
          </cell>
          <cell r="E628" t="str">
            <v>Gr</v>
          </cell>
          <cell r="F628">
            <v>1600</v>
          </cell>
          <cell r="G628">
            <v>2.3820000000000001</v>
          </cell>
          <cell r="H628">
            <v>0</v>
          </cell>
          <cell r="I628">
            <v>3811.2000000000003</v>
          </cell>
          <cell r="J628">
            <v>0</v>
          </cell>
          <cell r="K628">
            <v>0</v>
          </cell>
        </row>
        <row r="629">
          <cell r="C629" t="str">
            <v>1.8</v>
          </cell>
          <cell r="D629" t="str">
            <v>Cuadrilla tipo VIII - Instalación Tubería y Accesorios de Acueducto</v>
          </cell>
          <cell r="E629" t="str">
            <v>Hr</v>
          </cell>
          <cell r="F629">
            <v>10512.432581249999</v>
          </cell>
          <cell r="G629">
            <v>2</v>
          </cell>
          <cell r="H629">
            <v>0</v>
          </cell>
          <cell r="I629">
            <v>0</v>
          </cell>
          <cell r="J629">
            <v>21024.865162499998</v>
          </cell>
          <cell r="K629">
            <v>0</v>
          </cell>
        </row>
        <row r="630">
          <cell r="H630">
            <v>1179.9964</v>
          </cell>
          <cell r="I630">
            <v>59955.200000000004</v>
          </cell>
          <cell r="J630">
            <v>21024.865162499998</v>
          </cell>
          <cell r="K630">
            <v>0</v>
          </cell>
        </row>
        <row r="633">
          <cell r="C633" t="str">
            <v>ITEM No.</v>
          </cell>
          <cell r="D633" t="str">
            <v>Concepto</v>
          </cell>
          <cell r="E633" t="str">
            <v>Unidad</v>
          </cell>
          <cell r="F633" t="str">
            <v>Costo Directo</v>
          </cell>
          <cell r="H633" t="str">
            <v>H y E</v>
          </cell>
          <cell r="I633" t="str">
            <v>Materiales</v>
          </cell>
          <cell r="J633" t="str">
            <v>Mano de Obra</v>
          </cell>
          <cell r="K633" t="str">
            <v>Otros</v>
          </cell>
        </row>
        <row r="634">
          <cell r="C634">
            <v>18.2</v>
          </cell>
          <cell r="D634" t="str">
            <v xml:space="preserve">Suministro e Instalación de REDUCCION HD de 4" X 2"  JH o EL     </v>
          </cell>
          <cell r="E634" t="str">
            <v>Un</v>
          </cell>
          <cell r="F634">
            <v>97008.061562499992</v>
          </cell>
          <cell r="H634">
            <v>1179.9964</v>
          </cell>
          <cell r="I634">
            <v>74803.199999999983</v>
          </cell>
          <cell r="J634">
            <v>21024.865162499998</v>
          </cell>
          <cell r="K634">
            <v>0</v>
          </cell>
        </row>
        <row r="635">
          <cell r="C635" t="str">
            <v>Código</v>
          </cell>
          <cell r="D635" t="str">
            <v>Descripción</v>
          </cell>
          <cell r="E635" t="str">
            <v>Unidad</v>
          </cell>
          <cell r="F635" t="str">
            <v>Costo. Unitario</v>
          </cell>
          <cell r="G635" t="str">
            <v>Cantidad</v>
          </cell>
          <cell r="H635" t="str">
            <v>H y E</v>
          </cell>
          <cell r="I635" t="str">
            <v>Materiales</v>
          </cell>
          <cell r="J635" t="str">
            <v>Mano de Obra</v>
          </cell>
          <cell r="K635" t="str">
            <v>Otros</v>
          </cell>
        </row>
        <row r="636">
          <cell r="C636" t="str">
            <v>3.1</v>
          </cell>
          <cell r="D636" t="str">
            <v>Herramienta Menor General</v>
          </cell>
          <cell r="E636" t="str">
            <v>Un</v>
          </cell>
          <cell r="F636">
            <v>902</v>
          </cell>
          <cell r="G636">
            <v>1.3082</v>
          </cell>
          <cell r="H636">
            <v>1179.9964</v>
          </cell>
          <cell r="I636">
            <v>0</v>
          </cell>
          <cell r="J636">
            <v>0</v>
          </cell>
          <cell r="K636">
            <v>0</v>
          </cell>
        </row>
        <row r="637">
          <cell r="C637">
            <v>78</v>
          </cell>
          <cell r="D637" t="str">
            <v>REDUCCION HD 4" X 2" JH o EL</v>
          </cell>
          <cell r="E637" t="str">
            <v>Un</v>
          </cell>
          <cell r="F637">
            <v>70991.999999999985</v>
          </cell>
          <cell r="G637">
            <v>1</v>
          </cell>
          <cell r="H637">
            <v>0</v>
          </cell>
          <cell r="I637">
            <v>70991.999999999985</v>
          </cell>
          <cell r="J637">
            <v>0</v>
          </cell>
          <cell r="K637">
            <v>0</v>
          </cell>
        </row>
        <row r="638">
          <cell r="C638" t="str">
            <v>2.9</v>
          </cell>
          <cell r="D638" t="str">
            <v>Materiales Varios</v>
          </cell>
          <cell r="E638" t="str">
            <v>Gr</v>
          </cell>
          <cell r="F638">
            <v>1600</v>
          </cell>
          <cell r="G638">
            <v>2.3820000000000001</v>
          </cell>
          <cell r="H638">
            <v>0</v>
          </cell>
          <cell r="I638">
            <v>3811.2000000000003</v>
          </cell>
          <cell r="J638">
            <v>0</v>
          </cell>
          <cell r="K638">
            <v>0</v>
          </cell>
        </row>
        <row r="639">
          <cell r="C639" t="str">
            <v>1.8</v>
          </cell>
          <cell r="D639" t="str">
            <v>Cuadrilla tipo VIII - Instalación Tubería y Accesorios de Acueducto</v>
          </cell>
          <cell r="E639" t="str">
            <v>Hr</v>
          </cell>
          <cell r="F639">
            <v>10512.432581249999</v>
          </cell>
          <cell r="G639">
            <v>2</v>
          </cell>
          <cell r="H639">
            <v>0</v>
          </cell>
          <cell r="I639">
            <v>0</v>
          </cell>
          <cell r="J639">
            <v>21024.865162499998</v>
          </cell>
          <cell r="K639">
            <v>0</v>
          </cell>
        </row>
        <row r="640">
          <cell r="H640">
            <v>1179.9964</v>
          </cell>
          <cell r="I640">
            <v>74803.199999999983</v>
          </cell>
          <cell r="J640">
            <v>21024.865162499998</v>
          </cell>
          <cell r="K640">
            <v>0</v>
          </cell>
        </row>
        <row r="643">
          <cell r="C643" t="str">
            <v>ITEM No.</v>
          </cell>
          <cell r="D643" t="str">
            <v>Concepto</v>
          </cell>
          <cell r="E643" t="str">
            <v>Unidad</v>
          </cell>
          <cell r="F643" t="str">
            <v>Costo Directo</v>
          </cell>
          <cell r="H643" t="str">
            <v>H y E</v>
          </cell>
          <cell r="I643" t="str">
            <v>Materiales</v>
          </cell>
          <cell r="J643" t="str">
            <v>Mano de Obra</v>
          </cell>
          <cell r="K643" t="str">
            <v>Otros</v>
          </cell>
        </row>
        <row r="644">
          <cell r="C644">
            <v>18.3</v>
          </cell>
          <cell r="D644" t="str">
            <v xml:space="preserve">Suministro e Instalación de REDUCCION HD de4" X 3"  JH o EL     </v>
          </cell>
          <cell r="E644" t="str">
            <v>Un</v>
          </cell>
          <cell r="F644">
            <v>129024.06156249999</v>
          </cell>
          <cell r="H644">
            <v>1179.9964</v>
          </cell>
          <cell r="I644">
            <v>106819.2</v>
          </cell>
          <cell r="J644">
            <v>21024.865162499998</v>
          </cell>
          <cell r="K644">
            <v>0</v>
          </cell>
        </row>
        <row r="645">
          <cell r="C645" t="str">
            <v>Código</v>
          </cell>
          <cell r="D645" t="str">
            <v>Descripción</v>
          </cell>
          <cell r="E645" t="str">
            <v>Unidad</v>
          </cell>
          <cell r="F645" t="str">
            <v>Costo. Unitario</v>
          </cell>
          <cell r="G645" t="str">
            <v>Cantidad</v>
          </cell>
          <cell r="H645" t="str">
            <v>H y E</v>
          </cell>
          <cell r="I645" t="str">
            <v>Materiales</v>
          </cell>
          <cell r="J645" t="str">
            <v>Mano de Obra</v>
          </cell>
          <cell r="K645" t="str">
            <v>Otros</v>
          </cell>
        </row>
        <row r="646">
          <cell r="C646" t="str">
            <v>3.1</v>
          </cell>
          <cell r="D646" t="str">
            <v>Herramienta Menor General</v>
          </cell>
          <cell r="E646" t="str">
            <v>Un</v>
          </cell>
          <cell r="F646">
            <v>902</v>
          </cell>
          <cell r="G646">
            <v>1.3082</v>
          </cell>
          <cell r="H646">
            <v>1179.9964</v>
          </cell>
          <cell r="I646">
            <v>0</v>
          </cell>
          <cell r="J646">
            <v>0</v>
          </cell>
          <cell r="K646">
            <v>0</v>
          </cell>
        </row>
        <row r="647">
          <cell r="C647">
            <v>77.900000000000006</v>
          </cell>
          <cell r="D647" t="str">
            <v>REDUCCION HD HD 4" X 3" JH o EL</v>
          </cell>
          <cell r="E647" t="str">
            <v>Un</v>
          </cell>
          <cell r="F647">
            <v>103008</v>
          </cell>
          <cell r="G647">
            <v>1</v>
          </cell>
          <cell r="H647">
            <v>0</v>
          </cell>
          <cell r="I647">
            <v>103008</v>
          </cell>
          <cell r="J647">
            <v>0</v>
          </cell>
          <cell r="K647">
            <v>0</v>
          </cell>
        </row>
        <row r="648">
          <cell r="C648" t="str">
            <v>2.9</v>
          </cell>
          <cell r="D648" t="str">
            <v>Materiales Varios</v>
          </cell>
          <cell r="E648" t="str">
            <v>Gr</v>
          </cell>
          <cell r="F648">
            <v>1600</v>
          </cell>
          <cell r="G648">
            <v>2.3820000000000001</v>
          </cell>
          <cell r="H648">
            <v>0</v>
          </cell>
          <cell r="I648">
            <v>3811.2000000000003</v>
          </cell>
          <cell r="J648">
            <v>0</v>
          </cell>
          <cell r="K648">
            <v>0</v>
          </cell>
        </row>
        <row r="649">
          <cell r="C649" t="str">
            <v>1.8</v>
          </cell>
          <cell r="D649" t="str">
            <v>Cuadrilla tipo VIII - Instalación Tubería y Accesorios de Acueducto</v>
          </cell>
          <cell r="E649" t="str">
            <v>Hr</v>
          </cell>
          <cell r="F649">
            <v>10512.432581249999</v>
          </cell>
          <cell r="G649">
            <v>2</v>
          </cell>
          <cell r="H649">
            <v>0</v>
          </cell>
          <cell r="I649">
            <v>0</v>
          </cell>
          <cell r="J649">
            <v>21024.865162499998</v>
          </cell>
          <cell r="K649">
            <v>0</v>
          </cell>
        </row>
        <row r="650">
          <cell r="H650">
            <v>1179.9964</v>
          </cell>
          <cell r="I650">
            <v>106819.2</v>
          </cell>
          <cell r="J650">
            <v>21024.865162499998</v>
          </cell>
          <cell r="K650">
            <v>0</v>
          </cell>
        </row>
        <row r="654">
          <cell r="C654" t="str">
            <v>ITEM No.</v>
          </cell>
          <cell r="D654" t="str">
            <v>Concepto</v>
          </cell>
          <cell r="E654" t="str">
            <v>Unidad</v>
          </cell>
          <cell r="F654" t="str">
            <v>Costo Directo</v>
          </cell>
          <cell r="H654" t="str">
            <v>H y E</v>
          </cell>
          <cell r="I654" t="str">
            <v>Materiales</v>
          </cell>
          <cell r="J654" t="str">
            <v>Mano de Obra</v>
          </cell>
          <cell r="K654" t="str">
            <v>Otros</v>
          </cell>
        </row>
        <row r="655">
          <cell r="C655" t="str">
            <v>20.1.1</v>
          </cell>
          <cell r="D655" t="str">
            <v xml:space="preserve">Suministro e Instalación de CRUCES HD de 4" X 4"  JH o EL     </v>
          </cell>
          <cell r="E655" t="str">
            <v>Un</v>
          </cell>
          <cell r="F655">
            <v>181688.06156250002</v>
          </cell>
          <cell r="H655">
            <v>1179.9964</v>
          </cell>
          <cell r="I655">
            <v>159483.20000000001</v>
          </cell>
          <cell r="J655">
            <v>21024.865162499998</v>
          </cell>
          <cell r="K655">
            <v>0</v>
          </cell>
        </row>
        <row r="656">
          <cell r="C656" t="str">
            <v>Código</v>
          </cell>
          <cell r="D656" t="str">
            <v>Descripción</v>
          </cell>
          <cell r="E656" t="str">
            <v>Unidad</v>
          </cell>
          <cell r="F656" t="str">
            <v>Costo. Unitario</v>
          </cell>
          <cell r="G656" t="str">
            <v>Cantidad</v>
          </cell>
          <cell r="H656" t="str">
            <v>H y E</v>
          </cell>
          <cell r="I656" t="str">
            <v>Materiales</v>
          </cell>
          <cell r="J656" t="str">
            <v>Mano de Obra</v>
          </cell>
          <cell r="K656" t="str">
            <v>Otros</v>
          </cell>
        </row>
        <row r="657">
          <cell r="C657" t="str">
            <v>3.1</v>
          </cell>
          <cell r="D657" t="str">
            <v>Herramienta Menor General</v>
          </cell>
          <cell r="E657" t="str">
            <v>Un</v>
          </cell>
          <cell r="F657">
            <v>902</v>
          </cell>
          <cell r="G657">
            <v>1.3082</v>
          </cell>
          <cell r="H657">
            <v>1179.9964</v>
          </cell>
          <cell r="I657">
            <v>0</v>
          </cell>
          <cell r="J657">
            <v>0</v>
          </cell>
          <cell r="K657">
            <v>0</v>
          </cell>
        </row>
        <row r="658">
          <cell r="C658">
            <v>79.8</v>
          </cell>
          <cell r="D658" t="str">
            <v>CRUZ HD 3"x 3" JH o EL</v>
          </cell>
          <cell r="E658" t="str">
            <v>Un</v>
          </cell>
          <cell r="F658">
            <v>155672</v>
          </cell>
          <cell r="G658">
            <v>1</v>
          </cell>
          <cell r="H658">
            <v>0</v>
          </cell>
          <cell r="I658">
            <v>155672</v>
          </cell>
          <cell r="J658">
            <v>0</v>
          </cell>
          <cell r="K658">
            <v>0</v>
          </cell>
        </row>
        <row r="659">
          <cell r="C659" t="str">
            <v>2.9</v>
          </cell>
          <cell r="D659" t="str">
            <v>Materiales Varios</v>
          </cell>
          <cell r="E659" t="str">
            <v>Gr</v>
          </cell>
          <cell r="F659">
            <v>1600</v>
          </cell>
          <cell r="G659">
            <v>2.3820000000000001</v>
          </cell>
          <cell r="H659">
            <v>0</v>
          </cell>
          <cell r="I659">
            <v>3811.2000000000003</v>
          </cell>
          <cell r="J659">
            <v>0</v>
          </cell>
          <cell r="K659">
            <v>0</v>
          </cell>
        </row>
        <row r="660">
          <cell r="C660" t="str">
            <v>1.8</v>
          </cell>
          <cell r="D660" t="str">
            <v>Cuadrilla tipo VIII - Instalación Tubería y Accesorios de Acueducto</v>
          </cell>
          <cell r="E660" t="str">
            <v>Hr</v>
          </cell>
          <cell r="F660">
            <v>10512.432581249999</v>
          </cell>
          <cell r="G660">
            <v>2</v>
          </cell>
          <cell r="H660">
            <v>0</v>
          </cell>
          <cell r="I660">
            <v>0</v>
          </cell>
          <cell r="J660">
            <v>21024.865162499998</v>
          </cell>
          <cell r="K660">
            <v>0</v>
          </cell>
        </row>
        <row r="661">
          <cell r="H661">
            <v>1179.9964</v>
          </cell>
          <cell r="I661">
            <v>159483.20000000001</v>
          </cell>
          <cell r="J661">
            <v>21024.865162499998</v>
          </cell>
          <cell r="K661">
            <v>0</v>
          </cell>
        </row>
        <row r="666">
          <cell r="C666" t="str">
            <v>ITEM No.</v>
          </cell>
          <cell r="D666" t="str">
            <v>Concepto</v>
          </cell>
          <cell r="E666" t="str">
            <v>Unidad</v>
          </cell>
          <cell r="F666" t="str">
            <v>Costo Directo</v>
          </cell>
          <cell r="H666" t="str">
            <v>H y E</v>
          </cell>
          <cell r="I666" t="str">
            <v>Materiales</v>
          </cell>
          <cell r="J666" t="str">
            <v>Mano de Obra</v>
          </cell>
          <cell r="K666" t="str">
            <v>Otros</v>
          </cell>
        </row>
        <row r="667">
          <cell r="C667">
            <v>20.8</v>
          </cell>
          <cell r="D667" t="str">
            <v xml:space="preserve">Suministro e Instalación de TAPON HD de 2" JH o EL </v>
          </cell>
          <cell r="E667" t="str">
            <v>Un</v>
          </cell>
          <cell r="F667">
            <v>77056.061562499992</v>
          </cell>
          <cell r="H667">
            <v>1179.9964</v>
          </cell>
          <cell r="I667">
            <v>54851.199999999997</v>
          </cell>
          <cell r="J667">
            <v>21024.865162499998</v>
          </cell>
          <cell r="K667">
            <v>0</v>
          </cell>
        </row>
        <row r="668">
          <cell r="C668" t="str">
            <v>Código</v>
          </cell>
          <cell r="D668" t="str">
            <v>Descripción</v>
          </cell>
          <cell r="E668" t="str">
            <v>Unidad</v>
          </cell>
          <cell r="F668" t="str">
            <v>Costo. Unitario</v>
          </cell>
          <cell r="G668" t="str">
            <v>Cantidad</v>
          </cell>
          <cell r="H668" t="str">
            <v>H y E</v>
          </cell>
          <cell r="I668" t="str">
            <v>Materiales</v>
          </cell>
          <cell r="J668" t="str">
            <v>Mano de Obra</v>
          </cell>
          <cell r="K668" t="str">
            <v>Otros</v>
          </cell>
        </row>
        <row r="669">
          <cell r="C669" t="str">
            <v>3.1</v>
          </cell>
          <cell r="D669" t="str">
            <v>Herramienta Menor General</v>
          </cell>
          <cell r="E669" t="str">
            <v>Un</v>
          </cell>
          <cell r="F669">
            <v>902</v>
          </cell>
          <cell r="G669">
            <v>1.3082</v>
          </cell>
          <cell r="H669">
            <v>1179.9964</v>
          </cell>
          <cell r="I669">
            <v>0</v>
          </cell>
          <cell r="J669">
            <v>0</v>
          </cell>
          <cell r="K669">
            <v>0</v>
          </cell>
        </row>
        <row r="670">
          <cell r="C670">
            <v>80.599999999999994</v>
          </cell>
          <cell r="D670" t="str">
            <v>TAPON HD 2" JH o EL</v>
          </cell>
          <cell r="E670" t="str">
            <v>Un</v>
          </cell>
          <cell r="F670">
            <v>51040</v>
          </cell>
          <cell r="G670">
            <v>1</v>
          </cell>
          <cell r="H670">
            <v>0</v>
          </cell>
          <cell r="I670">
            <v>51040</v>
          </cell>
          <cell r="J670">
            <v>0</v>
          </cell>
          <cell r="K670">
            <v>0</v>
          </cell>
        </row>
        <row r="671">
          <cell r="C671" t="str">
            <v>2.9</v>
          </cell>
          <cell r="D671" t="str">
            <v>Materiales Varios</v>
          </cell>
          <cell r="E671" t="str">
            <v>Gr</v>
          </cell>
          <cell r="F671">
            <v>1600</v>
          </cell>
          <cell r="G671">
            <v>2.3820000000000001</v>
          </cell>
          <cell r="H671">
            <v>0</v>
          </cell>
          <cell r="I671">
            <v>3811.2000000000003</v>
          </cell>
          <cell r="J671">
            <v>0</v>
          </cell>
          <cell r="K671">
            <v>0</v>
          </cell>
        </row>
        <row r="672">
          <cell r="C672" t="str">
            <v>1.8</v>
          </cell>
          <cell r="D672" t="str">
            <v>Cuadrilla tipo VIII - Instalación Tubería y Accesorios de Acueducto</v>
          </cell>
          <cell r="E672" t="str">
            <v>Hr</v>
          </cell>
          <cell r="F672">
            <v>10512.432581249999</v>
          </cell>
          <cell r="G672">
            <v>2</v>
          </cell>
          <cell r="H672">
            <v>0</v>
          </cell>
          <cell r="I672">
            <v>0</v>
          </cell>
          <cell r="J672">
            <v>21024.865162499998</v>
          </cell>
          <cell r="K672">
            <v>0</v>
          </cell>
        </row>
        <row r="673">
          <cell r="H673">
            <v>1179.9964</v>
          </cell>
          <cell r="I673">
            <v>54851.199999999997</v>
          </cell>
          <cell r="J673">
            <v>21024.865162499998</v>
          </cell>
          <cell r="K673">
            <v>0</v>
          </cell>
        </row>
        <row r="675">
          <cell r="C675" t="str">
            <v>ITEM No.</v>
          </cell>
          <cell r="D675" t="str">
            <v>Concepto</v>
          </cell>
          <cell r="E675" t="str">
            <v>Unidad</v>
          </cell>
          <cell r="F675" t="str">
            <v>Costo Directo</v>
          </cell>
          <cell r="H675" t="str">
            <v>H y E</v>
          </cell>
          <cell r="I675" t="str">
            <v>Materiales</v>
          </cell>
          <cell r="J675" t="str">
            <v>Mano de Obra</v>
          </cell>
          <cell r="K675" t="str">
            <v>Otros</v>
          </cell>
        </row>
        <row r="676">
          <cell r="C676">
            <v>20.9</v>
          </cell>
          <cell r="D676" t="str">
            <v xml:space="preserve">Suministro e Instalación de TAPON HD de 3" JH o EL </v>
          </cell>
          <cell r="E676" t="str">
            <v>Un</v>
          </cell>
          <cell r="F676">
            <v>94456.061562499992</v>
          </cell>
          <cell r="H676">
            <v>1179.9964</v>
          </cell>
          <cell r="I676">
            <v>72251.199999999997</v>
          </cell>
          <cell r="J676">
            <v>21024.865162499998</v>
          </cell>
          <cell r="K676">
            <v>0</v>
          </cell>
        </row>
        <row r="677">
          <cell r="C677" t="str">
            <v>Código</v>
          </cell>
          <cell r="D677" t="str">
            <v>Descripción</v>
          </cell>
          <cell r="E677" t="str">
            <v>Unidad</v>
          </cell>
          <cell r="F677" t="str">
            <v>Costo. Unitario</v>
          </cell>
          <cell r="G677" t="str">
            <v>Cantidad</v>
          </cell>
          <cell r="H677" t="str">
            <v>H y E</v>
          </cell>
          <cell r="I677" t="str">
            <v>Materiales</v>
          </cell>
          <cell r="J677" t="str">
            <v>Mano de Obra</v>
          </cell>
          <cell r="K677" t="str">
            <v>Otros</v>
          </cell>
        </row>
        <row r="678">
          <cell r="C678" t="str">
            <v>3.1</v>
          </cell>
          <cell r="D678" t="str">
            <v>Herramienta Menor General</v>
          </cell>
          <cell r="E678" t="str">
            <v>Un</v>
          </cell>
          <cell r="F678">
            <v>902</v>
          </cell>
          <cell r="G678">
            <v>1.3082</v>
          </cell>
          <cell r="H678">
            <v>1179.9964</v>
          </cell>
          <cell r="I678">
            <v>0</v>
          </cell>
          <cell r="J678">
            <v>0</v>
          </cell>
          <cell r="K678">
            <v>0</v>
          </cell>
        </row>
        <row r="679">
          <cell r="C679">
            <v>80.7</v>
          </cell>
          <cell r="D679" t="str">
            <v>TAPON HD 3" JH o EL</v>
          </cell>
          <cell r="E679" t="str">
            <v>Un</v>
          </cell>
          <cell r="F679">
            <v>68440</v>
          </cell>
          <cell r="G679">
            <v>1</v>
          </cell>
          <cell r="H679">
            <v>0</v>
          </cell>
          <cell r="I679">
            <v>68440</v>
          </cell>
          <cell r="J679">
            <v>0</v>
          </cell>
          <cell r="K679">
            <v>0</v>
          </cell>
        </row>
        <row r="680">
          <cell r="C680" t="str">
            <v>2.9</v>
          </cell>
          <cell r="D680" t="str">
            <v>Materiales Varios</v>
          </cell>
          <cell r="E680" t="str">
            <v>Gr</v>
          </cell>
          <cell r="F680">
            <v>1600</v>
          </cell>
          <cell r="G680">
            <v>2.3820000000000001</v>
          </cell>
          <cell r="H680">
            <v>0</v>
          </cell>
          <cell r="I680">
            <v>3811.2000000000003</v>
          </cell>
          <cell r="J680">
            <v>0</v>
          </cell>
          <cell r="K680">
            <v>0</v>
          </cell>
        </row>
        <row r="681">
          <cell r="C681" t="str">
            <v>1.8</v>
          </cell>
          <cell r="D681" t="str">
            <v>Cuadrilla tipo VIII - Instalación Tubería y Accesorios de Acueducto</v>
          </cell>
          <cell r="E681" t="str">
            <v>Hr</v>
          </cell>
          <cell r="F681">
            <v>10512.432581249999</v>
          </cell>
          <cell r="G681">
            <v>2</v>
          </cell>
          <cell r="H681">
            <v>0</v>
          </cell>
          <cell r="I681">
            <v>0</v>
          </cell>
          <cell r="J681">
            <v>21024.865162499998</v>
          </cell>
          <cell r="K681">
            <v>0</v>
          </cell>
        </row>
        <row r="682">
          <cell r="H682">
            <v>1179.9964</v>
          </cell>
          <cell r="I682">
            <v>72251.199999999997</v>
          </cell>
          <cell r="J682">
            <v>21024.865162499998</v>
          </cell>
          <cell r="K682">
            <v>0</v>
          </cell>
        </row>
        <row r="686">
          <cell r="C686" t="str">
            <v>ITEM No.</v>
          </cell>
          <cell r="D686" t="str">
            <v>Concepto</v>
          </cell>
          <cell r="E686" t="str">
            <v>Unidad</v>
          </cell>
          <cell r="F686" t="str">
            <v>Costo Directo</v>
          </cell>
          <cell r="H686" t="str">
            <v>H y E</v>
          </cell>
          <cell r="I686" t="str">
            <v>Materiales</v>
          </cell>
          <cell r="J686" t="str">
            <v>Mano de Obra</v>
          </cell>
          <cell r="K686" t="str">
            <v>Otros</v>
          </cell>
        </row>
        <row r="687">
          <cell r="C687">
            <v>21.7</v>
          </cell>
          <cell r="D687" t="str">
            <v xml:space="preserve">Suministro e Instalación de VALVULA HD de 3 JH o EL   </v>
          </cell>
          <cell r="E687" t="str">
            <v>Un</v>
          </cell>
          <cell r="F687">
            <v>435496.06156250002</v>
          </cell>
          <cell r="H687">
            <v>1179.9964</v>
          </cell>
          <cell r="I687">
            <v>413291.2</v>
          </cell>
          <cell r="J687">
            <v>21024.865162499998</v>
          </cell>
          <cell r="K687">
            <v>0</v>
          </cell>
        </row>
        <row r="688">
          <cell r="C688" t="str">
            <v>Código</v>
          </cell>
          <cell r="D688" t="str">
            <v>Descripción</v>
          </cell>
          <cell r="E688" t="str">
            <v>Unidad</v>
          </cell>
          <cell r="F688" t="str">
            <v>Costo. Unitario</v>
          </cell>
          <cell r="G688" t="str">
            <v>Cantidad</v>
          </cell>
          <cell r="H688" t="str">
            <v>H y E</v>
          </cell>
          <cell r="I688" t="str">
            <v>Materiales</v>
          </cell>
          <cell r="J688" t="str">
            <v>Mano de Obra</v>
          </cell>
          <cell r="K688" t="str">
            <v>Otros</v>
          </cell>
        </row>
        <row r="689">
          <cell r="C689" t="str">
            <v>3.1</v>
          </cell>
          <cell r="D689" t="str">
            <v>Herramienta Menor General</v>
          </cell>
          <cell r="E689" t="str">
            <v>Un</v>
          </cell>
          <cell r="F689">
            <v>902</v>
          </cell>
          <cell r="G689">
            <v>1.3082</v>
          </cell>
          <cell r="H689">
            <v>1179.9964</v>
          </cell>
          <cell r="I689">
            <v>0</v>
          </cell>
          <cell r="J689">
            <v>0</v>
          </cell>
          <cell r="K689">
            <v>0</v>
          </cell>
        </row>
        <row r="690">
          <cell r="C690">
            <v>90.5</v>
          </cell>
          <cell r="D690" t="str">
            <v>VALVULA DE COMPUERTA ELASTICA HD JH o EL 3"</v>
          </cell>
          <cell r="E690" t="str">
            <v>Un</v>
          </cell>
          <cell r="F690">
            <v>409480</v>
          </cell>
          <cell r="G690">
            <v>1</v>
          </cell>
          <cell r="H690">
            <v>0</v>
          </cell>
          <cell r="I690">
            <v>409480</v>
          </cell>
          <cell r="J690">
            <v>0</v>
          </cell>
          <cell r="K690">
            <v>0</v>
          </cell>
        </row>
        <row r="691">
          <cell r="C691" t="str">
            <v>2.9</v>
          </cell>
          <cell r="D691" t="str">
            <v>Materiales Varios</v>
          </cell>
          <cell r="E691" t="str">
            <v>Gr</v>
          </cell>
          <cell r="F691">
            <v>1600</v>
          </cell>
          <cell r="G691">
            <v>2.3820000000000001</v>
          </cell>
          <cell r="H691">
            <v>0</v>
          </cell>
          <cell r="I691">
            <v>3811.2000000000003</v>
          </cell>
          <cell r="J691">
            <v>0</v>
          </cell>
          <cell r="K691">
            <v>0</v>
          </cell>
        </row>
        <row r="692">
          <cell r="C692" t="str">
            <v>1.8</v>
          </cell>
          <cell r="D692" t="str">
            <v>Cuadrilla tipo VIII - Instalación Tubería y Accesorios de Acueducto</v>
          </cell>
          <cell r="E692" t="str">
            <v>Hr</v>
          </cell>
          <cell r="F692">
            <v>10512.432581249999</v>
          </cell>
          <cell r="G692">
            <v>2</v>
          </cell>
          <cell r="H692">
            <v>0</v>
          </cell>
          <cell r="I692">
            <v>0</v>
          </cell>
          <cell r="J692">
            <v>21024.865162499998</v>
          </cell>
          <cell r="K692">
            <v>0</v>
          </cell>
        </row>
        <row r="693">
          <cell r="H693">
            <v>1179.9964</v>
          </cell>
          <cell r="I693">
            <v>413291.2</v>
          </cell>
          <cell r="J693">
            <v>21024.865162499998</v>
          </cell>
          <cell r="K693">
            <v>0</v>
          </cell>
        </row>
        <row r="697">
          <cell r="C697" t="str">
            <v>ITEM No.</v>
          </cell>
          <cell r="D697" t="str">
            <v>Concepto</v>
          </cell>
          <cell r="E697" t="str">
            <v>Unidad</v>
          </cell>
          <cell r="F697" t="str">
            <v>Costo Directo</v>
          </cell>
          <cell r="H697" t="str">
            <v>H y E</v>
          </cell>
          <cell r="I697" t="str">
            <v>Materiales</v>
          </cell>
          <cell r="J697" t="str">
            <v>Mano de Obra</v>
          </cell>
          <cell r="K697" t="str">
            <v>Otros</v>
          </cell>
        </row>
        <row r="698">
          <cell r="C698" t="str">
            <v>6.5.4.7</v>
          </cell>
          <cell r="D698" t="str">
            <v xml:space="preserve">Caja para válvula en concreto 21 Mpa producido en obra </v>
          </cell>
          <cell r="E698" t="str">
            <v>Un</v>
          </cell>
          <cell r="F698">
            <v>460173.13750000001</v>
          </cell>
          <cell r="H698">
            <v>28769.059999999998</v>
          </cell>
          <cell r="I698">
            <v>280831.89</v>
          </cell>
          <cell r="J698">
            <v>150572.1875</v>
          </cell>
          <cell r="K698">
            <v>0</v>
          </cell>
        </row>
        <row r="699">
          <cell r="C699" t="str">
            <v>Código</v>
          </cell>
          <cell r="D699" t="str">
            <v>Descripción</v>
          </cell>
          <cell r="E699" t="str">
            <v>Unidad</v>
          </cell>
          <cell r="F699" t="str">
            <v>Costo. Unitario</v>
          </cell>
          <cell r="G699" t="str">
            <v>Cantidad</v>
          </cell>
          <cell r="H699" t="str">
            <v>H y E</v>
          </cell>
          <cell r="I699" t="str">
            <v>Materiales</v>
          </cell>
          <cell r="J699" t="str">
            <v>Mano de Obra</v>
          </cell>
          <cell r="K699" t="str">
            <v>Otros</v>
          </cell>
        </row>
        <row r="700">
          <cell r="C700" t="str">
            <v>3.1</v>
          </cell>
          <cell r="D700" t="str">
            <v>Herramienta Menor General</v>
          </cell>
          <cell r="E700" t="str">
            <v>Un</v>
          </cell>
          <cell r="F700">
            <v>902</v>
          </cell>
          <cell r="G700">
            <v>1.03</v>
          </cell>
          <cell r="H700">
            <v>929.06000000000006</v>
          </cell>
          <cell r="I700">
            <v>0</v>
          </cell>
          <cell r="J700">
            <v>0</v>
          </cell>
          <cell r="K700">
            <v>0</v>
          </cell>
        </row>
        <row r="701">
          <cell r="C701" t="str">
            <v>11.10</v>
          </cell>
          <cell r="D701" t="str">
            <v>Alquiler Mezcladora 1 Saco a Gasolina</v>
          </cell>
          <cell r="E701" t="str">
            <v>Día</v>
          </cell>
          <cell r="F701">
            <v>34800</v>
          </cell>
          <cell r="G701">
            <v>0.4</v>
          </cell>
          <cell r="H701">
            <v>13920</v>
          </cell>
          <cell r="I701">
            <v>0</v>
          </cell>
          <cell r="J701">
            <v>0</v>
          </cell>
          <cell r="K701">
            <v>0</v>
          </cell>
        </row>
        <row r="702">
          <cell r="C702" t="str">
            <v>11.10</v>
          </cell>
          <cell r="D702" t="str">
            <v>Alquiler Mezcladora 1 Saco a Gasolina</v>
          </cell>
          <cell r="E702" t="str">
            <v>Día</v>
          </cell>
          <cell r="F702">
            <v>34800</v>
          </cell>
          <cell r="G702">
            <v>0.4</v>
          </cell>
          <cell r="H702">
            <v>13920</v>
          </cell>
          <cell r="I702">
            <v>0</v>
          </cell>
          <cell r="J702">
            <v>0</v>
          </cell>
          <cell r="K702">
            <v>0</v>
          </cell>
        </row>
        <row r="703">
          <cell r="C703" t="str">
            <v>5.23</v>
          </cell>
          <cell r="D703" t="str">
            <v>Concreto Clase II (21Mpa) Producido en Obra</v>
          </cell>
          <cell r="E703" t="str">
            <v>M3</v>
          </cell>
          <cell r="F703">
            <v>264681</v>
          </cell>
          <cell r="G703">
            <v>1.05</v>
          </cell>
          <cell r="H703">
            <v>0</v>
          </cell>
          <cell r="I703">
            <v>277915.05</v>
          </cell>
          <cell r="J703">
            <v>0</v>
          </cell>
          <cell r="K703">
            <v>0</v>
          </cell>
        </row>
        <row r="704">
          <cell r="C704" t="str">
            <v>13.30</v>
          </cell>
          <cell r="D704" t="str">
            <v>Formaleta para construcción de elementos en concreto</v>
          </cell>
          <cell r="E704" t="str">
            <v>Un</v>
          </cell>
          <cell r="F704">
            <v>900</v>
          </cell>
          <cell r="G704">
            <v>3</v>
          </cell>
          <cell r="H704">
            <v>0</v>
          </cell>
          <cell r="I704">
            <v>2700</v>
          </cell>
          <cell r="J704">
            <v>0</v>
          </cell>
          <cell r="K704">
            <v>0</v>
          </cell>
        </row>
        <row r="705">
          <cell r="C705" t="str">
            <v>10.7</v>
          </cell>
          <cell r="D705" t="str">
            <v>Ensayo de Resistencia a la Compresión del Concreto</v>
          </cell>
          <cell r="E705" t="str">
            <v>Un</v>
          </cell>
          <cell r="F705">
            <v>5421</v>
          </cell>
          <cell r="G705">
            <v>0.04</v>
          </cell>
          <cell r="H705">
            <v>0</v>
          </cell>
          <cell r="I705">
            <v>216.84</v>
          </cell>
          <cell r="J705">
            <v>0</v>
          </cell>
          <cell r="K705">
            <v>0</v>
          </cell>
        </row>
        <row r="706">
          <cell r="C706" t="str">
            <v>1.7</v>
          </cell>
          <cell r="D706" t="str">
            <v>Cuadrilla tipo VII - Producción e Instalación Concreto</v>
          </cell>
          <cell r="E706" t="str">
            <v>Hr</v>
          </cell>
          <cell r="F706">
            <v>60228.875</v>
          </cell>
          <cell r="G706">
            <v>2.5</v>
          </cell>
          <cell r="H706">
            <v>0</v>
          </cell>
          <cell r="I706">
            <v>0</v>
          </cell>
          <cell r="J706">
            <v>150572.1875</v>
          </cell>
          <cell r="K706">
            <v>0</v>
          </cell>
        </row>
        <row r="707">
          <cell r="H707">
            <v>28769.059999999998</v>
          </cell>
          <cell r="I707">
            <v>280831.89</v>
          </cell>
          <cell r="J707">
            <v>150572.1875</v>
          </cell>
          <cell r="K707">
            <v>0</v>
          </cell>
        </row>
        <row r="710">
          <cell r="C710" t="str">
            <v>ITEM No.</v>
          </cell>
          <cell r="D710" t="str">
            <v>Concepto</v>
          </cell>
          <cell r="E710" t="str">
            <v>Unidad</v>
          </cell>
          <cell r="F710" t="str">
            <v>Costo Directo</v>
          </cell>
          <cell r="H710" t="str">
            <v>H y E</v>
          </cell>
          <cell r="I710" t="str">
            <v>Materiales</v>
          </cell>
          <cell r="J710" t="str">
            <v>Mano de Obra</v>
          </cell>
          <cell r="K710" t="str">
            <v>Otros</v>
          </cell>
        </row>
        <row r="711">
          <cell r="C711" t="str">
            <v>6.5.4.8</v>
          </cell>
          <cell r="D711" t="str">
            <v xml:space="preserve">Tapa para caja válvula en concreto 21 Mpa producido en obra </v>
          </cell>
          <cell r="E711" t="str">
            <v>Un</v>
          </cell>
          <cell r="F711">
            <v>77033.740000000005</v>
          </cell>
          <cell r="H711">
            <v>28769.059999999998</v>
          </cell>
          <cell r="I711">
            <v>24173.13</v>
          </cell>
          <cell r="J711">
            <v>24091.550000000003</v>
          </cell>
          <cell r="K711">
            <v>0</v>
          </cell>
        </row>
        <row r="712">
          <cell r="C712" t="str">
            <v>Código</v>
          </cell>
          <cell r="D712" t="str">
            <v>Descripción</v>
          </cell>
          <cell r="E712" t="str">
            <v>Unidad</v>
          </cell>
          <cell r="F712" t="str">
            <v>Costo. Unitario</v>
          </cell>
          <cell r="G712" t="str">
            <v>Cantidad</v>
          </cell>
          <cell r="H712" t="str">
            <v>H y E</v>
          </cell>
          <cell r="I712" t="str">
            <v>Materiales</v>
          </cell>
          <cell r="J712" t="str">
            <v>Mano de Obra</v>
          </cell>
          <cell r="K712" t="str">
            <v>Otros</v>
          </cell>
        </row>
        <row r="713">
          <cell r="C713" t="str">
            <v>3.1</v>
          </cell>
          <cell r="D713" t="str">
            <v>Herramienta Menor General</v>
          </cell>
          <cell r="E713" t="str">
            <v>Un</v>
          </cell>
          <cell r="F713">
            <v>902</v>
          </cell>
          <cell r="G713">
            <v>1.03</v>
          </cell>
          <cell r="H713">
            <v>929.06000000000006</v>
          </cell>
          <cell r="I713">
            <v>0</v>
          </cell>
          <cell r="J713">
            <v>0</v>
          </cell>
          <cell r="K713">
            <v>0</v>
          </cell>
        </row>
        <row r="714">
          <cell r="C714" t="str">
            <v>11.10</v>
          </cell>
          <cell r="D714" t="str">
            <v>Alquiler Mezcladora 1 Saco a Gasolina</v>
          </cell>
          <cell r="E714" t="str">
            <v>Día</v>
          </cell>
          <cell r="F714">
            <v>34800</v>
          </cell>
          <cell r="G714">
            <v>0.4</v>
          </cell>
          <cell r="H714">
            <v>13920</v>
          </cell>
          <cell r="I714">
            <v>0</v>
          </cell>
          <cell r="J714">
            <v>0</v>
          </cell>
          <cell r="K714">
            <v>0</v>
          </cell>
        </row>
        <row r="715">
          <cell r="C715" t="str">
            <v>11.10</v>
          </cell>
          <cell r="D715" t="str">
            <v>Alquiler Mezcladora 1 Saco a Gasolina</v>
          </cell>
          <cell r="E715" t="str">
            <v>Día</v>
          </cell>
          <cell r="F715">
            <v>34800</v>
          </cell>
          <cell r="G715">
            <v>0.4</v>
          </cell>
          <cell r="H715">
            <v>13920</v>
          </cell>
          <cell r="I715">
            <v>0</v>
          </cell>
          <cell r="J715">
            <v>0</v>
          </cell>
          <cell r="K715">
            <v>0</v>
          </cell>
        </row>
        <row r="716">
          <cell r="C716" t="str">
            <v>5.23</v>
          </cell>
          <cell r="D716" t="str">
            <v>Concreto Clase II (21Mpa) Producido en Obra</v>
          </cell>
          <cell r="E716" t="str">
            <v>M3</v>
          </cell>
          <cell r="F716">
            <v>264681</v>
          </cell>
          <cell r="G716">
            <v>0.09</v>
          </cell>
          <cell r="H716">
            <v>0</v>
          </cell>
          <cell r="I716">
            <v>23821.29</v>
          </cell>
          <cell r="J716">
            <v>0</v>
          </cell>
          <cell r="K716">
            <v>0</v>
          </cell>
        </row>
        <row r="717">
          <cell r="C717" t="str">
            <v>13.30</v>
          </cell>
          <cell r="D717" t="str">
            <v>Formaleta para construcción de elementos en concreto</v>
          </cell>
          <cell r="E717" t="str">
            <v>Un</v>
          </cell>
          <cell r="F717">
            <v>900</v>
          </cell>
          <cell r="G717">
            <v>0.15</v>
          </cell>
          <cell r="H717">
            <v>0</v>
          </cell>
          <cell r="I717">
            <v>135</v>
          </cell>
          <cell r="J717">
            <v>0</v>
          </cell>
          <cell r="K717">
            <v>0</v>
          </cell>
        </row>
        <row r="718">
          <cell r="C718" t="str">
            <v>10.7</v>
          </cell>
          <cell r="D718" t="str">
            <v>Ensayo de Resistencia a la Compresión del Concreto</v>
          </cell>
          <cell r="E718" t="str">
            <v>Un</v>
          </cell>
          <cell r="F718">
            <v>5421</v>
          </cell>
          <cell r="G718">
            <v>0.04</v>
          </cell>
          <cell r="H718">
            <v>0</v>
          </cell>
          <cell r="I718">
            <v>216.84</v>
          </cell>
          <cell r="J718">
            <v>0</v>
          </cell>
          <cell r="K718">
            <v>0</v>
          </cell>
        </row>
        <row r="719">
          <cell r="C719" t="str">
            <v>1.7</v>
          </cell>
          <cell r="D719" t="str">
            <v>Cuadrilla tipo VII - Producción e Instalación Concreto</v>
          </cell>
          <cell r="E719" t="str">
            <v>Hr</v>
          </cell>
          <cell r="F719">
            <v>60228.875</v>
          </cell>
          <cell r="G719">
            <v>0.4</v>
          </cell>
          <cell r="H719">
            <v>0</v>
          </cell>
          <cell r="I719">
            <v>0</v>
          </cell>
          <cell r="J719">
            <v>24091.550000000003</v>
          </cell>
          <cell r="K719">
            <v>0</v>
          </cell>
        </row>
        <row r="720">
          <cell r="H720">
            <v>28769.059999999998</v>
          </cell>
          <cell r="I720">
            <v>24173.13</v>
          </cell>
          <cell r="J720">
            <v>24091.550000000003</v>
          </cell>
          <cell r="K720">
            <v>0</v>
          </cell>
        </row>
        <row r="722">
          <cell r="C722" t="str">
            <v>ITEM No.</v>
          </cell>
          <cell r="D722" t="str">
            <v>Concepto</v>
          </cell>
          <cell r="E722" t="str">
            <v>Unidad</v>
          </cell>
          <cell r="F722" t="str">
            <v>Costo Directo</v>
          </cell>
          <cell r="H722" t="str">
            <v>H y E</v>
          </cell>
          <cell r="I722" t="str">
            <v>Materiales</v>
          </cell>
          <cell r="J722" t="str">
            <v>Mano de Obra</v>
          </cell>
          <cell r="K722" t="str">
            <v>Otros</v>
          </cell>
        </row>
        <row r="723">
          <cell r="C723">
            <v>14</v>
          </cell>
          <cell r="D723" t="str">
            <v>Conexión tuberia Nueva con Tuberia Existente</v>
          </cell>
          <cell r="E723" t="str">
            <v>Un</v>
          </cell>
          <cell r="F723">
            <v>102281.46875</v>
          </cell>
          <cell r="H723">
            <v>902</v>
          </cell>
          <cell r="I723">
            <v>0</v>
          </cell>
          <cell r="J723">
            <v>101379.46875</v>
          </cell>
          <cell r="K723">
            <v>0</v>
          </cell>
        </row>
        <row r="724">
          <cell r="C724" t="str">
            <v>Código</v>
          </cell>
          <cell r="D724" t="str">
            <v>Descripción</v>
          </cell>
          <cell r="E724" t="str">
            <v>Unidad</v>
          </cell>
          <cell r="F724" t="str">
            <v>Costo. Unitario</v>
          </cell>
          <cell r="G724" t="str">
            <v>Cantidad</v>
          </cell>
          <cell r="H724" t="str">
            <v>H y E</v>
          </cell>
          <cell r="I724" t="str">
            <v>Materiales</v>
          </cell>
          <cell r="J724" t="str">
            <v>Mano de Obra</v>
          </cell>
          <cell r="K724" t="str">
            <v>Otros</v>
          </cell>
        </row>
        <row r="725">
          <cell r="C725" t="str">
            <v>3.1</v>
          </cell>
          <cell r="D725" t="str">
            <v>Herramienta Menor General</v>
          </cell>
          <cell r="E725" t="str">
            <v>Un</v>
          </cell>
          <cell r="F725">
            <v>902</v>
          </cell>
          <cell r="G725">
            <v>1</v>
          </cell>
          <cell r="H725">
            <v>902</v>
          </cell>
          <cell r="I725">
            <v>0</v>
          </cell>
          <cell r="J725">
            <v>0</v>
          </cell>
          <cell r="K725">
            <v>0</v>
          </cell>
        </row>
        <row r="726">
          <cell r="C726" t="str">
            <v>2.9</v>
          </cell>
          <cell r="D726" t="str">
            <v>Materiales Varios</v>
          </cell>
          <cell r="E726" t="str">
            <v>Gr</v>
          </cell>
          <cell r="F726">
            <v>1600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C727" t="str">
            <v>1.8</v>
          </cell>
          <cell r="D727" t="str">
            <v>Cuadrilla tipo VIII - Instalación Tubería y Accesorios de Acueducto</v>
          </cell>
          <cell r="E727" t="str">
            <v>Hr</v>
          </cell>
          <cell r="F727">
            <v>16896.578125</v>
          </cell>
          <cell r="G727">
            <v>6</v>
          </cell>
          <cell r="H727">
            <v>0</v>
          </cell>
          <cell r="I727">
            <v>0</v>
          </cell>
          <cell r="J727">
            <v>101379.46875</v>
          </cell>
          <cell r="K727">
            <v>0</v>
          </cell>
        </row>
        <row r="728">
          <cell r="H728">
            <v>902</v>
          </cell>
          <cell r="I728">
            <v>0</v>
          </cell>
          <cell r="J728">
            <v>101379.46875</v>
          </cell>
          <cell r="K728">
            <v>0</v>
          </cell>
        </row>
        <row r="733">
          <cell r="C733" t="str">
            <v>OBRAS EN CONCRETO HIDRAÙLICO</v>
          </cell>
        </row>
        <row r="735">
          <cell r="C735" t="str">
            <v>ITEM No.</v>
          </cell>
          <cell r="D735" t="str">
            <v>Concepto</v>
          </cell>
          <cell r="E735" t="str">
            <v>Unidad</v>
          </cell>
          <cell r="F735" t="str">
            <v>Costo Directo</v>
          </cell>
          <cell r="H735" t="str">
            <v>H y E</v>
          </cell>
          <cell r="I735" t="str">
            <v>Materiales</v>
          </cell>
          <cell r="J735" t="str">
            <v>Mano de Obra</v>
          </cell>
          <cell r="K735" t="str">
            <v>Otros</v>
          </cell>
        </row>
        <row r="736">
          <cell r="C736" t="str">
            <v>12.1.3</v>
          </cell>
          <cell r="D736" t="str">
            <v xml:space="preserve">Pavimentos completos en concreto producido en obra  Mr= 42 Kg/cm2, (e=0.18 m)      </v>
          </cell>
          <cell r="E736" t="str">
            <v>M3</v>
          </cell>
          <cell r="F736">
            <v>492602.1985</v>
          </cell>
          <cell r="H736">
            <v>14724.026</v>
          </cell>
          <cell r="I736">
            <v>359748.70999999996</v>
          </cell>
          <cell r="J736">
            <v>112459.46250000001</v>
          </cell>
          <cell r="K736">
            <v>5669.9999999999991</v>
          </cell>
        </row>
        <row r="737">
          <cell r="C737" t="str">
            <v>Código</v>
          </cell>
          <cell r="D737" t="str">
            <v>Descripción</v>
          </cell>
          <cell r="E737" t="str">
            <v>Unidad</v>
          </cell>
          <cell r="F737" t="str">
            <v>Costo. Unitario</v>
          </cell>
          <cell r="G737" t="str">
            <v>Cantidad</v>
          </cell>
          <cell r="H737" t="str">
            <v>H y E</v>
          </cell>
          <cell r="I737" t="str">
            <v>Materiales</v>
          </cell>
          <cell r="J737" t="str">
            <v>Mano de Obra</v>
          </cell>
          <cell r="K737" t="str">
            <v>Otros</v>
          </cell>
        </row>
        <row r="738">
          <cell r="C738" t="str">
            <v>3.1</v>
          </cell>
          <cell r="D738" t="str">
            <v>Herramienta Menor General</v>
          </cell>
          <cell r="E738" t="str">
            <v>Un</v>
          </cell>
          <cell r="F738">
            <v>902</v>
          </cell>
          <cell r="G738">
            <v>1.663</v>
          </cell>
          <cell r="H738">
            <v>1500.0260000000001</v>
          </cell>
          <cell r="I738">
            <v>0</v>
          </cell>
          <cell r="J738">
            <v>0</v>
          </cell>
          <cell r="K738">
            <v>0</v>
          </cell>
        </row>
        <row r="739">
          <cell r="C739" t="str">
            <v>11.11</v>
          </cell>
          <cell r="D739" t="str">
            <v>Alquiler Vibrador Eléctrico</v>
          </cell>
          <cell r="E739" t="str">
            <v>Día</v>
          </cell>
          <cell r="F739">
            <v>34800</v>
          </cell>
          <cell r="G739">
            <v>0.13</v>
          </cell>
          <cell r="H739">
            <v>4524</v>
          </cell>
          <cell r="I739">
            <v>0</v>
          </cell>
          <cell r="J739">
            <v>0</v>
          </cell>
          <cell r="K739">
            <v>0</v>
          </cell>
        </row>
        <row r="740">
          <cell r="C740" t="str">
            <v>11.10</v>
          </cell>
          <cell r="D740" t="str">
            <v>Alquiler Mezcladora 1 Saco a Gasolina</v>
          </cell>
          <cell r="E740" t="str">
            <v>Día</v>
          </cell>
          <cell r="F740">
            <v>34800</v>
          </cell>
          <cell r="G740">
            <v>0.25</v>
          </cell>
          <cell r="H740">
            <v>8700</v>
          </cell>
          <cell r="I740">
            <v>0</v>
          </cell>
          <cell r="J740">
            <v>0</v>
          </cell>
          <cell r="K740">
            <v>0</v>
          </cell>
        </row>
        <row r="741">
          <cell r="C741" t="str">
            <v>5.21</v>
          </cell>
          <cell r="D741" t="str">
            <v>Concreto MR 42 KG/CM2 - MATERIAL HONDA TOLIMA</v>
          </cell>
          <cell r="E741" t="str">
            <v>M3</v>
          </cell>
          <cell r="F741">
            <v>327683</v>
          </cell>
          <cell r="G741">
            <v>1.03</v>
          </cell>
          <cell r="H741">
            <v>0</v>
          </cell>
          <cell r="I741">
            <v>337513.49</v>
          </cell>
          <cell r="J741">
            <v>0</v>
          </cell>
          <cell r="K741">
            <v>0</v>
          </cell>
        </row>
        <row r="742">
          <cell r="C742" t="str">
            <v>13.30</v>
          </cell>
          <cell r="D742" t="str">
            <v>Formaleta para construcción de elementos en concreto</v>
          </cell>
          <cell r="E742" t="str">
            <v>Un</v>
          </cell>
          <cell r="F742">
            <v>900</v>
          </cell>
          <cell r="G742">
            <v>16.667000000000002</v>
          </cell>
          <cell r="H742">
            <v>0</v>
          </cell>
          <cell r="I742">
            <v>15000.300000000001</v>
          </cell>
          <cell r="J742">
            <v>0</v>
          </cell>
          <cell r="K742">
            <v>0</v>
          </cell>
        </row>
        <row r="743">
          <cell r="C743" t="str">
            <v>10.8</v>
          </cell>
          <cell r="D743" t="str">
            <v>Ensayo de Resistencia a la Flexión del Concreto</v>
          </cell>
          <cell r="E743" t="str">
            <v>Un</v>
          </cell>
          <cell r="F743">
            <v>10000</v>
          </cell>
          <cell r="G743">
            <v>0.56699999999999995</v>
          </cell>
          <cell r="H743">
            <v>0</v>
          </cell>
          <cell r="I743">
            <v>0</v>
          </cell>
          <cell r="J743">
            <v>0</v>
          </cell>
          <cell r="K743">
            <v>5669.9999999999991</v>
          </cell>
        </row>
        <row r="744">
          <cell r="C744" t="str">
            <v>5.18</v>
          </cell>
          <cell r="D744" t="str">
            <v>Curador para Concreto tipo Antisol blanco</v>
          </cell>
          <cell r="E744" t="str">
            <v>Kg</v>
          </cell>
          <cell r="F744">
            <v>6890.4</v>
          </cell>
          <cell r="G744">
            <v>1.05</v>
          </cell>
          <cell r="H744">
            <v>0</v>
          </cell>
          <cell r="I744">
            <v>7234.92</v>
          </cell>
          <cell r="J744">
            <v>0</v>
          </cell>
          <cell r="K744">
            <v>0</v>
          </cell>
        </row>
        <row r="745">
          <cell r="C745" t="str">
            <v>1.13</v>
          </cell>
          <cell r="D745" t="str">
            <v>Cuadrilla tipo XIII - Construcción de Pavimentos por franjas producido en obra</v>
          </cell>
          <cell r="E745" t="str">
            <v>Hr</v>
          </cell>
          <cell r="F745">
            <v>82690.78125</v>
          </cell>
          <cell r="G745">
            <v>1.36</v>
          </cell>
          <cell r="H745">
            <v>0</v>
          </cell>
          <cell r="I745">
            <v>0</v>
          </cell>
          <cell r="J745">
            <v>112459.46250000001</v>
          </cell>
          <cell r="K745">
            <v>0</v>
          </cell>
        </row>
        <row r="746">
          <cell r="H746">
            <v>14724.026</v>
          </cell>
          <cell r="I746">
            <v>359748.70999999996</v>
          </cell>
          <cell r="J746">
            <v>112459.46250000001</v>
          </cell>
          <cell r="K746">
            <v>5669.9999999999991</v>
          </cell>
        </row>
        <row r="748">
          <cell r="C748" t="str">
            <v>ITEM No.</v>
          </cell>
          <cell r="D748" t="str">
            <v>Concepto</v>
          </cell>
          <cell r="E748" t="str">
            <v>Unidad</v>
          </cell>
          <cell r="F748" t="str">
            <v>Costo Directo</v>
          </cell>
          <cell r="H748" t="str">
            <v>H y E</v>
          </cell>
          <cell r="I748" t="str">
            <v>Materiales</v>
          </cell>
          <cell r="J748" t="str">
            <v>Mano de Obra</v>
          </cell>
          <cell r="K748" t="str">
            <v>Otros</v>
          </cell>
        </row>
        <row r="749">
          <cell r="C749" t="str">
            <v>12.4.2</v>
          </cell>
          <cell r="D749" t="str">
            <v xml:space="preserve">Corte mecanizado de Pavimentos de Concreto Hidráulico        (0.07 m.)                                </v>
          </cell>
          <cell r="E749" t="str">
            <v>Ml</v>
          </cell>
          <cell r="F749">
            <v>4652.5922499999997</v>
          </cell>
          <cell r="H749">
            <v>3092.3159999999998</v>
          </cell>
          <cell r="I749">
            <v>164.79999999999998</v>
          </cell>
          <cell r="J749">
            <v>1395.4762499999999</v>
          </cell>
          <cell r="K749">
            <v>0</v>
          </cell>
        </row>
        <row r="750">
          <cell r="C750" t="str">
            <v>Código</v>
          </cell>
          <cell r="D750" t="str">
            <v>Descripción</v>
          </cell>
          <cell r="E750" t="str">
            <v>Unidad</v>
          </cell>
          <cell r="F750" t="str">
            <v>Costo. Unitario</v>
          </cell>
          <cell r="G750" t="str">
            <v>Cantidad</v>
          </cell>
          <cell r="H750" t="str">
            <v>H y E</v>
          </cell>
          <cell r="I750" t="str">
            <v>Materiales</v>
          </cell>
          <cell r="J750" t="str">
            <v>Mano de Obra</v>
          </cell>
          <cell r="K750" t="str">
            <v>Otros</v>
          </cell>
        </row>
        <row r="751">
          <cell r="C751" t="str">
            <v>3.1</v>
          </cell>
          <cell r="D751" t="str">
            <v>Herramienta Menor General</v>
          </cell>
          <cell r="E751" t="str">
            <v>Un</v>
          </cell>
          <cell r="F751">
            <v>902</v>
          </cell>
          <cell r="G751">
            <v>5.8000000000000003E-2</v>
          </cell>
          <cell r="H751">
            <v>52.316000000000003</v>
          </cell>
          <cell r="I751">
            <v>0</v>
          </cell>
          <cell r="J751">
            <v>0</v>
          </cell>
          <cell r="K751">
            <v>0</v>
          </cell>
        </row>
        <row r="752">
          <cell r="C752" t="str">
            <v>11.4</v>
          </cell>
          <cell r="D752" t="str">
            <v>Alquiler cortadora de pavimento</v>
          </cell>
          <cell r="E752" t="str">
            <v>Ml</v>
          </cell>
          <cell r="F752">
            <v>3200</v>
          </cell>
          <cell r="G752">
            <v>0.95</v>
          </cell>
          <cell r="H752">
            <v>3040</v>
          </cell>
          <cell r="I752">
            <v>0</v>
          </cell>
          <cell r="J752">
            <v>0</v>
          </cell>
          <cell r="K752">
            <v>0</v>
          </cell>
        </row>
        <row r="753">
          <cell r="C753" t="str">
            <v>2.9</v>
          </cell>
          <cell r="D753" t="str">
            <v>Materiales Varios</v>
          </cell>
          <cell r="E753" t="str">
            <v>Gr</v>
          </cell>
          <cell r="F753">
            <v>1600</v>
          </cell>
          <cell r="G753">
            <v>0.10299999999999999</v>
          </cell>
          <cell r="H753">
            <v>0</v>
          </cell>
          <cell r="I753">
            <v>164.79999999999998</v>
          </cell>
          <cell r="J753">
            <v>0</v>
          </cell>
          <cell r="K753">
            <v>0</v>
          </cell>
        </row>
        <row r="754">
          <cell r="C754" t="str">
            <v>1.1</v>
          </cell>
          <cell r="D754" t="str">
            <v>Cuadrilla tipo I (1of + 1ay)</v>
          </cell>
          <cell r="E754" t="str">
            <v>Hr</v>
          </cell>
          <cell r="F754">
            <v>17443.453125</v>
          </cell>
          <cell r="G754">
            <v>0.08</v>
          </cell>
          <cell r="H754">
            <v>0</v>
          </cell>
          <cell r="I754">
            <v>0</v>
          </cell>
          <cell r="J754">
            <v>1395.4762499999999</v>
          </cell>
          <cell r="K754">
            <v>0</v>
          </cell>
        </row>
        <row r="755">
          <cell r="H755">
            <v>3092.3159999999998</v>
          </cell>
          <cell r="I755">
            <v>164.79999999999998</v>
          </cell>
          <cell r="J755">
            <v>1395.4762499999999</v>
          </cell>
          <cell r="K755">
            <v>0</v>
          </cell>
        </row>
        <row r="757">
          <cell r="C757" t="str">
            <v>ITEM No.</v>
          </cell>
          <cell r="D757" t="str">
            <v>Concepto</v>
          </cell>
          <cell r="E757" t="str">
            <v>Unidad</v>
          </cell>
          <cell r="F757" t="str">
            <v>Costo Directo</v>
          </cell>
          <cell r="H757" t="str">
            <v>H y E</v>
          </cell>
          <cell r="I757" t="str">
            <v>Materiales</v>
          </cell>
          <cell r="J757" t="str">
            <v>Mano de Obra</v>
          </cell>
          <cell r="K757" t="str">
            <v>Otros</v>
          </cell>
        </row>
        <row r="758">
          <cell r="C758" t="str">
            <v>12.4.3</v>
          </cell>
          <cell r="D758" t="str">
            <v xml:space="preserve">Corte mecanizado Andén/Sardinel de Concreto Hidráulico       (0.03 m)                                </v>
          </cell>
          <cell r="E758" t="str">
            <v>Ml</v>
          </cell>
          <cell r="F758">
            <v>4142.1922500000001</v>
          </cell>
          <cell r="H758">
            <v>2612.3159999999998</v>
          </cell>
          <cell r="I758">
            <v>134.4</v>
          </cell>
          <cell r="J758">
            <v>1395.4762499999999</v>
          </cell>
          <cell r="K758">
            <v>0</v>
          </cell>
        </row>
        <row r="759">
          <cell r="C759" t="str">
            <v>Código</v>
          </cell>
          <cell r="D759" t="str">
            <v>Descripción</v>
          </cell>
          <cell r="E759" t="str">
            <v>Unidad</v>
          </cell>
          <cell r="F759" t="str">
            <v>Costo. Unitario</v>
          </cell>
          <cell r="G759" t="str">
            <v>Cantidad</v>
          </cell>
          <cell r="H759" t="str">
            <v>H y E</v>
          </cell>
          <cell r="I759" t="str">
            <v>Materiales</v>
          </cell>
          <cell r="J759" t="str">
            <v>Mano de Obra</v>
          </cell>
          <cell r="K759" t="str">
            <v>Otros</v>
          </cell>
        </row>
        <row r="760">
          <cell r="C760" t="str">
            <v>3.1</v>
          </cell>
          <cell r="D760" t="str">
            <v>Herramienta Menor General</v>
          </cell>
          <cell r="E760" t="str">
            <v>Un</v>
          </cell>
          <cell r="F760">
            <v>902</v>
          </cell>
          <cell r="G760">
            <v>5.8000000000000003E-2</v>
          </cell>
          <cell r="H760">
            <v>52.316000000000003</v>
          </cell>
          <cell r="I760">
            <v>0</v>
          </cell>
          <cell r="J760">
            <v>0</v>
          </cell>
          <cell r="K760">
            <v>0</v>
          </cell>
        </row>
        <row r="761">
          <cell r="C761" t="str">
            <v>11.4</v>
          </cell>
          <cell r="D761" t="str">
            <v>Alquiler cortadora de pavimento</v>
          </cell>
          <cell r="E761" t="str">
            <v>Ml</v>
          </cell>
          <cell r="F761">
            <v>3200</v>
          </cell>
          <cell r="G761">
            <v>0.8</v>
          </cell>
          <cell r="H761">
            <v>2560</v>
          </cell>
          <cell r="I761">
            <v>0</v>
          </cell>
          <cell r="J761">
            <v>0</v>
          </cell>
          <cell r="K761">
            <v>0</v>
          </cell>
        </row>
        <row r="762">
          <cell r="C762" t="str">
            <v>2.9</v>
          </cell>
          <cell r="D762" t="str">
            <v>Materiales Varios</v>
          </cell>
          <cell r="E762" t="str">
            <v>Gr</v>
          </cell>
          <cell r="F762">
            <v>1600</v>
          </cell>
          <cell r="G762">
            <v>8.4000000000000005E-2</v>
          </cell>
          <cell r="H762">
            <v>0</v>
          </cell>
          <cell r="I762">
            <v>134.4</v>
          </cell>
          <cell r="J762">
            <v>0</v>
          </cell>
          <cell r="K762">
            <v>0</v>
          </cell>
        </row>
        <row r="763">
          <cell r="C763" t="str">
            <v>1.1</v>
          </cell>
          <cell r="D763" t="str">
            <v>Cuadrilla tipo I (1of + 1ay)</v>
          </cell>
          <cell r="E763" t="str">
            <v>Hr</v>
          </cell>
          <cell r="F763">
            <v>17443.453125</v>
          </cell>
          <cell r="G763">
            <v>0.08</v>
          </cell>
          <cell r="H763">
            <v>0</v>
          </cell>
          <cell r="I763">
            <v>0</v>
          </cell>
          <cell r="J763">
            <v>1395.4762499999999</v>
          </cell>
          <cell r="K763">
            <v>0</v>
          </cell>
        </row>
        <row r="764">
          <cell r="H764">
            <v>2612.3159999999998</v>
          </cell>
          <cell r="I764">
            <v>134.4</v>
          </cell>
          <cell r="J764">
            <v>1395.4762499999999</v>
          </cell>
          <cell r="K764">
            <v>0</v>
          </cell>
        </row>
        <row r="766">
          <cell r="C766" t="str">
            <v>ITEM No.</v>
          </cell>
          <cell r="D766" t="str">
            <v>Concepto</v>
          </cell>
          <cell r="E766" t="str">
            <v>Unidad</v>
          </cell>
          <cell r="F766" t="str">
            <v>Costo Directo</v>
          </cell>
          <cell r="H766" t="str">
            <v>H y E</v>
          </cell>
          <cell r="I766" t="str">
            <v>Materiales</v>
          </cell>
          <cell r="J766" t="str">
            <v>Mano de Obra</v>
          </cell>
          <cell r="K766" t="str">
            <v>Otros</v>
          </cell>
        </row>
        <row r="767">
          <cell r="C767" t="str">
            <v>12.6.1</v>
          </cell>
          <cell r="D767" t="str">
            <v xml:space="preserve">Andenes/Rampas/Peatonales en Concreto Premezclado (21 Mpa)                    </v>
          </cell>
          <cell r="E767" t="str">
            <v>M3</v>
          </cell>
          <cell r="F767">
            <v>383631.09143000003</v>
          </cell>
          <cell r="H767">
            <v>8756.8259999999991</v>
          </cell>
          <cell r="I767">
            <v>295063.54668000003</v>
          </cell>
          <cell r="J767">
            <v>79810.71875</v>
          </cell>
          <cell r="K767">
            <v>0</v>
          </cell>
        </row>
        <row r="768">
          <cell r="C768" t="str">
            <v>Código</v>
          </cell>
          <cell r="D768" t="str">
            <v>Descripción</v>
          </cell>
          <cell r="E768" t="str">
            <v>Unidad</v>
          </cell>
          <cell r="F768" t="str">
            <v>Costo. Unitario</v>
          </cell>
          <cell r="G768" t="str">
            <v>Cantidad</v>
          </cell>
          <cell r="H768" t="str">
            <v>H y E</v>
          </cell>
          <cell r="I768" t="str">
            <v>Materiales</v>
          </cell>
          <cell r="J768" t="str">
            <v>Mano de Obra</v>
          </cell>
          <cell r="K768" t="str">
            <v>Otros</v>
          </cell>
        </row>
        <row r="769">
          <cell r="C769" t="str">
            <v>3.1</v>
          </cell>
          <cell r="D769" t="str">
            <v>Herramienta Menor General</v>
          </cell>
          <cell r="E769" t="str">
            <v>Un</v>
          </cell>
          <cell r="F769">
            <v>902</v>
          </cell>
          <cell r="G769">
            <v>6.3E-2</v>
          </cell>
          <cell r="H769">
            <v>56.826000000000001</v>
          </cell>
          <cell r="I769">
            <v>0</v>
          </cell>
          <cell r="J769">
            <v>0</v>
          </cell>
          <cell r="K769">
            <v>0</v>
          </cell>
        </row>
        <row r="770">
          <cell r="C770" t="str">
            <v>11.11</v>
          </cell>
          <cell r="D770" t="str">
            <v>Alquiler Vibrador Eléctrico</v>
          </cell>
          <cell r="E770" t="str">
            <v>Día</v>
          </cell>
          <cell r="F770">
            <v>34800</v>
          </cell>
          <cell r="G770">
            <v>0.25</v>
          </cell>
          <cell r="H770">
            <v>8700</v>
          </cell>
          <cell r="I770">
            <v>0</v>
          </cell>
          <cell r="J770">
            <v>0</v>
          </cell>
          <cell r="K770">
            <v>0</v>
          </cell>
        </row>
        <row r="771">
          <cell r="C771" t="str">
            <v>14.4.1</v>
          </cell>
          <cell r="D771" t="str">
            <v>Concreto Clase III (17,5 Mpa)</v>
          </cell>
          <cell r="E771" t="str">
            <v>M3</v>
          </cell>
          <cell r="F771">
            <v>264920</v>
          </cell>
          <cell r="G771">
            <v>1.05</v>
          </cell>
          <cell r="H771">
            <v>0</v>
          </cell>
          <cell r="I771">
            <v>278166</v>
          </cell>
          <cell r="J771">
            <v>0</v>
          </cell>
          <cell r="K771">
            <v>0</v>
          </cell>
        </row>
        <row r="772">
          <cell r="C772" t="str">
            <v>13.30</v>
          </cell>
          <cell r="D772" t="str">
            <v>Formaleta para construcción de elementos en concreto</v>
          </cell>
          <cell r="E772" t="str">
            <v>Un</v>
          </cell>
          <cell r="F772">
            <v>900</v>
          </cell>
          <cell r="G772">
            <v>0.47</v>
          </cell>
          <cell r="H772">
            <v>0</v>
          </cell>
          <cell r="I772">
            <v>423</v>
          </cell>
          <cell r="J772">
            <v>0</v>
          </cell>
          <cell r="K772">
            <v>0</v>
          </cell>
        </row>
        <row r="773">
          <cell r="C773" t="str">
            <v>10.7</v>
          </cell>
          <cell r="D773" t="str">
            <v>Ensayo de Resistencia a la Compresión del Concreto</v>
          </cell>
          <cell r="E773" t="str">
            <v>Un</v>
          </cell>
          <cell r="F773">
            <v>5421</v>
          </cell>
          <cell r="G773">
            <v>0.85699999999999998</v>
          </cell>
          <cell r="H773">
            <v>0</v>
          </cell>
          <cell r="I773">
            <v>4645.7969999999996</v>
          </cell>
          <cell r="J773">
            <v>0</v>
          </cell>
          <cell r="K773">
            <v>0</v>
          </cell>
        </row>
        <row r="774">
          <cell r="C774" t="str">
            <v>5.18</v>
          </cell>
          <cell r="D774" t="str">
            <v>Curador para Concreto tipo Antisol blanco</v>
          </cell>
          <cell r="E774" t="str">
            <v>Kg</v>
          </cell>
          <cell r="F774">
            <v>6890.4</v>
          </cell>
          <cell r="G774">
            <v>1.7166999999999999</v>
          </cell>
          <cell r="H774">
            <v>0</v>
          </cell>
          <cell r="I774">
            <v>11828.749679999999</v>
          </cell>
          <cell r="J774">
            <v>0</v>
          </cell>
          <cell r="K774">
            <v>0</v>
          </cell>
        </row>
        <row r="775">
          <cell r="C775" t="str">
            <v>1.3</v>
          </cell>
          <cell r="D775" t="str">
            <v>Cuadrilla tipo III (2of + 3ay)</v>
          </cell>
          <cell r="E775" t="str">
            <v>Hr</v>
          </cell>
          <cell r="F775">
            <v>39905.359375</v>
          </cell>
          <cell r="G775">
            <v>2</v>
          </cell>
          <cell r="H775">
            <v>0</v>
          </cell>
          <cell r="I775">
            <v>0</v>
          </cell>
          <cell r="J775">
            <v>79810.71875</v>
          </cell>
          <cell r="K775">
            <v>0</v>
          </cell>
        </row>
        <row r="776">
          <cell r="H776">
            <v>8756.8259999999991</v>
          </cell>
          <cell r="I776">
            <v>295063.54668000003</v>
          </cell>
          <cell r="J776">
            <v>79810.71875</v>
          </cell>
          <cell r="K776">
            <v>0</v>
          </cell>
        </row>
        <row r="778">
          <cell r="C778" t="str">
            <v>ITEM No.</v>
          </cell>
          <cell r="D778" t="str">
            <v>Concepto</v>
          </cell>
          <cell r="E778" t="str">
            <v>Unidad</v>
          </cell>
          <cell r="F778" t="str">
            <v>Costo Directo</v>
          </cell>
          <cell r="H778" t="str">
            <v>H y E</v>
          </cell>
          <cell r="I778" t="str">
            <v>Materiales</v>
          </cell>
          <cell r="J778" t="str">
            <v>Mano de Obra</v>
          </cell>
          <cell r="K778" t="str">
            <v>Otros</v>
          </cell>
        </row>
        <row r="779">
          <cell r="C779" t="str">
            <v>12.5.2</v>
          </cell>
          <cell r="D779" t="str">
            <v xml:space="preserve">Sellado de Juntas de Pavimentos de Concreto Hidráulico            (0.005 m)                        </v>
          </cell>
          <cell r="E779" t="str">
            <v>Ml</v>
          </cell>
          <cell r="F779">
            <v>3194.2046125000002</v>
          </cell>
          <cell r="H779">
            <v>571.62600000000009</v>
          </cell>
          <cell r="I779">
            <v>1659.7</v>
          </cell>
          <cell r="J779">
            <v>962.87861250000003</v>
          </cell>
          <cell r="K779">
            <v>0</v>
          </cell>
        </row>
        <row r="780">
          <cell r="C780" t="str">
            <v>Código</v>
          </cell>
          <cell r="D780" t="str">
            <v>Descripción</v>
          </cell>
          <cell r="E780" t="str">
            <v>Unidad</v>
          </cell>
          <cell r="F780" t="str">
            <v>Costo. Unitario</v>
          </cell>
          <cell r="G780" t="str">
            <v>Cantidad</v>
          </cell>
          <cell r="H780" t="str">
            <v>H y E</v>
          </cell>
          <cell r="I780" t="str">
            <v>Materiales</v>
          </cell>
          <cell r="J780" t="str">
            <v>Mano de Obra</v>
          </cell>
          <cell r="K780" t="str">
            <v>Otros</v>
          </cell>
        </row>
        <row r="781">
          <cell r="C781" t="str">
            <v>3.1</v>
          </cell>
          <cell r="D781" t="str">
            <v>Herramienta Menor General</v>
          </cell>
          <cell r="E781" t="str">
            <v>Un</v>
          </cell>
          <cell r="F781">
            <v>902</v>
          </cell>
          <cell r="G781">
            <v>6.3E-2</v>
          </cell>
          <cell r="H781">
            <v>56.826000000000001</v>
          </cell>
          <cell r="I781">
            <v>0</v>
          </cell>
          <cell r="J781">
            <v>0</v>
          </cell>
          <cell r="K781">
            <v>0</v>
          </cell>
        </row>
        <row r="782">
          <cell r="C782" t="str">
            <v>11.34</v>
          </cell>
          <cell r="D782" t="str">
            <v>Hidrolavadora</v>
          </cell>
          <cell r="E782" t="str">
            <v>Ml</v>
          </cell>
          <cell r="F782">
            <v>990</v>
          </cell>
          <cell r="G782">
            <v>0.52</v>
          </cell>
          <cell r="H782">
            <v>514.80000000000007</v>
          </cell>
          <cell r="I782">
            <v>0</v>
          </cell>
          <cell r="J782">
            <v>0</v>
          </cell>
          <cell r="K782">
            <v>0</v>
          </cell>
        </row>
        <row r="783">
          <cell r="C783" t="str">
            <v>7.4</v>
          </cell>
          <cell r="D783" t="str">
            <v>Trilla de Respaldo para sellado de juntas de pavimento</v>
          </cell>
          <cell r="E783" t="str">
            <v>Ml</v>
          </cell>
          <cell r="F783">
            <v>460</v>
          </cell>
          <cell r="G783">
            <v>0.89500000000000002</v>
          </cell>
          <cell r="H783">
            <v>0</v>
          </cell>
          <cell r="I783">
            <v>411.7</v>
          </cell>
          <cell r="J783">
            <v>0</v>
          </cell>
          <cell r="K783">
            <v>0</v>
          </cell>
        </row>
        <row r="784">
          <cell r="C784" t="str">
            <v>7.5</v>
          </cell>
          <cell r="D784" t="str">
            <v>Compuesto elastomèrico para sellado de juntas de pavimento</v>
          </cell>
          <cell r="E784" t="str">
            <v>Ml</v>
          </cell>
          <cell r="F784">
            <v>2600</v>
          </cell>
          <cell r="G784">
            <v>0.48</v>
          </cell>
          <cell r="H784">
            <v>0</v>
          </cell>
          <cell r="I784">
            <v>1248</v>
          </cell>
          <cell r="J784">
            <v>0</v>
          </cell>
          <cell r="K784">
            <v>0</v>
          </cell>
        </row>
        <row r="785">
          <cell r="C785" t="str">
            <v>1.1</v>
          </cell>
          <cell r="D785" t="str">
            <v>Cuadrilla tipo I (1of + 1ay)</v>
          </cell>
          <cell r="E785" t="str">
            <v>Hr</v>
          </cell>
          <cell r="F785">
            <v>17443.453125</v>
          </cell>
          <cell r="G785">
            <v>5.5199999999999999E-2</v>
          </cell>
          <cell r="H785">
            <v>0</v>
          </cell>
          <cell r="I785">
            <v>0</v>
          </cell>
          <cell r="J785">
            <v>962.87861250000003</v>
          </cell>
          <cell r="K785">
            <v>0</v>
          </cell>
        </row>
        <row r="786">
          <cell r="H786">
            <v>571.62600000000009</v>
          </cell>
          <cell r="I786">
            <v>1659.7</v>
          </cell>
          <cell r="J786">
            <v>962.87861250000003</v>
          </cell>
          <cell r="K786">
            <v>0</v>
          </cell>
        </row>
        <row r="788">
          <cell r="C788" t="str">
            <v>ITEM No.</v>
          </cell>
          <cell r="D788" t="str">
            <v>Concepto</v>
          </cell>
          <cell r="E788" t="str">
            <v>Unidad</v>
          </cell>
          <cell r="F788" t="str">
            <v>Costo Directo</v>
          </cell>
          <cell r="H788" t="str">
            <v>H y E</v>
          </cell>
          <cell r="I788" t="str">
            <v>Materiales</v>
          </cell>
          <cell r="J788" t="str">
            <v>Mano de Obra</v>
          </cell>
          <cell r="K788" t="str">
            <v>Otros</v>
          </cell>
        </row>
        <row r="789">
          <cell r="C789" t="str">
            <v>6.5.1</v>
          </cell>
          <cell r="D789" t="str">
            <v xml:space="preserve">Anclaje y Empotramiento de Tuberías en Concreto 21 Mpa                     </v>
          </cell>
          <cell r="E789" t="str">
            <v>M3</v>
          </cell>
          <cell r="F789">
            <v>426998.82770000002</v>
          </cell>
          <cell r="H789">
            <v>19464.32</v>
          </cell>
          <cell r="I789">
            <v>275711.43</v>
          </cell>
          <cell r="J789">
            <v>128504.32769999999</v>
          </cell>
          <cell r="K789">
            <v>3318.75</v>
          </cell>
        </row>
        <row r="790">
          <cell r="C790" t="str">
            <v>Código</v>
          </cell>
          <cell r="D790" t="str">
            <v>Descripción</v>
          </cell>
          <cell r="E790" t="str">
            <v>Unidad</v>
          </cell>
          <cell r="F790" t="str">
            <v>Costo. Unitario</v>
          </cell>
          <cell r="G790" t="str">
            <v>Cantidad</v>
          </cell>
          <cell r="H790" t="str">
            <v>H y E</v>
          </cell>
          <cell r="I790" t="str">
            <v>Materiales</v>
          </cell>
          <cell r="J790" t="str">
            <v>Mano de Obra</v>
          </cell>
          <cell r="K790" t="str">
            <v>Otros</v>
          </cell>
        </row>
        <row r="791">
          <cell r="C791" t="str">
            <v>3.1</v>
          </cell>
          <cell r="D791" t="str">
            <v>Herramienta Menor General</v>
          </cell>
          <cell r="E791" t="str">
            <v>Un</v>
          </cell>
          <cell r="F791">
            <v>902</v>
          </cell>
          <cell r="G791">
            <v>1</v>
          </cell>
          <cell r="H791">
            <v>902</v>
          </cell>
          <cell r="I791">
            <v>0</v>
          </cell>
          <cell r="J791">
            <v>0</v>
          </cell>
          <cell r="K791">
            <v>0</v>
          </cell>
        </row>
        <row r="792">
          <cell r="C792" t="str">
            <v>11.10</v>
          </cell>
          <cell r="D792" t="str">
            <v>Alquiler Mezcladora 1 Saco a Gasolina</v>
          </cell>
          <cell r="E792" t="str">
            <v>Día</v>
          </cell>
          <cell r="F792">
            <v>34800</v>
          </cell>
          <cell r="G792">
            <v>0.26669999999999999</v>
          </cell>
          <cell r="H792">
            <v>9281.16</v>
          </cell>
          <cell r="I792">
            <v>0</v>
          </cell>
          <cell r="J792">
            <v>0</v>
          </cell>
          <cell r="K792">
            <v>0</v>
          </cell>
        </row>
        <row r="793">
          <cell r="C793" t="str">
            <v>11.11</v>
          </cell>
          <cell r="D793" t="str">
            <v>Alquiler Vibrador Eléctrico</v>
          </cell>
          <cell r="E793" t="str">
            <v>Día</v>
          </cell>
          <cell r="F793">
            <v>34800</v>
          </cell>
          <cell r="G793">
            <v>0.26669999999999999</v>
          </cell>
          <cell r="H793">
            <v>9281.16</v>
          </cell>
          <cell r="I793">
            <v>0</v>
          </cell>
          <cell r="J793">
            <v>0</v>
          </cell>
          <cell r="K793">
            <v>0</v>
          </cell>
        </row>
        <row r="794">
          <cell r="C794" t="str">
            <v>5.23</v>
          </cell>
          <cell r="D794" t="str">
            <v>Concreto Clase II (21Mpa) Producido en Obra</v>
          </cell>
          <cell r="E794" t="str">
            <v>M3</v>
          </cell>
          <cell r="F794">
            <v>264681</v>
          </cell>
          <cell r="G794">
            <v>1.03</v>
          </cell>
          <cell r="H794">
            <v>0</v>
          </cell>
          <cell r="I794">
            <v>272621.43</v>
          </cell>
          <cell r="J794">
            <v>0</v>
          </cell>
          <cell r="K794">
            <v>0</v>
          </cell>
        </row>
        <row r="795">
          <cell r="C795" t="str">
            <v>13.28</v>
          </cell>
          <cell r="D795" t="str">
            <v>Formaleta en madera para anclaje</v>
          </cell>
          <cell r="E795" t="str">
            <v>Un</v>
          </cell>
          <cell r="F795">
            <v>3000</v>
          </cell>
          <cell r="G795">
            <v>1.03</v>
          </cell>
          <cell r="H795">
            <v>0</v>
          </cell>
          <cell r="I795">
            <v>3090</v>
          </cell>
          <cell r="J795">
            <v>0</v>
          </cell>
          <cell r="K795">
            <v>0</v>
          </cell>
        </row>
        <row r="796">
          <cell r="C796" t="str">
            <v>10.7</v>
          </cell>
          <cell r="D796" t="str">
            <v>Ensayo de Resistencia a la Compresión del Concreto</v>
          </cell>
          <cell r="E796" t="str">
            <v>Un</v>
          </cell>
          <cell r="F796">
            <v>5421</v>
          </cell>
          <cell r="G796">
            <v>0.15</v>
          </cell>
          <cell r="H796">
            <v>0</v>
          </cell>
          <cell r="I796">
            <v>0</v>
          </cell>
          <cell r="J796">
            <v>0</v>
          </cell>
          <cell r="K796">
            <v>813.15</v>
          </cell>
        </row>
        <row r="797">
          <cell r="C797" t="str">
            <v>11.13</v>
          </cell>
          <cell r="D797" t="str">
            <v>Alquiler Formaletas para Cilindros de Concreto</v>
          </cell>
          <cell r="E797" t="str">
            <v>Día - Unidad</v>
          </cell>
          <cell r="F797">
            <v>927.99999999999989</v>
          </cell>
          <cell r="G797">
            <v>2.7</v>
          </cell>
          <cell r="H797">
            <v>0</v>
          </cell>
          <cell r="I797">
            <v>0</v>
          </cell>
          <cell r="J797">
            <v>0</v>
          </cell>
          <cell r="K797">
            <v>2505.6</v>
          </cell>
        </row>
        <row r="798">
          <cell r="C798" t="str">
            <v>1.7</v>
          </cell>
          <cell r="D798" t="str">
            <v>Cuadrilla tipo VII - Producción e Instalación Concreto</v>
          </cell>
          <cell r="E798" t="str">
            <v>Hr</v>
          </cell>
          <cell r="F798">
            <v>60228.875</v>
          </cell>
          <cell r="G798">
            <v>2.1335999999999999</v>
          </cell>
          <cell r="H798">
            <v>0</v>
          </cell>
          <cell r="I798">
            <v>0</v>
          </cell>
          <cell r="J798">
            <v>128504.32769999999</v>
          </cell>
          <cell r="K798">
            <v>0</v>
          </cell>
        </row>
        <row r="799">
          <cell r="H799">
            <v>19464.32</v>
          </cell>
          <cell r="I799">
            <v>275711.43</v>
          </cell>
          <cell r="J799">
            <v>128504.32769999999</v>
          </cell>
          <cell r="K799">
            <v>3318.75</v>
          </cell>
        </row>
        <row r="801">
          <cell r="C801" t="str">
            <v>ITEM No.</v>
          </cell>
          <cell r="D801" t="str">
            <v>Concepto</v>
          </cell>
          <cell r="E801" t="str">
            <v>Unidad</v>
          </cell>
          <cell r="F801" t="str">
            <v>Costo Directo</v>
          </cell>
          <cell r="H801" t="str">
            <v>H y E</v>
          </cell>
          <cell r="I801" t="str">
            <v>Materiales</v>
          </cell>
          <cell r="J801" t="str">
            <v>Mano de Obra</v>
          </cell>
          <cell r="K801" t="str">
            <v>Otros</v>
          </cell>
        </row>
        <row r="802">
          <cell r="C802" t="str">
            <v>1.4.1.1</v>
          </cell>
          <cell r="D802" t="str">
            <v>Adecuacion de andenes y Rampas</v>
          </cell>
          <cell r="E802" t="str">
            <v>M2</v>
          </cell>
          <cell r="F802">
            <v>36074.779687499999</v>
          </cell>
          <cell r="H802">
            <v>902</v>
          </cell>
          <cell r="I802">
            <v>15220.1</v>
          </cell>
          <cell r="J802">
            <v>19952.6796875</v>
          </cell>
          <cell r="K802">
            <v>0</v>
          </cell>
        </row>
        <row r="803">
          <cell r="C803" t="str">
            <v>Código</v>
          </cell>
          <cell r="D803" t="str">
            <v>Descripción</v>
          </cell>
          <cell r="E803" t="str">
            <v>Unidad</v>
          </cell>
          <cell r="F803" t="str">
            <v>Costo. Unitario</v>
          </cell>
          <cell r="G803" t="str">
            <v>Cantidad</v>
          </cell>
          <cell r="H803" t="str">
            <v>H y E</v>
          </cell>
          <cell r="I803" t="str">
            <v>Materiales</v>
          </cell>
          <cell r="J803" t="str">
            <v>Mano de Obra</v>
          </cell>
          <cell r="K803" t="str">
            <v>Otros</v>
          </cell>
        </row>
        <row r="804">
          <cell r="C804" t="str">
            <v>3.1</v>
          </cell>
          <cell r="D804" t="str">
            <v>Herramienta Menor General</v>
          </cell>
          <cell r="E804" t="str">
            <v>Un</v>
          </cell>
          <cell r="F804">
            <v>902</v>
          </cell>
          <cell r="G804">
            <v>1</v>
          </cell>
          <cell r="H804">
            <v>902</v>
          </cell>
          <cell r="I804">
            <v>0</v>
          </cell>
          <cell r="J804">
            <v>0</v>
          </cell>
          <cell r="K804">
            <v>0</v>
          </cell>
        </row>
        <row r="805">
          <cell r="C805">
            <v>5.33</v>
          </cell>
          <cell r="D805" t="str">
            <v xml:space="preserve">Ceramica para exteriores </v>
          </cell>
          <cell r="E805" t="str">
            <v>M2</v>
          </cell>
          <cell r="F805">
            <v>35000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C806">
            <v>5.29</v>
          </cell>
          <cell r="D806" t="str">
            <v>Mortero 1:3 M3</v>
          </cell>
          <cell r="E806" t="str">
            <v>M3</v>
          </cell>
          <cell r="F806">
            <v>304402</v>
          </cell>
          <cell r="G806">
            <v>0.05</v>
          </cell>
          <cell r="H806">
            <v>0</v>
          </cell>
          <cell r="I806">
            <v>15220.1</v>
          </cell>
          <cell r="J806">
            <v>0</v>
          </cell>
          <cell r="K806">
            <v>0</v>
          </cell>
        </row>
        <row r="807">
          <cell r="C807" t="str">
            <v>1.3</v>
          </cell>
          <cell r="D807" t="str">
            <v>Cuadrilla tipo III (2of + 3ay)</v>
          </cell>
          <cell r="E807" t="str">
            <v>un</v>
          </cell>
          <cell r="F807">
            <v>39905.359375</v>
          </cell>
          <cell r="G807">
            <v>0.5</v>
          </cell>
          <cell r="H807">
            <v>0</v>
          </cell>
          <cell r="I807">
            <v>0</v>
          </cell>
          <cell r="J807">
            <v>19952.6796875</v>
          </cell>
          <cell r="K807">
            <v>0</v>
          </cell>
        </row>
        <row r="808">
          <cell r="H808">
            <v>902</v>
          </cell>
          <cell r="I808">
            <v>15220.1</v>
          </cell>
          <cell r="J808">
            <v>19952.6796875</v>
          </cell>
          <cell r="K808">
            <v>0</v>
          </cell>
        </row>
        <row r="811">
          <cell r="C811" t="str">
            <v>ACEROS DE REFUERZO</v>
          </cell>
        </row>
        <row r="813">
          <cell r="C813" t="str">
            <v>ITEM No.</v>
          </cell>
          <cell r="D813" t="str">
            <v>Concepto</v>
          </cell>
          <cell r="E813" t="str">
            <v>Unidad</v>
          </cell>
          <cell r="F813" t="str">
            <v>Costo Directo</v>
          </cell>
          <cell r="H813" t="str">
            <v>H y E</v>
          </cell>
          <cell r="I813" t="str">
            <v>Materiales</v>
          </cell>
          <cell r="J813" t="str">
            <v>Mano de Obra</v>
          </cell>
          <cell r="K813" t="str">
            <v>Otros</v>
          </cell>
        </row>
        <row r="814">
          <cell r="C814">
            <v>13</v>
          </cell>
          <cell r="D814" t="str">
            <v xml:space="preserve">Acero de Refuerzo 60,000 PSI </v>
          </cell>
          <cell r="E814" t="str">
            <v>Kg</v>
          </cell>
          <cell r="F814">
            <v>3997.4235937499998</v>
          </cell>
          <cell r="H814">
            <v>54.12</v>
          </cell>
          <cell r="I814">
            <v>3420</v>
          </cell>
          <cell r="J814">
            <v>523.30359375</v>
          </cell>
          <cell r="K814">
            <v>0</v>
          </cell>
        </row>
        <row r="815">
          <cell r="C815" t="str">
            <v>Código</v>
          </cell>
          <cell r="D815" t="str">
            <v>Descripción</v>
          </cell>
          <cell r="E815" t="str">
            <v>Unidad</v>
          </cell>
          <cell r="F815" t="str">
            <v>Costo. Unitario</v>
          </cell>
          <cell r="G815" t="str">
            <v>Cantidad</v>
          </cell>
          <cell r="H815" t="str">
            <v>H y E</v>
          </cell>
          <cell r="I815" t="str">
            <v>Materiales</v>
          </cell>
          <cell r="J815" t="str">
            <v>Mano de Obra</v>
          </cell>
          <cell r="K815" t="str">
            <v>Otros</v>
          </cell>
        </row>
        <row r="816">
          <cell r="C816" t="str">
            <v>3.1</v>
          </cell>
          <cell r="D816" t="str">
            <v>Herramienta Menor General</v>
          </cell>
          <cell r="E816" t="str">
            <v>Un</v>
          </cell>
          <cell r="F816">
            <v>902</v>
          </cell>
          <cell r="G816">
            <v>0.06</v>
          </cell>
          <cell r="H816">
            <v>54.12</v>
          </cell>
          <cell r="I816">
            <v>0</v>
          </cell>
          <cell r="J816">
            <v>0</v>
          </cell>
          <cell r="K816">
            <v>0</v>
          </cell>
        </row>
        <row r="817">
          <cell r="C817" t="str">
            <v>6.2</v>
          </cell>
          <cell r="D817" t="str">
            <v>Acero de Refuerzo 1/2" a 1 1/4" de 420 MPa</v>
          </cell>
          <cell r="E817" t="str">
            <v>Kg</v>
          </cell>
          <cell r="F817">
            <v>3300</v>
          </cell>
          <cell r="G817">
            <v>1</v>
          </cell>
          <cell r="H817">
            <v>0</v>
          </cell>
          <cell r="I817">
            <v>3300</v>
          </cell>
          <cell r="J817">
            <v>0</v>
          </cell>
          <cell r="K817">
            <v>0</v>
          </cell>
        </row>
        <row r="818">
          <cell r="C818" t="str">
            <v>6.4</v>
          </cell>
          <cell r="D818" t="str">
            <v>Alambre de Amarre Cal 18</v>
          </cell>
          <cell r="E818" t="str">
            <v>Kg</v>
          </cell>
          <cell r="F818">
            <v>3000</v>
          </cell>
          <cell r="G818">
            <v>0.04</v>
          </cell>
          <cell r="H818">
            <v>0</v>
          </cell>
          <cell r="I818">
            <v>120</v>
          </cell>
          <cell r="J818">
            <v>0</v>
          </cell>
          <cell r="K818">
            <v>0</v>
          </cell>
        </row>
        <row r="819">
          <cell r="C819" t="str">
            <v>1.1</v>
          </cell>
          <cell r="D819" t="str">
            <v>Cuadrilla tipo I (1of + 1ay)</v>
          </cell>
          <cell r="E819" t="str">
            <v>Hr</v>
          </cell>
          <cell r="F819">
            <v>17443.453125</v>
          </cell>
          <cell r="G819">
            <v>0.03</v>
          </cell>
          <cell r="H819">
            <v>0</v>
          </cell>
          <cell r="I819">
            <v>0</v>
          </cell>
          <cell r="J819">
            <v>523.30359375</v>
          </cell>
          <cell r="K819">
            <v>0</v>
          </cell>
        </row>
        <row r="820">
          <cell r="H820">
            <v>54.12</v>
          </cell>
          <cell r="I820">
            <v>3420</v>
          </cell>
          <cell r="J820">
            <v>523.30359375</v>
          </cell>
          <cell r="K8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5">
          <cell r="T5">
            <v>3</v>
          </cell>
          <cell r="Y5">
            <v>1</v>
          </cell>
          <cell r="AJ5">
            <v>1</v>
          </cell>
          <cell r="AN5">
            <v>1</v>
          </cell>
        </row>
        <row r="6">
          <cell r="S6">
            <v>4</v>
          </cell>
          <cell r="AE6">
            <v>2</v>
          </cell>
          <cell r="AK6">
            <v>1</v>
          </cell>
        </row>
        <row r="7">
          <cell r="S7">
            <v>2</v>
          </cell>
          <cell r="AK7">
            <v>1</v>
          </cell>
        </row>
        <row r="11">
          <cell r="C11">
            <v>43</v>
          </cell>
          <cell r="D11">
            <v>17.2</v>
          </cell>
        </row>
        <row r="13">
          <cell r="C13">
            <v>60.199999999999996</v>
          </cell>
        </row>
        <row r="14">
          <cell r="I14">
            <v>8.6687999999999992</v>
          </cell>
        </row>
        <row r="15">
          <cell r="I15">
            <v>3.0959999999999996</v>
          </cell>
        </row>
        <row r="19">
          <cell r="I19">
            <v>1.2000000000000002</v>
          </cell>
        </row>
        <row r="20">
          <cell r="I20">
            <v>12.04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20"/>
  <sheetViews>
    <sheetView tabSelected="1" workbookViewId="0">
      <selection activeCell="B10" sqref="B10"/>
    </sheetView>
  </sheetViews>
  <sheetFormatPr baseColWidth="10" defaultRowHeight="15" x14ac:dyDescent="0.25"/>
  <cols>
    <col min="1" max="1" width="6.85546875" style="129" customWidth="1"/>
    <col min="2" max="2" width="87.140625" style="1" customWidth="1"/>
    <col min="3" max="3" width="8.28515625" style="1" bestFit="1" customWidth="1"/>
    <col min="4" max="4" width="10.5703125" style="132" customWidth="1"/>
    <col min="5" max="5" width="12.85546875" style="133" hidden="1" customWidth="1"/>
    <col min="6" max="6" width="14.140625" style="134" hidden="1" customWidth="1"/>
    <col min="7" max="7" width="13" style="135" bestFit="1" customWidth="1"/>
    <col min="8" max="8" width="21.28515625" style="65" customWidth="1"/>
    <col min="9" max="9" width="8.5703125" style="1" hidden="1" customWidth="1"/>
    <col min="10" max="10" width="19" style="1" hidden="1" customWidth="1"/>
    <col min="11" max="11" width="12" style="1" hidden="1" customWidth="1"/>
    <col min="12" max="12" width="20" style="2" hidden="1" customWidth="1"/>
    <col min="13" max="13" width="11.28515625" style="3" customWidth="1"/>
    <col min="14" max="14" width="13.140625" style="3" customWidth="1"/>
    <col min="15" max="16" width="3.42578125" style="1" customWidth="1"/>
    <col min="17" max="17" width="16.5703125" style="1" bestFit="1" customWidth="1"/>
    <col min="18" max="18" width="4" style="1" bestFit="1" customWidth="1"/>
    <col min="19" max="19" width="11.28515625" style="1" bestFit="1" customWidth="1"/>
    <col min="20" max="20" width="5.5703125" style="1" bestFit="1" customWidth="1"/>
    <col min="21" max="16384" width="11.42578125" style="1"/>
  </cols>
  <sheetData>
    <row r="1" spans="1:19" ht="76.5" customHeight="1" x14ac:dyDescent="0.25">
      <c r="A1" s="165"/>
      <c r="B1" s="166"/>
      <c r="C1" s="166"/>
      <c r="D1" s="166"/>
      <c r="E1" s="166"/>
      <c r="F1" s="166"/>
      <c r="G1" s="166"/>
      <c r="H1" s="166"/>
    </row>
    <row r="2" spans="1:19" ht="36" customHeight="1" x14ac:dyDescent="0.25">
      <c r="A2" s="167" t="s">
        <v>0</v>
      </c>
      <c r="B2" s="159"/>
      <c r="C2" s="159"/>
      <c r="D2" s="159"/>
      <c r="E2" s="159"/>
      <c r="F2" s="159"/>
      <c r="G2" s="159"/>
      <c r="H2" s="159"/>
      <c r="L2" s="4" t="s">
        <v>1</v>
      </c>
    </row>
    <row r="3" spans="1:19" ht="18" customHeight="1" x14ac:dyDescent="0.25">
      <c r="A3" s="168"/>
      <c r="B3" s="169"/>
      <c r="C3" s="169"/>
      <c r="D3" s="169"/>
      <c r="E3" s="169"/>
      <c r="F3" s="169"/>
      <c r="G3" s="169"/>
      <c r="H3" s="169"/>
    </row>
    <row r="4" spans="1:19" ht="47.25" customHeight="1" thickBot="1" x14ac:dyDescent="0.3">
      <c r="A4" s="5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8" t="s">
        <v>8</v>
      </c>
      <c r="H4" s="6" t="s">
        <v>9</v>
      </c>
      <c r="M4" s="9" t="s">
        <v>10</v>
      </c>
      <c r="N4" s="9" t="s">
        <v>11</v>
      </c>
    </row>
    <row r="5" spans="1:19" ht="15.75" x14ac:dyDescent="0.25">
      <c r="A5" s="10"/>
      <c r="B5" s="11" t="s">
        <v>12</v>
      </c>
      <c r="C5" s="11"/>
      <c r="D5" s="12"/>
      <c r="E5" s="13"/>
      <c r="F5" s="14"/>
      <c r="G5" s="15"/>
      <c r="H5" s="11"/>
      <c r="I5" s="16" t="s">
        <v>13</v>
      </c>
      <c r="J5" s="16" t="s">
        <v>14</v>
      </c>
      <c r="K5" s="16"/>
      <c r="L5" s="17"/>
      <c r="M5" s="18"/>
      <c r="N5" s="19"/>
    </row>
    <row r="6" spans="1:19" s="32" customFormat="1" ht="15.75" x14ac:dyDescent="0.25">
      <c r="A6" s="20" t="s">
        <v>15</v>
      </c>
      <c r="B6" s="21" t="str">
        <f>VLOOKUP(A6,[1]A.P.U!C:F,2,0)</f>
        <v xml:space="preserve"> Localización y Replanteo de Redes (incluye topografía y plano récord)</v>
      </c>
      <c r="C6" s="22" t="str">
        <f>VLOOKUP(A6,[1]A.P.U!C:F,3,0)</f>
        <v>Ml</v>
      </c>
      <c r="D6" s="23">
        <f>ROUND(+'[1]Cantidades de obra'!E20+'[1]cant acued'!C11,2)</f>
        <v>646.49</v>
      </c>
      <c r="E6" s="24">
        <f>VLOOKUP(A6,[1]A.P.U!$C:$K,6,0)+VLOOKUP(A6,[1]A.P.U!$C:$K,8,0)+VLOOKUP(A6,[1]A.P.U!$C:$K,9,0)</f>
        <v>1546</v>
      </c>
      <c r="F6" s="25">
        <f>VLOOKUP(A6,[1]A.P.U!$C:$K,7,0)</f>
        <v>352</v>
      </c>
      <c r="G6" s="25">
        <f>ROUND(VLOOKUP(A6,[1]A.P.U!C:F,4,0),0)</f>
        <v>1898</v>
      </c>
      <c r="H6" s="26">
        <f>(D6*G6)</f>
        <v>1227038.02</v>
      </c>
      <c r="I6" s="27">
        <f>(D6*G6)</f>
        <v>1227038.02</v>
      </c>
      <c r="J6" s="28">
        <v>0</v>
      </c>
      <c r="K6" s="28">
        <f>+H6-I6</f>
        <v>0</v>
      </c>
      <c r="L6" s="29">
        <v>1.3</v>
      </c>
      <c r="M6" s="30">
        <f>ROUND(G6*0.9,0)</f>
        <v>1708</v>
      </c>
      <c r="N6" s="31">
        <f>ROUND(G6*1.1,0)</f>
        <v>2088</v>
      </c>
      <c r="S6" s="33"/>
    </row>
    <row r="7" spans="1:19" ht="15.75" x14ac:dyDescent="0.25">
      <c r="A7" s="34"/>
      <c r="B7" s="35" t="s">
        <v>16</v>
      </c>
      <c r="C7" s="35"/>
      <c r="D7" s="36"/>
      <c r="E7" s="37"/>
      <c r="F7" s="38"/>
      <c r="G7" s="39"/>
      <c r="H7" s="40"/>
      <c r="I7" s="41">
        <f>(D7*G7)</f>
        <v>0</v>
      </c>
      <c r="J7" s="42">
        <f>(F7*D7)</f>
        <v>0</v>
      </c>
      <c r="K7" s="42">
        <f>+H7-I7</f>
        <v>0</v>
      </c>
      <c r="L7" s="29"/>
      <c r="M7" s="43"/>
      <c r="N7" s="44"/>
      <c r="S7" s="45"/>
    </row>
    <row r="8" spans="1:19" ht="15.75" x14ac:dyDescent="0.25">
      <c r="A8" s="20" t="s">
        <v>17</v>
      </c>
      <c r="B8" s="21" t="str">
        <f>VLOOKUP(A8,[1]A.P.U!C:F,2,0)</f>
        <v xml:space="preserve"> Demolición PAVIMENTO EN Concreto Hidráulico         </v>
      </c>
      <c r="C8" s="22" t="str">
        <f>VLOOKUP(A8,[1]A.P.U!C:F,3,0)</f>
        <v>M3</v>
      </c>
      <c r="D8" s="46">
        <f>ROUND(+'[1]Cantidades de obra'!AB20+'[1]Cantidades de obra'!AJ20+'[1]cant acued'!I14,2)</f>
        <v>288.62</v>
      </c>
      <c r="E8" s="47">
        <f>VLOOKUP(A8,[1]A.P.U!$C:$K,6,0)+VLOOKUP(A8,[1]A.P.U!$C:$K,8,0)+VLOOKUP(A8,[1]A.P.U!$C:$K,9,0)</f>
        <v>77152.238750000004</v>
      </c>
      <c r="F8" s="48">
        <f>VLOOKUP(A8,[1]A.P.U!$C:$K,7,0)</f>
        <v>361.6</v>
      </c>
      <c r="G8" s="25">
        <f>ROUND(VLOOKUP(A8,[1]A.P.U!C:F,4,0),0)</f>
        <v>77514</v>
      </c>
      <c r="H8" s="49">
        <f t="shared" ref="H8:H71" si="0">(D8*G8)</f>
        <v>22372090.68</v>
      </c>
      <c r="I8" s="41">
        <f>(D8*G8)</f>
        <v>22372090.68</v>
      </c>
      <c r="J8" s="42">
        <v>0</v>
      </c>
      <c r="K8" s="42">
        <f>+H8-I8</f>
        <v>0</v>
      </c>
      <c r="L8" s="29">
        <v>8.11</v>
      </c>
      <c r="M8" s="30">
        <f t="shared" ref="M8:M71" si="1">ROUND(G8*0.9,0)</f>
        <v>69763</v>
      </c>
      <c r="N8" s="31">
        <f t="shared" ref="N8:N71" si="2">ROUND(G8*1.1,0)</f>
        <v>85265</v>
      </c>
      <c r="S8" s="45"/>
    </row>
    <row r="9" spans="1:19" ht="15.75" x14ac:dyDescent="0.25">
      <c r="A9" s="20" t="s">
        <v>18</v>
      </c>
      <c r="B9" s="21" t="str">
        <f>VLOOKUP(A9,[1]A.P.U!C:F,2,0)</f>
        <v xml:space="preserve">Demolición de Andenes y Sardineles en Concreto Hidráulico            </v>
      </c>
      <c r="C9" s="22" t="str">
        <f>VLOOKUP(A9,[1]A.P.U!C:F,3,0)</f>
        <v>M3</v>
      </c>
      <c r="D9" s="46">
        <f>ROUND(+'[1]cant acued'!I15+'[1]Cantidades de obra'!AK20,2)</f>
        <v>25.8</v>
      </c>
      <c r="E9" s="47">
        <f>VLOOKUP(A9,[1]A.P.U!$C:$K,6,0)+VLOOKUP(A9,[1]A.P.U!$C:$K,8,0)+VLOOKUP(A9,[1]A.P.U!$C:$K,9,0)</f>
        <v>48732.238750000004</v>
      </c>
      <c r="F9" s="48">
        <f>VLOOKUP(A9,[1]A.P.U!$C:$K,7,0)</f>
        <v>1030.4000000000001</v>
      </c>
      <c r="G9" s="25">
        <f>ROUND(VLOOKUP(A9,[1]A.P.U!C:F,4,0),0)</f>
        <v>49763</v>
      </c>
      <c r="H9" s="49">
        <f t="shared" si="0"/>
        <v>1283885.4000000001</v>
      </c>
      <c r="I9" s="41">
        <f>(D9*G9)</f>
        <v>1283885.4000000001</v>
      </c>
      <c r="J9" s="42">
        <v>0</v>
      </c>
      <c r="K9" s="42">
        <f>+H9-I9</f>
        <v>0</v>
      </c>
      <c r="L9" s="29">
        <v>8.1300000000000008</v>
      </c>
      <c r="M9" s="30">
        <f t="shared" si="1"/>
        <v>44787</v>
      </c>
      <c r="N9" s="31">
        <f t="shared" si="2"/>
        <v>54739</v>
      </c>
      <c r="S9" s="45"/>
    </row>
    <row r="10" spans="1:19" s="60" customFormat="1" ht="15.75" x14ac:dyDescent="0.25">
      <c r="A10" s="50" t="s">
        <v>19</v>
      </c>
      <c r="B10" s="51" t="str">
        <f>VLOOKUP(A10,[1]A.P.U!C:F,2,0)</f>
        <v xml:space="preserve"> Demolición en Concreto Hidráulico (CILINDROS CÁMARAS)        .</v>
      </c>
      <c r="C10" s="52" t="str">
        <f>VLOOKUP(A10,[1]A.P.U!C:F,3,0)</f>
        <v>M</v>
      </c>
      <c r="D10" s="53">
        <f>'[1]Cantidades de obra'!W20</f>
        <v>48.24</v>
      </c>
      <c r="E10" s="54">
        <f>VLOOKUP(A10,[1]A.P.U!$C:$K,6,0)+VLOOKUP(A10,[1]A.P.U!$C:$K,8,0)+VLOOKUP(A10,[1]A.P.U!$C:$K,9,0)</f>
        <v>4782.1865545781257</v>
      </c>
      <c r="F10" s="55">
        <f>VLOOKUP(A10,[1]A.P.U!$C:$K,7,0)</f>
        <v>40634.567820000004</v>
      </c>
      <c r="G10" s="56">
        <f>ROUND(VLOOKUP(A10,[1]A.P.U!C:F,4,0),0)</f>
        <v>45417</v>
      </c>
      <c r="H10" s="57">
        <f t="shared" si="0"/>
        <v>2190916.08</v>
      </c>
      <c r="I10" s="58">
        <f>(D10*G10)</f>
        <v>2190916.08</v>
      </c>
      <c r="J10" s="59">
        <v>0</v>
      </c>
      <c r="K10" s="59">
        <f>+H10-I10</f>
        <v>0</v>
      </c>
      <c r="L10" s="29"/>
      <c r="M10" s="30">
        <f t="shared" si="1"/>
        <v>40875</v>
      </c>
      <c r="N10" s="31">
        <f t="shared" si="2"/>
        <v>49959</v>
      </c>
      <c r="S10" s="61"/>
    </row>
    <row r="11" spans="1:19" s="60" customFormat="1" ht="15.75" x14ac:dyDescent="0.25">
      <c r="A11" s="50" t="s">
        <v>20</v>
      </c>
      <c r="B11" s="51" t="str">
        <f>VLOOKUP(A11,[1]A.P.U!C:F,2,0)</f>
        <v xml:space="preserve"> Demolición en Concreto Hidráulico (BASES Y CAÑUELAS CÁMARAS)        .</v>
      </c>
      <c r="C11" s="52" t="str">
        <f>VLOOKUP(A11,[1]A.P.U!C:F,3,0)</f>
        <v>UN</v>
      </c>
      <c r="D11" s="53">
        <f>'[1]Cantidades de obra'!N56</f>
        <v>17</v>
      </c>
      <c r="E11" s="54">
        <f>VLOOKUP(A11,[1]A.P.U!$C:$K,6,0)+VLOOKUP(A11,[1]A.P.U!$C:$K,8,0)+VLOOKUP(A11,[1]A.P.U!$C:$K,9,0)</f>
        <v>17701.369618143752</v>
      </c>
      <c r="F11" s="55">
        <f>VLOOKUP(A11,[1]A.P.U!$C:$K,7,0)</f>
        <v>40634.567820000004</v>
      </c>
      <c r="G11" s="56">
        <f>ROUND(VLOOKUP(A11,[1]A.P.U!C:F,4,0),0)</f>
        <v>58336</v>
      </c>
      <c r="H11" s="57">
        <f t="shared" si="0"/>
        <v>991712</v>
      </c>
      <c r="I11" s="58"/>
      <c r="J11" s="59"/>
      <c r="K11" s="59"/>
      <c r="L11" s="29">
        <v>8.1199999999999992</v>
      </c>
      <c r="M11" s="30">
        <f t="shared" si="1"/>
        <v>52502</v>
      </c>
      <c r="N11" s="31">
        <f t="shared" si="2"/>
        <v>64170</v>
      </c>
      <c r="S11" s="61"/>
    </row>
    <row r="12" spans="1:19" ht="18" customHeight="1" x14ac:dyDescent="0.25">
      <c r="A12" s="34"/>
      <c r="B12" s="35" t="s">
        <v>21</v>
      </c>
      <c r="C12" s="35"/>
      <c r="D12" s="36"/>
      <c r="E12" s="37"/>
      <c r="F12" s="38"/>
      <c r="G12" s="39"/>
      <c r="H12" s="40"/>
      <c r="I12" s="41">
        <f>(D12*G12)</f>
        <v>0</v>
      </c>
      <c r="J12" s="42">
        <f>(F12*D12)</f>
        <v>0</v>
      </c>
      <c r="K12" s="42">
        <f>+H12-I12</f>
        <v>0</v>
      </c>
      <c r="L12" s="29"/>
      <c r="M12" s="43"/>
      <c r="N12" s="44"/>
      <c r="S12" s="45"/>
    </row>
    <row r="13" spans="1:19" ht="15.75" x14ac:dyDescent="0.25">
      <c r="A13" s="20" t="s">
        <v>22</v>
      </c>
      <c r="B13" s="21" t="str">
        <f>VLOOKUP(A13,[1]A.P.U!C:F,2,0)</f>
        <v xml:space="preserve"> Excavación en Zanja - manual - Cualquier material (seco/húmedo)- 0.0 a 2.0 m        </v>
      </c>
      <c r="C13" s="22" t="str">
        <f>VLOOKUP(A13,[1]A.P.U!C:F,3,0)</f>
        <v>M3</v>
      </c>
      <c r="D13" s="46">
        <f>ROUND('[1]Cantidades de obra'!H56,2)</f>
        <v>2661.06</v>
      </c>
      <c r="E13" s="47">
        <f>VLOOKUP(A13,[1]A.P.U!$C:$K,6,0)+VLOOKUP(A13,[1]A.P.U!$C:$K,8,0)+VLOOKUP(A13,[1]A.P.U!$C:$K,9,0)</f>
        <v>15303.4390625</v>
      </c>
      <c r="F13" s="48">
        <f>VLOOKUP(A13,[1]A.P.U!$C:$K,7,0)</f>
        <v>0</v>
      </c>
      <c r="G13" s="25">
        <f>ROUND(VLOOKUP(A13,[1]A.P.U!C:F,4,0),0)</f>
        <v>15303</v>
      </c>
      <c r="H13" s="49">
        <f t="shared" si="0"/>
        <v>40722201.18</v>
      </c>
      <c r="I13" s="41">
        <f>(D13*G13)</f>
        <v>40722201.18</v>
      </c>
      <c r="J13" s="42">
        <f>(F13*D13)</f>
        <v>0</v>
      </c>
      <c r="K13" s="42">
        <f>+H13-I13</f>
        <v>0</v>
      </c>
      <c r="L13" s="29"/>
      <c r="M13" s="30">
        <f t="shared" si="1"/>
        <v>13773</v>
      </c>
      <c r="N13" s="31">
        <f t="shared" si="2"/>
        <v>16833</v>
      </c>
      <c r="S13" s="45"/>
    </row>
    <row r="14" spans="1:19" s="32" customFormat="1" ht="31.5" x14ac:dyDescent="0.25">
      <c r="A14" s="20" t="s">
        <v>23</v>
      </c>
      <c r="B14" s="21" t="str">
        <f>[1]A.P.U!D69</f>
        <v xml:space="preserve"> Excavación en Zanja - manual - Cualquier material 
(seco - húmedo) 2,01 - a 4,00 m                                         </v>
      </c>
      <c r="C14" s="22" t="str">
        <f>[1]A.P.U!E69</f>
        <v>M3</v>
      </c>
      <c r="D14" s="23">
        <f>ROUND('[1]Cantidades de obra'!H58,2)*0.9</f>
        <v>407.12400000000002</v>
      </c>
      <c r="E14" s="24">
        <f>[1]A.P.U!H69+[1]A.P.U!J69</f>
        <v>40756.96875</v>
      </c>
      <c r="F14" s="48">
        <f>[1]A.P.U!I69</f>
        <v>0</v>
      </c>
      <c r="G14" s="25">
        <f>ROUND([1]A.P.U!F69,0)</f>
        <v>40757</v>
      </c>
      <c r="H14" s="26">
        <f t="shared" si="0"/>
        <v>16593152.868000001</v>
      </c>
      <c r="I14" s="27">
        <f>(D14*G14)</f>
        <v>16593152.868000001</v>
      </c>
      <c r="J14" s="28">
        <f>(F14*D14)</f>
        <v>0</v>
      </c>
      <c r="K14" s="28">
        <f>+H14-I14</f>
        <v>0</v>
      </c>
      <c r="L14" s="29"/>
      <c r="M14" s="30">
        <f t="shared" si="1"/>
        <v>36681</v>
      </c>
      <c r="N14" s="31">
        <f t="shared" si="2"/>
        <v>44833</v>
      </c>
      <c r="S14" s="33"/>
    </row>
    <row r="15" spans="1:19" s="32" customFormat="1" ht="31.5" x14ac:dyDescent="0.25">
      <c r="A15" s="20" t="s">
        <v>24</v>
      </c>
      <c r="B15" s="21" t="str">
        <f>VLOOKUP(A15,[1]A.P.U!C:F,2,0)</f>
        <v xml:space="preserve"> Excavación en Zanja - mecánica - Cualquier material 
(seco - húmedo) 0 - a 6 m                                         </v>
      </c>
      <c r="C15" s="22" t="str">
        <f>VLOOKUP(A15,[1]A.P.U!C:F,3,0)</f>
        <v>M3</v>
      </c>
      <c r="D15" s="46">
        <v>45.27</v>
      </c>
      <c r="E15" s="47">
        <f>VLOOKUP(A15,[1]A.P.U!$C:$K,6,0)+VLOOKUP(A15,[1]A.P.U!$C:$K,8,0)+VLOOKUP(A15,[1]A.P.U!$C:$K,9,0)</f>
        <v>6633.296875</v>
      </c>
      <c r="F15" s="48">
        <f>VLOOKUP(A15,[1]A.P.U!$C:$K,7,0)</f>
        <v>0</v>
      </c>
      <c r="G15" s="25">
        <f>ROUND(VLOOKUP(A15,[1]A.P.U!C:F,4,0),0)</f>
        <v>6633</v>
      </c>
      <c r="H15" s="49">
        <f t="shared" si="0"/>
        <v>300275.91000000003</v>
      </c>
      <c r="I15" s="27"/>
      <c r="J15" s="28"/>
      <c r="K15" s="28"/>
      <c r="L15" s="29"/>
      <c r="M15" s="30">
        <f t="shared" si="1"/>
        <v>5970</v>
      </c>
      <c r="N15" s="31">
        <f t="shared" si="2"/>
        <v>7296</v>
      </c>
      <c r="S15" s="33"/>
    </row>
    <row r="16" spans="1:19" ht="18" customHeight="1" x14ac:dyDescent="0.25">
      <c r="A16" s="34"/>
      <c r="B16" s="35" t="s">
        <v>25</v>
      </c>
      <c r="C16" s="35"/>
      <c r="D16" s="36"/>
      <c r="E16" s="37"/>
      <c r="F16" s="38"/>
      <c r="G16" s="39"/>
      <c r="H16" s="40"/>
      <c r="I16" s="41">
        <f>(D16*G16)</f>
        <v>0</v>
      </c>
      <c r="J16" s="42">
        <f>(F16*D16)</f>
        <v>0</v>
      </c>
      <c r="K16" s="42">
        <f>+H16-I16</f>
        <v>0</v>
      </c>
      <c r="L16" s="29"/>
      <c r="M16" s="43"/>
      <c r="N16" s="44"/>
      <c r="S16" s="45"/>
    </row>
    <row r="17" spans="1:19" ht="34.5" customHeight="1" x14ac:dyDescent="0.25">
      <c r="A17" s="20" t="s">
        <v>26</v>
      </c>
      <c r="B17" s="21" t="str">
        <f>VLOOKUP(A17,[1]A.P.U!C:F,2,0)</f>
        <v xml:space="preserve">Cargue y evacuación de escombros y sobrantes en Vehículo Automotor, hasta cualquier distancia.                 </v>
      </c>
      <c r="C17" s="22" t="str">
        <f>VLOOKUP(A17,[1]A.P.U!C:F,3,0)</f>
        <v>M3</v>
      </c>
      <c r="D17" s="46">
        <f>ROUND('[1]Cantidades de obra'!H60,2)</f>
        <v>808.38</v>
      </c>
      <c r="E17" s="47">
        <f>VLOOKUP(A17,[1]A.P.U!$C:$K,6,0)+VLOOKUP(A17,[1]A.P.U!$C:$K,8,0)+VLOOKUP(A17,[1]A.P.U!$C:$K,9,0)</f>
        <v>25077.92625</v>
      </c>
      <c r="F17" s="48">
        <f>VLOOKUP(A17,[1]A.P.U!$C:$K,7,0)</f>
        <v>0</v>
      </c>
      <c r="G17" s="25">
        <f>ROUND(VLOOKUP(A17,[1]A.P.U!C:F,4,0),0)</f>
        <v>25078</v>
      </c>
      <c r="H17" s="49">
        <f t="shared" si="0"/>
        <v>20272553.640000001</v>
      </c>
      <c r="I17" s="41">
        <f>(D17*G17)</f>
        <v>20272553.640000001</v>
      </c>
      <c r="J17" s="42">
        <f>(F17*D17)</f>
        <v>0</v>
      </c>
      <c r="K17" s="42">
        <f>+H17-I17</f>
        <v>0</v>
      </c>
      <c r="L17" s="29"/>
      <c r="M17" s="30">
        <f t="shared" si="1"/>
        <v>22570</v>
      </c>
      <c r="N17" s="31">
        <f t="shared" si="2"/>
        <v>27586</v>
      </c>
      <c r="S17" s="45"/>
    </row>
    <row r="18" spans="1:19" s="32" customFormat="1" ht="31.5" x14ac:dyDescent="0.25">
      <c r="A18" s="20" t="s">
        <v>27</v>
      </c>
      <c r="B18" s="21" t="str">
        <f>VLOOKUP(A18,[1]A.P.U!C:F,2,0)</f>
        <v>Transporte terrestre de materialers para ejecución de obra incluye disposición final en cualquier tipo vía</v>
      </c>
      <c r="C18" s="22" t="str">
        <f>VLOOKUP(A18,[1]A.P.U!C:F,3,0)</f>
        <v>M3/KM</v>
      </c>
      <c r="D18" s="23">
        <f>(D64+D22)*20</f>
        <v>5676</v>
      </c>
      <c r="E18" s="24">
        <f>VLOOKUP(A18,[1]A.P.U!$C:$K,6,0)+VLOOKUP(A18,[1]A.P.U!$C:$K,8,0)+VLOOKUP(A18,[1]A.P.U!$C:$K,9,0)</f>
        <v>928</v>
      </c>
      <c r="F18" s="25">
        <f>VLOOKUP(A18,[1]A.P.U!$C:$K,7,0)</f>
        <v>0</v>
      </c>
      <c r="G18" s="25">
        <f>ROUND(VLOOKUP(A18,[1]A.P.U!C:F,4,0),0)</f>
        <v>928</v>
      </c>
      <c r="H18" s="26">
        <f t="shared" si="0"/>
        <v>5267328</v>
      </c>
      <c r="I18" s="27"/>
      <c r="J18" s="28"/>
      <c r="K18" s="28"/>
      <c r="L18" s="62"/>
      <c r="M18" s="30">
        <f t="shared" si="1"/>
        <v>835</v>
      </c>
      <c r="N18" s="31">
        <f t="shared" si="2"/>
        <v>1021</v>
      </c>
      <c r="S18" s="33"/>
    </row>
    <row r="19" spans="1:19" ht="18" customHeight="1" x14ac:dyDescent="0.25">
      <c r="A19" s="34"/>
      <c r="B19" s="35" t="s">
        <v>28</v>
      </c>
      <c r="C19" s="35"/>
      <c r="D19" s="36"/>
      <c r="E19" s="37"/>
      <c r="F19" s="38"/>
      <c r="G19" s="39"/>
      <c r="H19" s="40"/>
      <c r="I19" s="41">
        <f>(D19*G19)</f>
        <v>0</v>
      </c>
      <c r="J19" s="42">
        <f>(F19*D19)</f>
        <v>0</v>
      </c>
      <c r="K19" s="42">
        <f>+H19-I19</f>
        <v>0</v>
      </c>
      <c r="L19" s="63"/>
      <c r="M19" s="43"/>
      <c r="N19" s="44"/>
      <c r="S19" s="45"/>
    </row>
    <row r="20" spans="1:19" ht="15.75" x14ac:dyDescent="0.25">
      <c r="A20" s="20" t="s">
        <v>29</v>
      </c>
      <c r="B20" s="21" t="str">
        <f>VLOOKUP(A20,[1]A.P.U!C:F,2,0)</f>
        <v xml:space="preserve">Rellenos Compactados con Material de Obra                </v>
      </c>
      <c r="C20" s="22" t="str">
        <f>VLOOKUP(A20,[1]A.P.U!C:F,3,0)</f>
        <v>M3</v>
      </c>
      <c r="D20" s="46">
        <f>ROUND(('[1]Cantidades de obra'!H70),2)</f>
        <v>2684.86</v>
      </c>
      <c r="E20" s="47">
        <f>VLOOKUP(A20,[1]A.P.U!$C:$K,6,0)+VLOOKUP(A20,[1]A.P.U!$C:$K,8,0)+VLOOKUP(A20,[1]A.P.U!$C:$K,9,0)</f>
        <v>12954.095000000001</v>
      </c>
      <c r="F20" s="48">
        <f>VLOOKUP(A20,[1]A.P.U!$C:$K,7,0)</f>
        <v>0</v>
      </c>
      <c r="G20" s="48">
        <f>VLOOKUP(A20,[1]A.P.U!C:F,4,0)</f>
        <v>12954.095000000001</v>
      </c>
      <c r="H20" s="49">
        <f>+G20*D20</f>
        <v>34779931.501700006</v>
      </c>
      <c r="I20" s="41">
        <f>(D20*G20)</f>
        <v>34779931.501700006</v>
      </c>
      <c r="J20" s="42">
        <f>(F20*D20)</f>
        <v>0</v>
      </c>
      <c r="K20" s="42">
        <f>+H20-I20</f>
        <v>0</v>
      </c>
      <c r="L20" s="63"/>
      <c r="M20" s="30">
        <f t="shared" si="1"/>
        <v>11659</v>
      </c>
      <c r="N20" s="31">
        <f t="shared" si="2"/>
        <v>14250</v>
      </c>
      <c r="S20" s="45"/>
    </row>
    <row r="21" spans="1:19" ht="15.75" x14ac:dyDescent="0.25">
      <c r="A21" s="20" t="s">
        <v>30</v>
      </c>
      <c r="B21" s="21" t="str">
        <f>VLOOKUP(A21,[1]A.P.U!C:F,2,0)</f>
        <v>Rellenos Compactados con Afirmado (Tipo El Faro)</v>
      </c>
      <c r="C21" s="22" t="str">
        <f>VLOOKUP(A21,[1]A.P.U!C:F,3,0)</f>
        <v>M3</v>
      </c>
      <c r="D21" s="46">
        <f>ROUND('[1]Cantidades de obra'!N60,2)</f>
        <v>173.11</v>
      </c>
      <c r="E21" s="47">
        <f>VLOOKUP(A21,[1]A.P.U!$C:$K,6,0)+VLOOKUP(A21,[1]A.P.U!$C:$K,8,0)+VLOOKUP(A21,[1]A.P.U!$C:$K,9,0)</f>
        <v>23087.110000000004</v>
      </c>
      <c r="F21" s="48">
        <f>VLOOKUP(A21,[1]A.P.U!$C:$K,7,0)</f>
        <v>39140</v>
      </c>
      <c r="G21" s="48">
        <f>VLOOKUP(A21,[1]A.P.U!C:F,4,0)</f>
        <v>62227.11</v>
      </c>
      <c r="H21" s="49">
        <f>+G21*D21</f>
        <v>10772135.012100002</v>
      </c>
      <c r="I21" s="41"/>
      <c r="J21" s="42"/>
      <c r="K21" s="42"/>
      <c r="L21" s="63"/>
      <c r="M21" s="30">
        <f t="shared" si="1"/>
        <v>56004</v>
      </c>
      <c r="N21" s="31">
        <f t="shared" si="2"/>
        <v>68450</v>
      </c>
      <c r="S21" s="45"/>
    </row>
    <row r="22" spans="1:19" ht="15.75" x14ac:dyDescent="0.25">
      <c r="A22" s="20" t="s">
        <v>31</v>
      </c>
      <c r="B22" s="21" t="str">
        <f>[1]A.P.U!D167</f>
        <v xml:space="preserve">Relleno arena gruesa limpia para tubería </v>
      </c>
      <c r="C22" s="22" t="str">
        <f>[1]A.P.U!E167</f>
        <v>M3</v>
      </c>
      <c r="D22" s="46">
        <f>ROUND('[1]Cantidades de obra'!N62,2)</f>
        <v>98.65</v>
      </c>
      <c r="E22" s="47">
        <f>[1]A.P.U!H167+[1]A.P.U!J167</f>
        <v>12406.390625</v>
      </c>
      <c r="F22" s="48">
        <f>[1]A.P.U!I167</f>
        <v>45320</v>
      </c>
      <c r="G22" s="48">
        <f>ROUND([1]A.P.U!F167,0)</f>
        <v>57726</v>
      </c>
      <c r="H22" s="49">
        <f>+G22*D22</f>
        <v>5694669.9000000004</v>
      </c>
      <c r="I22" s="41">
        <f>(D22*G22)</f>
        <v>5694669.9000000004</v>
      </c>
      <c r="J22" s="42">
        <v>0</v>
      </c>
      <c r="K22" s="42">
        <f>+H22-I22</f>
        <v>0</v>
      </c>
      <c r="L22" s="63"/>
      <c r="M22" s="30">
        <f t="shared" si="1"/>
        <v>51953</v>
      </c>
      <c r="N22" s="31">
        <f t="shared" si="2"/>
        <v>63499</v>
      </c>
      <c r="S22" s="45"/>
    </row>
    <row r="23" spans="1:19" ht="15.75" x14ac:dyDescent="0.25">
      <c r="A23" s="34"/>
      <c r="B23" s="35" t="s">
        <v>32</v>
      </c>
      <c r="C23" s="35"/>
      <c r="D23" s="36"/>
      <c r="E23" s="37"/>
      <c r="F23" s="38"/>
      <c r="G23" s="39"/>
      <c r="H23" s="40"/>
      <c r="I23" s="41">
        <f>(D23*G23)</f>
        <v>0</v>
      </c>
      <c r="J23" s="42">
        <f>(F23*D23)</f>
        <v>0</v>
      </c>
      <c r="K23" s="42">
        <f>+H23-I23</f>
        <v>0</v>
      </c>
      <c r="L23" s="63"/>
      <c r="M23" s="30"/>
      <c r="N23" s="31"/>
      <c r="S23" s="45"/>
    </row>
    <row r="24" spans="1:19" ht="15.75" x14ac:dyDescent="0.25">
      <c r="A24" s="20" t="s">
        <v>33</v>
      </c>
      <c r="B24" s="21" t="str">
        <f>VLOOKUP(A24,[1]A.P.U!C:F,2,0)</f>
        <v>Suministro, transporte e instalación Entibado continuo en madera Tipo 2</v>
      </c>
      <c r="C24" s="22" t="str">
        <f>VLOOKUP(A24,[1]A.P.U!C:F,3,0)</f>
        <v>M2</v>
      </c>
      <c r="D24" s="46">
        <f>ROUND('[1]Cantidades de obra'!V20,0)-105</f>
        <v>3100</v>
      </c>
      <c r="E24" s="47">
        <f>VLOOKUP(A24,[1]A.P.U!$C:$K,6,0)+VLOOKUP(A24,[1]A.P.U!$C:$K,8,0)+VLOOKUP(A24,[1]A.P.U!$C:$K,9,0)</f>
        <v>4377.1632069687503</v>
      </c>
      <c r="F24" s="48">
        <f>[1]A.P.U!I206</f>
        <v>11982.8896</v>
      </c>
      <c r="G24" s="25">
        <f>ROUND(VLOOKUP(A24,[1]A.P.U!C:F,4,0),0)</f>
        <v>16360</v>
      </c>
      <c r="H24" s="49">
        <f>+G24*D24</f>
        <v>50716000</v>
      </c>
      <c r="I24" s="41">
        <f>(D24*G24)</f>
        <v>50716000</v>
      </c>
      <c r="J24" s="42">
        <v>0</v>
      </c>
      <c r="K24" s="42">
        <f>+H24-I24</f>
        <v>0</v>
      </c>
      <c r="L24" s="63"/>
      <c r="M24" s="30">
        <f t="shared" si="1"/>
        <v>14724</v>
      </c>
      <c r="N24" s="31">
        <f t="shared" si="2"/>
        <v>17996</v>
      </c>
      <c r="S24" s="45"/>
    </row>
    <row r="25" spans="1:19" ht="15.75" x14ac:dyDescent="0.25">
      <c r="A25" s="64" t="s">
        <v>34</v>
      </c>
      <c r="B25" s="21" t="str">
        <f>VLOOKUP(A25,[1]A.P.U!C:F,2,0)</f>
        <v>Entibado Metalico  Horizontal/Vertical Tipo 1</v>
      </c>
      <c r="C25" s="22" t="str">
        <f>VLOOKUP(A25,[1]A.P.U!C:F,3,0)</f>
        <v>Ml</v>
      </c>
      <c r="D25" s="46">
        <v>134.44</v>
      </c>
      <c r="E25" s="47">
        <f>VLOOKUP(A25,[1]A.P.U!$C:$K,6,0)+VLOOKUP(A25,[1]A.P.U!$C:$K,8,0)+VLOOKUP(A25,[1]A.P.U!$C:$K,9,0)</f>
        <v>7985.5566086312501</v>
      </c>
      <c r="F25" s="47">
        <f>[1]A.P.U!I106</f>
        <v>8861.861359999999</v>
      </c>
      <c r="G25" s="25">
        <f>ROUND(VLOOKUP(A25,[1]A.P.U!C:F,4,0),0)</f>
        <v>16847</v>
      </c>
      <c r="H25" s="49">
        <f>+G25*D25</f>
        <v>2264910.6800000002</v>
      </c>
      <c r="I25" s="41"/>
      <c r="J25" s="42"/>
      <c r="K25" s="42"/>
      <c r="L25" s="63"/>
      <c r="M25" s="30">
        <f t="shared" si="1"/>
        <v>15162</v>
      </c>
      <c r="N25" s="31">
        <f t="shared" si="2"/>
        <v>18532</v>
      </c>
      <c r="S25" s="45"/>
    </row>
    <row r="26" spans="1:19" ht="15" customHeight="1" x14ac:dyDescent="0.25">
      <c r="A26" s="167" t="s">
        <v>35</v>
      </c>
      <c r="B26" s="159"/>
      <c r="C26" s="159"/>
      <c r="D26" s="159"/>
      <c r="E26" s="159"/>
      <c r="F26" s="159"/>
      <c r="G26" s="159"/>
      <c r="H26" s="159"/>
      <c r="I26" s="41">
        <f>(D26*E26)</f>
        <v>0</v>
      </c>
      <c r="J26" s="42">
        <f>(F26*D26)</f>
        <v>0</v>
      </c>
      <c r="K26" s="42">
        <f>+H26-I26</f>
        <v>0</v>
      </c>
      <c r="L26" s="63"/>
      <c r="M26" s="30"/>
      <c r="N26" s="31"/>
      <c r="S26" s="45"/>
    </row>
    <row r="27" spans="1:19" ht="31.5" x14ac:dyDescent="0.25">
      <c r="A27" s="20" t="s">
        <v>36</v>
      </c>
      <c r="B27" s="21" t="str">
        <f>VLOOKUP(A27,[1]A.P.U!C:F,2,0)</f>
        <v xml:space="preserve">Suministro e Instalación Tubería Pvc Corrugada 160 m.m. (6") para Alcantarillado.  Unión caucho (Según Norma NTC 3722 Y NTC5055)     </v>
      </c>
      <c r="C27" s="22" t="str">
        <f>VLOOKUP(A27,[1]A.P.U!C:F,3,0)</f>
        <v>m</v>
      </c>
      <c r="D27" s="53">
        <f>ROUND('[1]Cantidades de obra'!C23,0)</f>
        <v>1362</v>
      </c>
      <c r="E27" s="47">
        <f>VLOOKUP(A27,[1]A.P.U!$C:$K,6,0)+VLOOKUP(A27,[1]A.P.U!$C:$K,8,0)+VLOOKUP(A27,[1]A.P.U!$C:$K,9,0)</f>
        <v>7807.9329375000007</v>
      </c>
      <c r="F27" s="48">
        <f>VLOOKUP(A27,[1]A.P.U!$C:$K,7,0)</f>
        <v>31126.266</v>
      </c>
      <c r="G27" s="25">
        <f>ROUND(VLOOKUP(A27,[1]A.P.U!C:F,4,0),0)</f>
        <v>38934</v>
      </c>
      <c r="H27" s="49">
        <f>+G27*D27</f>
        <v>53028108</v>
      </c>
      <c r="I27" s="41">
        <f>(D27*E27)</f>
        <v>10634404.660875</v>
      </c>
      <c r="J27" s="42">
        <f>(G27*D27)</f>
        <v>53028108</v>
      </c>
      <c r="K27" s="42">
        <f>+H27-I27</f>
        <v>42393703.339125</v>
      </c>
      <c r="L27" s="63"/>
      <c r="M27" s="30">
        <f t="shared" si="1"/>
        <v>35041</v>
      </c>
      <c r="N27" s="31">
        <f t="shared" si="2"/>
        <v>42827</v>
      </c>
      <c r="R27" s="65"/>
      <c r="S27" s="66"/>
    </row>
    <row r="28" spans="1:19" ht="31.5" x14ac:dyDescent="0.25">
      <c r="A28" s="20" t="s">
        <v>37</v>
      </c>
      <c r="B28" s="21" t="str">
        <f>VLOOKUP(A28,[1]A.P.U!C:F,2,0)</f>
        <v xml:space="preserve">Suministro e Instalación Tubería Pvc Corrugada 250 m.m. (10") para Alcantarillado   Unión caucho (Según Norma NTC 3722 Y NTC5055)          </v>
      </c>
      <c r="C28" s="22" t="str">
        <f>VLOOKUP(A28,[1]A.P.U!C:F,3,0)</f>
        <v>m</v>
      </c>
      <c r="D28" s="53">
        <f>ROUND('[1]Cantidades de obra'!C24,0)</f>
        <v>101</v>
      </c>
      <c r="E28" s="47">
        <f>VLOOKUP(A28,[1]A.P.U!$C:$K,6,0)+VLOOKUP(A28,[1]A.P.U!$C:$K,8,0)+VLOOKUP(A28,[1]A.P.U!$C:$K,9,0)</f>
        <v>8866.3368750000009</v>
      </c>
      <c r="F28" s="48">
        <f>VLOOKUP(A28,[1]A.P.U!$C:$K,7,0)</f>
        <v>61537.016000000003</v>
      </c>
      <c r="G28" s="25">
        <f>ROUND(VLOOKUP(A28,[1]A.P.U!C:F,4,0),0)</f>
        <v>70403</v>
      </c>
      <c r="H28" s="49">
        <f>+G28*D28</f>
        <v>7110703</v>
      </c>
      <c r="I28" s="41"/>
      <c r="J28" s="42"/>
      <c r="K28" s="42"/>
      <c r="L28" s="63"/>
      <c r="M28" s="30">
        <f t="shared" si="1"/>
        <v>63363</v>
      </c>
      <c r="N28" s="31">
        <f t="shared" si="2"/>
        <v>77443</v>
      </c>
      <c r="R28" s="65"/>
      <c r="S28" s="45"/>
    </row>
    <row r="29" spans="1:19" ht="31.5" x14ac:dyDescent="0.25">
      <c r="A29" s="20" t="s">
        <v>38</v>
      </c>
      <c r="B29" s="21" t="str">
        <f>VLOOKUP(A29,[1]A.P.U!C:F,2,0)</f>
        <v xml:space="preserve">Suministro e Instalación Tubería Pvc Corrugada 315 m.m. (12") para Alcantarillado   Unión caucho (Según Norma NTC 3722 Y NTC5055)          </v>
      </c>
      <c r="C29" s="22" t="str">
        <f>VLOOKUP(A29,[1]A.P.U!C:F,3,0)</f>
        <v>m</v>
      </c>
      <c r="D29" s="53">
        <f>ROUND('[1]Cantidades de obra'!C25,0)</f>
        <v>144</v>
      </c>
      <c r="E29" s="47">
        <f>VLOOKUP(A29,[1]A.P.U!$C:$K,6,0)+VLOOKUP(A29,[1]A.P.U!$C:$K,8,0)+VLOOKUP(A29,[1]A.P.U!$C:$K,9,0)</f>
        <v>8866.3368750000009</v>
      </c>
      <c r="F29" s="48">
        <f>VLOOKUP(A29,[1]A.P.U!$C:$K,7,0)</f>
        <v>90721.036000000007</v>
      </c>
      <c r="G29" s="25">
        <f>ROUND(VLOOKUP(A29,[1]A.P.U!C:F,4,0),0)</f>
        <v>99587</v>
      </c>
      <c r="H29" s="49">
        <f>+G29*D29</f>
        <v>14340528</v>
      </c>
      <c r="I29" s="41"/>
      <c r="J29" s="42"/>
      <c r="K29" s="42"/>
      <c r="L29" s="63"/>
      <c r="M29" s="30">
        <f t="shared" si="1"/>
        <v>89628</v>
      </c>
      <c r="N29" s="31">
        <f t="shared" si="2"/>
        <v>109546</v>
      </c>
      <c r="R29" s="67"/>
      <c r="S29" s="45"/>
    </row>
    <row r="30" spans="1:19" ht="31.5" x14ac:dyDescent="0.25">
      <c r="A30" s="20" t="s">
        <v>39</v>
      </c>
      <c r="B30" s="21" t="str">
        <f>VLOOKUP(A30,[1]A.P.U!C:F,2,0)</f>
        <v xml:space="preserve"> Instalación Tubería PVC Corrugada 450 m.m. (18") para Alcantarillado    Unión caucho (Según Norma NTC 3722 Y NTC5055)     </v>
      </c>
      <c r="C30" s="22" t="str">
        <f>VLOOKUP(A30,[1]A.P.U!C:F,3,0)</f>
        <v>m</v>
      </c>
      <c r="D30" s="53">
        <f>ROUND('[1]Cantidades de obra'!C18,0)</f>
        <v>12</v>
      </c>
      <c r="E30" s="47">
        <f>VLOOKUP(A30,[1]A.P.U!$C:$K,6,0)+VLOOKUP(A30,[1]A.P.U!$C:$K,8,0)+VLOOKUP(A30,[1]A.P.U!$C:$K,9,0)</f>
        <v>24066.215625000001</v>
      </c>
      <c r="F30" s="48">
        <f>VLOOKUP(A30,[1]A.P.U!$C:$K,7,0)</f>
        <v>196298.40800000002</v>
      </c>
      <c r="G30" s="25">
        <f>ROUND(VLOOKUP(A30,[1]A.P.U!C:F,4,0),0)</f>
        <v>220365</v>
      </c>
      <c r="H30" s="49">
        <f t="shared" ref="H30:H33" si="3">+G30*D30</f>
        <v>2644380</v>
      </c>
      <c r="I30" s="41">
        <f>(D30*E30)</f>
        <v>288794.58750000002</v>
      </c>
      <c r="J30" s="42">
        <f>(F30*D30)</f>
        <v>2355580.8960000002</v>
      </c>
      <c r="K30" s="42">
        <f t="shared" ref="K30:K39" si="4">+H30-I30</f>
        <v>2355585.4125000001</v>
      </c>
      <c r="L30" s="63"/>
      <c r="M30" s="30">
        <f t="shared" si="1"/>
        <v>198329</v>
      </c>
      <c r="N30" s="31">
        <f t="shared" si="2"/>
        <v>242402</v>
      </c>
      <c r="S30" s="45"/>
    </row>
    <row r="31" spans="1:19" ht="31.5" x14ac:dyDescent="0.25">
      <c r="A31" s="20" t="s">
        <v>40</v>
      </c>
      <c r="B31" s="21" t="str">
        <f>VLOOKUP(A31,[1]A.P.U!C:F,2,0)</f>
        <v xml:space="preserve">Suministro e Instalación Tubería PVC Corrugada DE 625 m.m. (24") para Alcantarillado Unión caucho (Según Norma NTC 3722 Y NTC5055)       </v>
      </c>
      <c r="C31" s="22" t="str">
        <f>VLOOKUP(A31,[1]A.P.U!C:F,3,0)</f>
        <v>m</v>
      </c>
      <c r="D31" s="53">
        <f>ROUND('[1]Cantidades de obra'!C28,0)</f>
        <v>270</v>
      </c>
      <c r="E31" s="47">
        <f>VLOOKUP(A31,[1]A.P.U!$C:$K,6,0)+VLOOKUP(A31,[1]A.P.U!$C:$K,8,0)+VLOOKUP(A31,[1]A.P.U!$C:$K,9,0)</f>
        <v>28056.751562499998</v>
      </c>
      <c r="F31" s="48">
        <f>VLOOKUP(A31,[1]A.P.U!$C:$K,7,0)</f>
        <v>273372.05600000004</v>
      </c>
      <c r="G31" s="25">
        <f>ROUND(VLOOKUP(A31,[1]A.P.U!C:F,4,0),0)</f>
        <v>301429</v>
      </c>
      <c r="H31" s="49">
        <f t="shared" si="3"/>
        <v>81385830</v>
      </c>
      <c r="I31" s="41">
        <f>(D31*E31)</f>
        <v>7575322.9218749991</v>
      </c>
      <c r="J31" s="42">
        <f>(F31*D31)</f>
        <v>73810455.120000005</v>
      </c>
      <c r="K31" s="42">
        <f t="shared" si="4"/>
        <v>73810507.078125</v>
      </c>
      <c r="L31" s="63"/>
      <c r="M31" s="30">
        <f t="shared" si="1"/>
        <v>271286</v>
      </c>
      <c r="N31" s="31">
        <f t="shared" si="2"/>
        <v>331572</v>
      </c>
      <c r="S31" s="45"/>
    </row>
    <row r="32" spans="1:19" ht="31.5" x14ac:dyDescent="0.25">
      <c r="A32" s="20" t="s">
        <v>41</v>
      </c>
      <c r="B32" s="21" t="str">
        <f>VLOOKUP(A32,[1]A.P.U!C:F,2,0)</f>
        <v xml:space="preserve">Suministro e Instalación Tubería PVC Corrugada DE 710 m.m. (27") para Alcantarillado. Unión caucho (Según Norma NTC 3722 Y NTC5055)     </v>
      </c>
      <c r="C32" s="22" t="str">
        <f>VLOOKUP(A32,[1]A.P.U!C:F,3,0)</f>
        <v>m</v>
      </c>
      <c r="D32" s="53">
        <f>ROUND('[1]Cantidades de obra'!C31,0)</f>
        <v>90</v>
      </c>
      <c r="E32" s="47">
        <f>VLOOKUP(A32,[1]A.P.U!$C:$K,6,0)+VLOOKUP(A32,[1]A.P.U!$C:$K,8,0)+VLOOKUP(A32,[1]A.P.U!$C:$K,9,0)</f>
        <v>30401.603906249999</v>
      </c>
      <c r="F32" s="48">
        <f>VLOOKUP(A32,[1]A.P.U!$C:$K,7,0)</f>
        <v>370262.766</v>
      </c>
      <c r="G32" s="25">
        <f>ROUND(VLOOKUP(A32,[1]A.P.U!C:F,4,0),0)</f>
        <v>400664</v>
      </c>
      <c r="H32" s="49">
        <f t="shared" si="3"/>
        <v>36059760</v>
      </c>
      <c r="I32" s="41">
        <f>(D32*E32)</f>
        <v>2736144.3515625</v>
      </c>
      <c r="J32" s="42">
        <f>(F32*D32)</f>
        <v>33323648.940000001</v>
      </c>
      <c r="K32" s="42">
        <f t="shared" si="4"/>
        <v>33323615.6484375</v>
      </c>
      <c r="L32" s="63"/>
      <c r="M32" s="30">
        <f t="shared" si="1"/>
        <v>360598</v>
      </c>
      <c r="N32" s="31">
        <f t="shared" si="2"/>
        <v>440730</v>
      </c>
      <c r="S32" s="45"/>
    </row>
    <row r="33" spans="1:19" s="32" customFormat="1" ht="31.5" x14ac:dyDescent="0.25">
      <c r="A33" s="20" t="s">
        <v>42</v>
      </c>
      <c r="B33" s="21" t="str">
        <f>[1]A.P.U!D280</f>
        <v xml:space="preserve">Suministro e Instalación Tubería PVC Corrugada 900 m.m. (36") para Alcantarillado. Unión caucho (Según Norma NTC 3722 Y NTC5055)     </v>
      </c>
      <c r="C33" s="22" t="str">
        <f>[1]A.P.U!E280</f>
        <v>m</v>
      </c>
      <c r="D33" s="68">
        <f>'[1]Cantidades de obra'!C34</f>
        <v>101</v>
      </c>
      <c r="E33" s="24">
        <f>[1]A.P.U!H280+[1]A.P.U!J280</f>
        <v>37762.168615024217</v>
      </c>
      <c r="F33" s="25">
        <f>[1]A.P.U!I280</f>
        <v>939081.97322854109</v>
      </c>
      <c r="G33" s="25">
        <f>[1]A.P.U!F280</f>
        <v>976844.14184356527</v>
      </c>
      <c r="H33" s="26">
        <f t="shared" si="3"/>
        <v>98661258.326200098</v>
      </c>
      <c r="I33" s="27">
        <f>(D33*E33)</f>
        <v>3813979.0301174461</v>
      </c>
      <c r="J33" s="28">
        <f>(F33*D33)</f>
        <v>94847279.296082646</v>
      </c>
      <c r="K33" s="28">
        <f t="shared" si="4"/>
        <v>94847279.296082646</v>
      </c>
      <c r="L33" s="69"/>
      <c r="M33" s="30">
        <f t="shared" si="1"/>
        <v>879160</v>
      </c>
      <c r="N33" s="31">
        <f t="shared" si="2"/>
        <v>1074529</v>
      </c>
      <c r="S33" s="33"/>
    </row>
    <row r="34" spans="1:19" ht="15.75" customHeight="1" x14ac:dyDescent="0.25">
      <c r="A34" s="167" t="s">
        <v>43</v>
      </c>
      <c r="B34" s="159"/>
      <c r="C34" s="159"/>
      <c r="D34" s="159"/>
      <c r="E34" s="159"/>
      <c r="F34" s="159"/>
      <c r="G34" s="159"/>
      <c r="H34" s="159"/>
      <c r="I34" s="41">
        <f>(D34*E34)</f>
        <v>0</v>
      </c>
      <c r="J34" s="42">
        <f>(F34*D34)</f>
        <v>0</v>
      </c>
      <c r="K34" s="42">
        <f t="shared" si="4"/>
        <v>0</v>
      </c>
      <c r="L34" s="63"/>
      <c r="M34" s="30"/>
      <c r="N34" s="31"/>
      <c r="S34" s="45"/>
    </row>
    <row r="35" spans="1:19" ht="15.75" x14ac:dyDescent="0.25">
      <c r="A35" s="20" t="s">
        <v>44</v>
      </c>
      <c r="B35" s="21" t="str">
        <f>VLOOKUP(A35,[1]A.P.U!C:F,2,0)</f>
        <v xml:space="preserve">Cámara Circular de Inspección/Caída D=1.20 m. en Concreto 21 Mpa        </v>
      </c>
      <c r="C35" s="22" t="str">
        <f>VLOOKUP(A35,[1]A.P.U!C:F,3,0)</f>
        <v>Ml</v>
      </c>
      <c r="D35" s="46">
        <f>ROUND('[1]Cantidades de obra'!N54,0)</f>
        <v>48</v>
      </c>
      <c r="E35" s="47">
        <f>VLOOKUP(A35,[1]A.P.U!$C:$K,6,0)+VLOOKUP(A35,[1]A.P.U!$C:$K,8,0)+VLOOKUP(A35,[1]A.P.U!$C:$K,9,0)</f>
        <v>103777.85411098877</v>
      </c>
      <c r="F35" s="48">
        <f>VLOOKUP(A35,[1]A.P.U!$C:$K,7,0)</f>
        <v>260107.12024270053</v>
      </c>
      <c r="G35" s="25">
        <f>ROUND(VLOOKUP(A35,[1]A.P.U!C:F,4,0),0)</f>
        <v>363885</v>
      </c>
      <c r="H35" s="49">
        <f>+G35*D35</f>
        <v>17466480</v>
      </c>
      <c r="I35" s="41">
        <f>(D35*G35)</f>
        <v>17466480</v>
      </c>
      <c r="J35" s="42">
        <v>0</v>
      </c>
      <c r="K35" s="42">
        <f t="shared" si="4"/>
        <v>0</v>
      </c>
      <c r="L35" s="63"/>
      <c r="M35" s="30">
        <f t="shared" si="1"/>
        <v>327497</v>
      </c>
      <c r="N35" s="31">
        <f t="shared" si="2"/>
        <v>400274</v>
      </c>
      <c r="S35" s="45"/>
    </row>
    <row r="36" spans="1:19" ht="15.75" x14ac:dyDescent="0.25">
      <c r="A36" s="20" t="s">
        <v>45</v>
      </c>
      <c r="B36" s="21" t="str">
        <f>VLOOKUP(A36,[1]A.P.U!C:F,2,0)</f>
        <v>Sumidero Doble Reja tipo Sifón en Concreto 21 Mpa-Tapa HF</v>
      </c>
      <c r="C36" s="22" t="str">
        <f>VLOOKUP(A36,[1]A.P.U!C:F,3,0)</f>
        <v>Un</v>
      </c>
      <c r="D36" s="46">
        <f>'[1]Cantidades de obra'!N52</f>
        <v>18</v>
      </c>
      <c r="E36" s="47">
        <f>VLOOKUP(A36,[1]A.P.U!$C:$K,6,0)+VLOOKUP(A36,[1]A.P.U!$C:$K,8,0)+VLOOKUP(A36,[1]A.P.U!$C:$K,9,0)</f>
        <v>142892.32253604001</v>
      </c>
      <c r="F36" s="48">
        <f>VLOOKUP(A36,[1]A.P.U!$C:$K,7,0)</f>
        <v>964478.22862499999</v>
      </c>
      <c r="G36" s="25">
        <f>ROUND(VLOOKUP(A36,[1]A.P.U!C:F,4,0),0)</f>
        <v>1107371</v>
      </c>
      <c r="H36" s="49">
        <f>+G36*D36</f>
        <v>19932678</v>
      </c>
      <c r="I36" s="41">
        <f>(D36*G36)</f>
        <v>19932678</v>
      </c>
      <c r="J36" s="42">
        <v>0</v>
      </c>
      <c r="K36" s="42">
        <f t="shared" si="4"/>
        <v>0</v>
      </c>
      <c r="L36" s="63"/>
      <c r="M36" s="30">
        <f t="shared" si="1"/>
        <v>996634</v>
      </c>
      <c r="N36" s="31">
        <f t="shared" si="2"/>
        <v>1218108</v>
      </c>
      <c r="S36" s="45"/>
    </row>
    <row r="37" spans="1:19" ht="15.75" x14ac:dyDescent="0.25">
      <c r="A37" s="20" t="s">
        <v>46</v>
      </c>
      <c r="B37" s="21" t="str">
        <f>VLOOKUP(A37,[1]A.P.U!C:F,2,0)</f>
        <v xml:space="preserve">Base-Cañuela Cámara Circular Inspec D=1.20 m en Concreto 21 Mpa                      </v>
      </c>
      <c r="C37" s="22" t="str">
        <f>VLOOKUP(A37,[1]A.P.U!C:F,3,0)</f>
        <v>Un</v>
      </c>
      <c r="D37" s="46">
        <f>'[1]Cantidades de obra'!N56</f>
        <v>17</v>
      </c>
      <c r="E37" s="47">
        <f>VLOOKUP(A37,[1]A.P.U!$C:$K,6,0)+VLOOKUP(A37,[1]A.P.U!$C:$K,8,0)+VLOOKUP(A37,[1]A.P.U!$C:$K,9,0)</f>
        <v>114808.72493890804</v>
      </c>
      <c r="F37" s="48">
        <f>VLOOKUP(A37,[1]A.P.U!$C:$K,7,0)</f>
        <v>194503.38053696553</v>
      </c>
      <c r="G37" s="25">
        <f>ROUND(VLOOKUP(A37,[1]A.P.U!C:F,4,0),0)</f>
        <v>309312</v>
      </c>
      <c r="H37" s="49">
        <f t="shared" ref="H37:H43" si="5">+G37*D37</f>
        <v>5258304</v>
      </c>
      <c r="I37" s="41">
        <f>(D37*G37)</f>
        <v>5258304</v>
      </c>
      <c r="J37" s="42">
        <v>0</v>
      </c>
      <c r="K37" s="42">
        <f t="shared" si="4"/>
        <v>0</v>
      </c>
      <c r="L37" s="63"/>
      <c r="M37" s="30">
        <f t="shared" si="1"/>
        <v>278381</v>
      </c>
      <c r="N37" s="31">
        <f t="shared" si="2"/>
        <v>340243</v>
      </c>
      <c r="S37" s="45"/>
    </row>
    <row r="38" spans="1:19" ht="15.75" x14ac:dyDescent="0.25">
      <c r="A38" s="20" t="s">
        <v>47</v>
      </c>
      <c r="B38" s="21" t="str">
        <f>VLOOKUP(A38,[1]A.P.U!C:F,2,0)</f>
        <v xml:space="preserve">Tapa HF D=0.60 m. p/Cámara de Inspección              </v>
      </c>
      <c r="C38" s="22" t="str">
        <f>VLOOKUP(A38,[1]A.P.U!C:F,3,0)</f>
        <v>Un</v>
      </c>
      <c r="D38" s="46">
        <f>'[1]Cantidades de obra'!N56</f>
        <v>17</v>
      </c>
      <c r="E38" s="47">
        <f>VLOOKUP(A38,[1]A.P.U!$C:$K,6,0)+VLOOKUP(A38,[1]A.P.U!$C:$K,8,0)+VLOOKUP(A38,[1]A.P.U!$C:$K,9,0)</f>
        <v>31054.857906187503</v>
      </c>
      <c r="F38" s="48">
        <f>VLOOKUP(A38,[1]A.P.U!$C:$K,7,0)</f>
        <v>222407.49300000005</v>
      </c>
      <c r="G38" s="25">
        <f>ROUND(VLOOKUP(A38,[1]A.P.U!C:F,4,0),0)</f>
        <v>253462</v>
      </c>
      <c r="H38" s="49">
        <f t="shared" si="5"/>
        <v>4308854</v>
      </c>
      <c r="I38" s="41">
        <f>(D38*G38)</f>
        <v>4308854</v>
      </c>
      <c r="J38" s="42">
        <v>0</v>
      </c>
      <c r="K38" s="42">
        <f t="shared" si="4"/>
        <v>0</v>
      </c>
      <c r="L38" s="63"/>
      <c r="M38" s="30">
        <f t="shared" si="1"/>
        <v>228116</v>
      </c>
      <c r="N38" s="31">
        <f t="shared" si="2"/>
        <v>278808</v>
      </c>
      <c r="S38" s="45"/>
    </row>
    <row r="39" spans="1:19" ht="15.75" x14ac:dyDescent="0.25">
      <c r="A39" s="20" t="s">
        <v>48</v>
      </c>
      <c r="B39" s="21" t="str">
        <f>VLOOKUP(A39,[1]A.P.U!C:F,2,0)</f>
        <v xml:space="preserve">Caja de Inspección Empalme domiciliario  (0,50x0,50 m) en Concreto 21 Mpa            </v>
      </c>
      <c r="C39" s="22" t="str">
        <f>VLOOKUP(A39,[1]A.P.U!C:F,3,0)</f>
        <v>UN</v>
      </c>
      <c r="D39" s="46">
        <f>'[1]Cantidades de obra'!AE20</f>
        <v>227</v>
      </c>
      <c r="E39" s="47">
        <f>VLOOKUP(A39,[1]A.P.U!$C:$K,6,0)+VLOOKUP(A39,[1]A.P.U!$C:$K,8,0)+VLOOKUP(A39,[1]A.P.U!$C:$K,9,0)</f>
        <v>120487.58474156252</v>
      </c>
      <c r="F39" s="48">
        <f>VLOOKUP(A39,[1]A.P.U!$C:$K,7,0)</f>
        <v>77527.265715900008</v>
      </c>
      <c r="G39" s="25">
        <f>ROUND(VLOOKUP(A39,[1]A.P.U!C:F,4,0),0)</f>
        <v>198015</v>
      </c>
      <c r="H39" s="49">
        <f t="shared" si="5"/>
        <v>44949405</v>
      </c>
      <c r="I39" s="41">
        <f>(D39*G39)</f>
        <v>44949405</v>
      </c>
      <c r="J39" s="42">
        <v>0</v>
      </c>
      <c r="K39" s="42">
        <f t="shared" si="4"/>
        <v>0</v>
      </c>
      <c r="L39" s="63"/>
      <c r="M39" s="30">
        <f t="shared" si="1"/>
        <v>178214</v>
      </c>
      <c r="N39" s="31">
        <f t="shared" si="2"/>
        <v>217817</v>
      </c>
      <c r="S39" s="45"/>
    </row>
    <row r="40" spans="1:19" s="60" customFormat="1" ht="31.5" x14ac:dyDescent="0.25">
      <c r="A40" s="70" t="s">
        <v>49</v>
      </c>
      <c r="B40" s="51" t="str">
        <f>VLOOKUP(A40,[1]A.P.U!C:F,2,0)</f>
        <v xml:space="preserve">Suministro e instalación Kit Silla Y - Empalme para Pvc Corrugada de 250 x 160 m.m. (Suministro/Instalación)                       </v>
      </c>
      <c r="C40" s="52" t="str">
        <f>VLOOKUP(A40,[1]A.P.U!C:F,3,0)</f>
        <v>Un</v>
      </c>
      <c r="D40" s="53">
        <f>'[1]Cantidades de obra'!H78</f>
        <v>43</v>
      </c>
      <c r="E40" s="54">
        <f>VLOOKUP(A40,[1]A.P.U!$C:$K,6,0)+VLOOKUP(A40,[1]A.P.U!$C:$K,8,0)+VLOOKUP(A40,[1]A.P.U!$C:$K,9,0)</f>
        <v>43357.020249896719</v>
      </c>
      <c r="F40" s="55">
        <f>VLOOKUP(A40,[1]A.P.U!$C:$K,7,0)</f>
        <v>225366.05996231255</v>
      </c>
      <c r="G40" s="56">
        <f>ROUND(VLOOKUP(A40,[1]A.P.U!C:F,4,0),0)</f>
        <v>268723</v>
      </c>
      <c r="H40" s="57">
        <f t="shared" si="5"/>
        <v>11555089</v>
      </c>
      <c r="I40" s="58"/>
      <c r="J40" s="59"/>
      <c r="K40" s="59"/>
      <c r="L40" s="63"/>
      <c r="M40" s="30">
        <f t="shared" si="1"/>
        <v>241851</v>
      </c>
      <c r="N40" s="31">
        <f t="shared" si="2"/>
        <v>295595</v>
      </c>
      <c r="S40" s="61"/>
    </row>
    <row r="41" spans="1:19" s="60" customFormat="1" ht="31.5" x14ac:dyDescent="0.25">
      <c r="A41" s="70" t="s">
        <v>50</v>
      </c>
      <c r="B41" s="51" t="str">
        <f>VLOOKUP(A41,[1]A.P.U!C:F,2,0)</f>
        <v xml:space="preserve">Suministro e instalación Kit Silla Y - Empalme para Pvc Corrugada de 315 mm x 160 m.m. (Suministro/Instalación)                                         </v>
      </c>
      <c r="C41" s="52" t="str">
        <f>VLOOKUP(A41,[1]A.P.U!C:F,3,0)</f>
        <v>Un</v>
      </c>
      <c r="D41" s="53">
        <f>'[1]Cantidades de obra'!H76</f>
        <v>57</v>
      </c>
      <c r="E41" s="54">
        <f>VLOOKUP(A41,[1]A.P.U!$C:$K,6,0)+VLOOKUP(A41,[1]A.P.U!$C:$K,8,0)+VLOOKUP(A41,[1]A.P.U!$C:$K,9,0)</f>
        <v>50313.41530200564</v>
      </c>
      <c r="F41" s="55">
        <f>VLOOKUP(A41,[1]A.P.U!$C:$K,7,0)</f>
        <v>243688.17602745004</v>
      </c>
      <c r="G41" s="56">
        <f>ROUND(VLOOKUP(A41,[1]A.P.U!C:F,4,0),0)</f>
        <v>294002</v>
      </c>
      <c r="H41" s="57">
        <f t="shared" si="5"/>
        <v>16758114</v>
      </c>
      <c r="I41" s="58"/>
      <c r="J41" s="59"/>
      <c r="K41" s="59"/>
      <c r="L41" s="63"/>
      <c r="M41" s="30">
        <f t="shared" si="1"/>
        <v>264602</v>
      </c>
      <c r="N41" s="31">
        <f t="shared" si="2"/>
        <v>323402</v>
      </c>
      <c r="S41" s="61"/>
    </row>
    <row r="42" spans="1:19" s="60" customFormat="1" ht="31.5" x14ac:dyDescent="0.25">
      <c r="A42" s="50" t="s">
        <v>51</v>
      </c>
      <c r="B42" s="51" t="str">
        <f>VLOOKUP(A42,[1]A.P.U!C:F,2,0)</f>
        <v xml:space="preserve">Suministro e instalación Kit Silla Y - Empalme para Pvc Corrugada de 450 x 160 m.m. (Suministro/Instalación)                                         </v>
      </c>
      <c r="C42" s="52" t="str">
        <f>VLOOKUP(A42,[1]A.P.U!C:F,3,0)</f>
        <v>Un</v>
      </c>
      <c r="D42" s="53">
        <f>'[1]Cantidades de obra'!H74</f>
        <v>91</v>
      </c>
      <c r="E42" s="54">
        <f>VLOOKUP(A42,[1]A.P.U!$C:$K,6,0)+VLOOKUP(A42,[1]A.P.U!$C:$K,8,0)+VLOOKUP(A42,[1]A.P.U!$C:$K,9,0)</f>
        <v>50313.41530200564</v>
      </c>
      <c r="F42" s="55">
        <f>VLOOKUP(A42,[1]A.P.U!$C:$K,7,0)</f>
        <v>341317.74267140555</v>
      </c>
      <c r="G42" s="56">
        <f>ROUND(VLOOKUP(A42,[1]A.P.U!C:F,4,0),0)</f>
        <v>391631</v>
      </c>
      <c r="H42" s="57">
        <f t="shared" si="5"/>
        <v>35638421</v>
      </c>
      <c r="I42" s="58">
        <f t="shared" ref="I42:I63" si="6">(D42*E42)</f>
        <v>4578520.792482513</v>
      </c>
      <c r="J42" s="59">
        <f t="shared" ref="J42:J61" si="7">(F42*D42)</f>
        <v>31059914.583097905</v>
      </c>
      <c r="K42" s="59">
        <f t="shared" ref="K42:K75" si="8">+H42-I42</f>
        <v>31059900.207517486</v>
      </c>
      <c r="L42" s="63"/>
      <c r="M42" s="30">
        <f t="shared" si="1"/>
        <v>352468</v>
      </c>
      <c r="N42" s="31">
        <f t="shared" si="2"/>
        <v>430794</v>
      </c>
      <c r="S42" s="61"/>
    </row>
    <row r="43" spans="1:19" s="60" customFormat="1" ht="31.5" x14ac:dyDescent="0.25">
      <c r="A43" s="50" t="s">
        <v>52</v>
      </c>
      <c r="B43" s="51" t="str">
        <f>VLOOKUP(A43,[1]A.P.U!C:F,2,0)</f>
        <v xml:space="preserve">Suministro e instalación Kit Silla Y - Empalme para Pvc Corrugada de 27" x 160 m.m. (Suministro/Instalación)                                         </v>
      </c>
      <c r="C43" s="52" t="str">
        <f>VLOOKUP(A43,[1]A.P.U!C:F,3,0)</f>
        <v>Un</v>
      </c>
      <c r="D43" s="53">
        <f>'[1]Cantidades de obra'!H72</f>
        <v>36</v>
      </c>
      <c r="E43" s="54">
        <f>VLOOKUP(A43,[1]A.P.U!$C:$K,6,0)+VLOOKUP(A43,[1]A.P.U!$C:$K,8,0)+VLOOKUP(A43,[1]A.P.U!$C:$K,9,0)</f>
        <v>50313.41530200564</v>
      </c>
      <c r="F43" s="55">
        <f>VLOOKUP(A43,[1]A.P.U!$C:$K,7,0)</f>
        <v>447748.3142863501</v>
      </c>
      <c r="G43" s="56">
        <f>ROUND(VLOOKUP(A43,[1]A.P.U!C:F,4,0),0)</f>
        <v>498062</v>
      </c>
      <c r="H43" s="57">
        <f t="shared" si="5"/>
        <v>17930232</v>
      </c>
      <c r="I43" s="58">
        <f t="shared" si="6"/>
        <v>1811282.9508722031</v>
      </c>
      <c r="J43" s="59">
        <f t="shared" si="7"/>
        <v>16118939.314308604</v>
      </c>
      <c r="K43" s="59">
        <f t="shared" si="8"/>
        <v>16118949.049127797</v>
      </c>
      <c r="L43" s="63"/>
      <c r="M43" s="30">
        <f t="shared" si="1"/>
        <v>448256</v>
      </c>
      <c r="N43" s="31">
        <f t="shared" si="2"/>
        <v>547868</v>
      </c>
      <c r="S43" s="61"/>
    </row>
    <row r="44" spans="1:19" ht="15" customHeight="1" x14ac:dyDescent="0.25">
      <c r="A44" s="167" t="s">
        <v>53</v>
      </c>
      <c r="B44" s="159"/>
      <c r="C44" s="159"/>
      <c r="D44" s="159"/>
      <c r="E44" s="159"/>
      <c r="F44" s="159"/>
      <c r="G44" s="159"/>
      <c r="H44" s="159"/>
      <c r="I44" s="41">
        <f t="shared" si="6"/>
        <v>0</v>
      </c>
      <c r="J44" s="42">
        <f t="shared" si="7"/>
        <v>0</v>
      </c>
      <c r="K44" s="42">
        <f t="shared" si="8"/>
        <v>0</v>
      </c>
      <c r="L44" s="63"/>
      <c r="M44" s="30"/>
      <c r="N44" s="31"/>
      <c r="S44" s="45"/>
    </row>
    <row r="45" spans="1:19" ht="15.75" x14ac:dyDescent="0.25">
      <c r="A45" s="20">
        <v>7.5</v>
      </c>
      <c r="B45" s="21" t="str">
        <f>VLOOKUP(A45,[1]A.P.U!C:F,2,0)</f>
        <v xml:space="preserve">Suministro e Instalación Tubería Pvc Presión RDE 21 200 PSI de 3" </v>
      </c>
      <c r="C45" s="22" t="str">
        <f>VLOOKUP(A45,[1]A.P.U!C:F,3,0)</f>
        <v>m</v>
      </c>
      <c r="D45" s="23">
        <f>ROUND(+'[1]cant acued'!C11,0)</f>
        <v>43</v>
      </c>
      <c r="E45" s="24">
        <f>VLOOKUP(A45,[1]A.P.U!$C:$K,6,0)+VLOOKUP(A45,[1]A.P.U!$C:$K,8,0)+VLOOKUP(A45,[1]A.P.U!$C:$K,9,0)</f>
        <v>7602.8471875000005</v>
      </c>
      <c r="F45" s="48">
        <f>VLOOKUP(A45,[1]A.P.U!$C:$K,7,0)</f>
        <v>14524.599366666665</v>
      </c>
      <c r="G45" s="25">
        <f>ROUND(VLOOKUP(A45,[1]A.P.U!C:F,4,0),0)</f>
        <v>22127</v>
      </c>
      <c r="H45" s="49">
        <f t="shared" si="0"/>
        <v>951461</v>
      </c>
      <c r="I45" s="41">
        <f t="shared" si="6"/>
        <v>326922.42906250001</v>
      </c>
      <c r="J45" s="42">
        <f t="shared" si="7"/>
        <v>624557.7727666666</v>
      </c>
      <c r="K45" s="42">
        <f t="shared" si="8"/>
        <v>624538.57093749999</v>
      </c>
      <c r="L45" s="63"/>
      <c r="M45" s="30">
        <f t="shared" si="1"/>
        <v>19914</v>
      </c>
      <c r="N45" s="31">
        <f t="shared" si="2"/>
        <v>24340</v>
      </c>
      <c r="S45" s="45"/>
    </row>
    <row r="46" spans="1:19" ht="18" customHeight="1" x14ac:dyDescent="0.25">
      <c r="A46" s="34"/>
      <c r="B46" s="35" t="s">
        <v>54</v>
      </c>
      <c r="C46" s="35"/>
      <c r="D46" s="36"/>
      <c r="E46" s="37"/>
      <c r="F46" s="38"/>
      <c r="G46" s="39"/>
      <c r="H46" s="40"/>
      <c r="I46" s="41">
        <f t="shared" si="6"/>
        <v>0</v>
      </c>
      <c r="J46" s="42">
        <f t="shared" si="7"/>
        <v>0</v>
      </c>
      <c r="K46" s="42">
        <f t="shared" si="8"/>
        <v>0</v>
      </c>
      <c r="L46" s="63"/>
      <c r="M46" s="30"/>
      <c r="N46" s="31"/>
      <c r="Q46" s="71"/>
      <c r="S46" s="45"/>
    </row>
    <row r="47" spans="1:19" ht="36" customHeight="1" x14ac:dyDescent="0.25">
      <c r="A47" s="20" t="s">
        <v>55</v>
      </c>
      <c r="B47" s="21" t="str">
        <f>VLOOKUP(A47,[1]A.P.U!C:F,2,0)</f>
        <v xml:space="preserve">Suministro e Instalación Tubería PF + UAD de 1/2" para Acometida de Acueducto    </v>
      </c>
      <c r="C47" s="22" t="str">
        <f>VLOOKUP(A47,[1]A.P.U!C:F,3,0)</f>
        <v>m</v>
      </c>
      <c r="D47" s="23">
        <f>ROUND(+'[1]cant acued'!C13,0)</f>
        <v>60</v>
      </c>
      <c r="E47" s="24">
        <f>VLOOKUP(A47,[1]A.P.U!$C:$K,6,0)+VLOOKUP(A47,[1]A.P.U!$C:$K,8,0)+VLOOKUP(A47,[1]A.P.U!$C:$K,9,0)</f>
        <v>2591.6578125000001</v>
      </c>
      <c r="F47" s="24">
        <f>VLOOKUP(A47,[1]A.P.U!$C:$K,7,0)</f>
        <v>1196.8340310000001</v>
      </c>
      <c r="G47" s="25">
        <f>ROUND(VLOOKUP(A47,[1]A.P.U!C:F,4,0),0)</f>
        <v>3788</v>
      </c>
      <c r="H47" s="49">
        <f t="shared" si="0"/>
        <v>227280</v>
      </c>
      <c r="I47" s="41">
        <f t="shared" si="6"/>
        <v>155499.46875</v>
      </c>
      <c r="J47" s="42">
        <f t="shared" si="7"/>
        <v>71810.041860000012</v>
      </c>
      <c r="K47" s="42">
        <f t="shared" si="8"/>
        <v>71780.53125</v>
      </c>
      <c r="L47" s="63"/>
      <c r="M47" s="30">
        <f t="shared" si="1"/>
        <v>3409</v>
      </c>
      <c r="N47" s="31">
        <f t="shared" si="2"/>
        <v>4167</v>
      </c>
      <c r="S47" s="45"/>
    </row>
    <row r="48" spans="1:19" ht="33.75" customHeight="1" x14ac:dyDescent="0.25">
      <c r="A48" s="20" t="s">
        <v>56</v>
      </c>
      <c r="B48" s="21" t="str">
        <f>VLOOKUP(A48,[1]A.P.U!C:F,2,0)</f>
        <v xml:space="preserve"> Suministro e Instalación Empalme Pvc de 3" x 1/2" para Acometida de Acueducto         </v>
      </c>
      <c r="C48" s="22" t="str">
        <f>VLOOKUP(A48,[1]A.P.U!C:F,3,0)</f>
        <v>Un</v>
      </c>
      <c r="D48" s="23">
        <f>ROUND(+'[1]cant acued'!D11,2)</f>
        <v>17.2</v>
      </c>
      <c r="E48" s="24">
        <f>VLOOKUP(A48,[1]A.P.U!$C:$K,6,0)+VLOOKUP(A48,[1]A.P.U!$C:$K,8,0)+VLOOKUP(A48,[1]A.P.U!$C:$K,9,0)</f>
        <v>13189.191612499999</v>
      </c>
      <c r="F48" s="24">
        <f>VLOOKUP(A48,[1]A.P.U!$C:$K,7,0)</f>
        <v>35351.920000000006</v>
      </c>
      <c r="G48" s="25">
        <f>ROUND(VLOOKUP(A48,[1]A.P.U!C:F,4,0),0)</f>
        <v>48541</v>
      </c>
      <c r="H48" s="49">
        <f t="shared" si="0"/>
        <v>834905.2</v>
      </c>
      <c r="I48" s="41">
        <f t="shared" si="6"/>
        <v>226854.09573499998</v>
      </c>
      <c r="J48" s="42">
        <f t="shared" si="7"/>
        <v>608053.02400000009</v>
      </c>
      <c r="K48" s="42">
        <f t="shared" si="8"/>
        <v>608051.10426499997</v>
      </c>
      <c r="L48" s="63"/>
      <c r="M48" s="30">
        <f t="shared" si="1"/>
        <v>43687</v>
      </c>
      <c r="N48" s="31">
        <f t="shared" si="2"/>
        <v>53395</v>
      </c>
      <c r="S48" s="45"/>
    </row>
    <row r="49" spans="1:19" ht="12.75" customHeight="1" x14ac:dyDescent="0.25">
      <c r="A49" s="34"/>
      <c r="B49" s="35" t="s">
        <v>57</v>
      </c>
      <c r="C49" s="35"/>
      <c r="D49" s="36"/>
      <c r="E49" s="37"/>
      <c r="F49" s="38"/>
      <c r="G49" s="39"/>
      <c r="H49" s="40"/>
      <c r="I49" s="41">
        <f t="shared" si="6"/>
        <v>0</v>
      </c>
      <c r="J49" s="42">
        <f t="shared" si="7"/>
        <v>0</v>
      </c>
      <c r="K49" s="42">
        <f t="shared" si="8"/>
        <v>0</v>
      </c>
      <c r="L49" s="63"/>
      <c r="M49" s="30"/>
      <c r="N49" s="31"/>
      <c r="S49" s="45"/>
    </row>
    <row r="50" spans="1:19" ht="15.75" x14ac:dyDescent="0.25">
      <c r="A50" s="20">
        <v>16</v>
      </c>
      <c r="B50" s="21" t="str">
        <f>VLOOKUP(A50,[1]A.P.U!C:F,2,0)</f>
        <v xml:space="preserve">Suministro e Instalación de Codo 90° HD de 2" JH o EL     </v>
      </c>
      <c r="C50" s="22" t="str">
        <f>VLOOKUP(A50,[1]A.P.U!C:F,3,0)</f>
        <v>Un</v>
      </c>
      <c r="D50" s="23">
        <f>+'[1]cant acued'!AE6</f>
        <v>2</v>
      </c>
      <c r="E50" s="24">
        <f>VLOOKUP(A50,[1]A.P.U!$C:$K,6,0)+VLOOKUP(A50,[1]A.P.U!$C:$K,8,0)+VLOOKUP(A50,[1]A.P.U!$C:$K,9,0)</f>
        <v>22204.861562499998</v>
      </c>
      <c r="F50" s="24">
        <f>VLOOKUP(A50,[1]A.P.U!$C:$K,7,0)</f>
        <v>73991.199999999997</v>
      </c>
      <c r="G50" s="25">
        <f>ROUND(VLOOKUP(A50,[1]A.P.U!C:F,4,0),0)</f>
        <v>96196</v>
      </c>
      <c r="H50" s="49">
        <f t="shared" si="0"/>
        <v>192392</v>
      </c>
      <c r="I50" s="41">
        <f t="shared" si="6"/>
        <v>44409.723124999997</v>
      </c>
      <c r="J50" s="42">
        <f t="shared" si="7"/>
        <v>147982.39999999999</v>
      </c>
      <c r="K50" s="42">
        <f t="shared" si="8"/>
        <v>147982.27687500001</v>
      </c>
      <c r="L50" s="63"/>
      <c r="M50" s="30">
        <f t="shared" si="1"/>
        <v>86576</v>
      </c>
      <c r="N50" s="31">
        <f t="shared" si="2"/>
        <v>105816</v>
      </c>
      <c r="S50" s="45"/>
    </row>
    <row r="51" spans="1:19" ht="15.75" x14ac:dyDescent="0.25">
      <c r="A51" s="34"/>
      <c r="B51" s="35" t="s">
        <v>58</v>
      </c>
      <c r="C51" s="35"/>
      <c r="D51" s="36"/>
      <c r="E51" s="37"/>
      <c r="F51" s="38"/>
      <c r="G51" s="39"/>
      <c r="H51" s="40"/>
      <c r="I51" s="41">
        <f t="shared" si="6"/>
        <v>0</v>
      </c>
      <c r="J51" s="42">
        <f t="shared" si="7"/>
        <v>0</v>
      </c>
      <c r="K51" s="42">
        <f t="shared" si="8"/>
        <v>0</v>
      </c>
      <c r="L51" s="63"/>
      <c r="M51" s="30"/>
      <c r="N51" s="31"/>
      <c r="S51" s="45"/>
    </row>
    <row r="52" spans="1:19" ht="15.75" x14ac:dyDescent="0.25">
      <c r="A52" s="20">
        <v>15.2</v>
      </c>
      <c r="B52" s="21" t="str">
        <f>VLOOKUP(A52,[1]A.P.U!C:F,2,0)</f>
        <v>Suministro e Instalación Acople Universal HD 3" EL o JH, AC - PVC, PVC - PVC 200 PSI</v>
      </c>
      <c r="C52" s="22" t="str">
        <f>VLOOKUP(A52,[1]A.P.U!C:F,3,0)</f>
        <v>Un</v>
      </c>
      <c r="D52" s="23">
        <f>+'[1]cant acued'!S6+'[1]cant acued'!S7</f>
        <v>6</v>
      </c>
      <c r="E52" s="24">
        <f>VLOOKUP(A52,[1]A.P.U!$C:$K,6,0)+VLOOKUP(A52,[1]A.P.U!$C:$K,8,0)+VLOOKUP(A52,[1]A.P.U!$C:$K,9,0)</f>
        <v>34973.152650000004</v>
      </c>
      <c r="F52" s="24">
        <f>VLOOKUP(A52,[1]A.P.U!$C:$K,7,0)</f>
        <v>74008</v>
      </c>
      <c r="G52" s="25">
        <f>ROUND(VLOOKUP(A52,[1]A.P.U!C:F,4,0),0)</f>
        <v>108981</v>
      </c>
      <c r="H52" s="49">
        <f t="shared" si="0"/>
        <v>653886</v>
      </c>
      <c r="I52" s="41">
        <f t="shared" si="6"/>
        <v>209838.91590000002</v>
      </c>
      <c r="J52" s="42">
        <f t="shared" si="7"/>
        <v>444048</v>
      </c>
      <c r="K52" s="42">
        <f t="shared" si="8"/>
        <v>444047.08409999998</v>
      </c>
      <c r="L52" s="63"/>
      <c r="M52" s="30">
        <f t="shared" si="1"/>
        <v>98083</v>
      </c>
      <c r="N52" s="31">
        <f t="shared" si="2"/>
        <v>119879</v>
      </c>
      <c r="S52" s="45"/>
    </row>
    <row r="53" spans="1:19" ht="15.75" x14ac:dyDescent="0.25">
      <c r="A53" s="20">
        <v>15.3</v>
      </c>
      <c r="B53" s="21" t="str">
        <f>VLOOKUP(A53,[1]A.P.U!C:F,2,0)</f>
        <v>Suministro e Instalación Acople Universal HD 4" EL o JH, AC - PVC, PVC - PVC 200 PSI</v>
      </c>
      <c r="C53" s="22" t="str">
        <f>VLOOKUP(A53,[1]A.P.U!C:F,3,0)</f>
        <v>Un</v>
      </c>
      <c r="D53" s="23">
        <f>+'[1]cant acued'!T5</f>
        <v>3</v>
      </c>
      <c r="E53" s="24">
        <f>VLOOKUP(A53,[1]A.P.U!$C:$K,6,0)+VLOOKUP(A53,[1]A.P.U!$C:$K,8,0)+VLOOKUP(A53,[1]A.P.U!$C:$K,9,0)</f>
        <v>34973.152650000004</v>
      </c>
      <c r="F53" s="24">
        <f>VLOOKUP(A53,[1]A.P.U!$C:$K,7,0)</f>
        <v>89320</v>
      </c>
      <c r="G53" s="25">
        <f>ROUND(VLOOKUP(A53,[1]A.P.U!C:F,4,0),0)</f>
        <v>124293</v>
      </c>
      <c r="H53" s="49">
        <f t="shared" si="0"/>
        <v>372879</v>
      </c>
      <c r="I53" s="41">
        <f t="shared" si="6"/>
        <v>104919.45795000001</v>
      </c>
      <c r="J53" s="42">
        <f t="shared" si="7"/>
        <v>267960</v>
      </c>
      <c r="K53" s="42">
        <f t="shared" si="8"/>
        <v>267959.54204999999</v>
      </c>
      <c r="L53" s="63"/>
      <c r="M53" s="30">
        <f t="shared" si="1"/>
        <v>111864</v>
      </c>
      <c r="N53" s="31">
        <f t="shared" si="2"/>
        <v>136722</v>
      </c>
      <c r="S53" s="45"/>
    </row>
    <row r="54" spans="1:19" ht="15.75" x14ac:dyDescent="0.25">
      <c r="A54" s="34"/>
      <c r="B54" s="35" t="s">
        <v>59</v>
      </c>
      <c r="C54" s="35"/>
      <c r="D54" s="36"/>
      <c r="E54" s="37"/>
      <c r="F54" s="38"/>
      <c r="G54" s="39"/>
      <c r="H54" s="40"/>
      <c r="I54" s="41">
        <f t="shared" si="6"/>
        <v>0</v>
      </c>
      <c r="J54" s="42">
        <f t="shared" si="7"/>
        <v>0</v>
      </c>
      <c r="K54" s="42">
        <f t="shared" si="8"/>
        <v>0</v>
      </c>
      <c r="L54" s="63"/>
      <c r="M54" s="30"/>
      <c r="N54" s="31"/>
      <c r="S54" s="45"/>
    </row>
    <row r="55" spans="1:19" ht="15.75" x14ac:dyDescent="0.25">
      <c r="A55" s="20">
        <v>18.3</v>
      </c>
      <c r="B55" s="21" t="str">
        <f>VLOOKUP(A55,[1]A.P.U!C:F,2,0)</f>
        <v xml:space="preserve">Suministro e Instalación de REDUCCION HD de4" X 3"  JH o EL     </v>
      </c>
      <c r="C55" s="22" t="str">
        <f>VLOOKUP(A55,[1]A.P.U!C:F,3,0)</f>
        <v>Un</v>
      </c>
      <c r="D55" s="23">
        <f>+'[1]cant acued'!Y5</f>
        <v>1</v>
      </c>
      <c r="E55" s="24">
        <f>VLOOKUP(A55,[1]A.P.U!$C:$K,6,0)+VLOOKUP(A55,[1]A.P.U!$C:$K,8,0)+VLOOKUP(A55,[1]A.P.U!$C:$K,9,0)</f>
        <v>22204.861562499998</v>
      </c>
      <c r="F55" s="24">
        <f>VLOOKUP(A55,[1]A.P.U!$C:$K,7,0)</f>
        <v>106819.2</v>
      </c>
      <c r="G55" s="25">
        <f>ROUND(VLOOKUP(A55,[1]A.P.U!C:F,4,0),0)</f>
        <v>129024</v>
      </c>
      <c r="H55" s="49">
        <f t="shared" si="0"/>
        <v>129024</v>
      </c>
      <c r="I55" s="41">
        <f t="shared" si="6"/>
        <v>22204.861562499998</v>
      </c>
      <c r="J55" s="42">
        <f t="shared" si="7"/>
        <v>106819.2</v>
      </c>
      <c r="K55" s="42">
        <f t="shared" si="8"/>
        <v>106819.13843750001</v>
      </c>
      <c r="L55" s="63"/>
      <c r="M55" s="30">
        <f t="shared" si="1"/>
        <v>116122</v>
      </c>
      <c r="N55" s="31">
        <f t="shared" si="2"/>
        <v>141926</v>
      </c>
      <c r="S55" s="45"/>
    </row>
    <row r="56" spans="1:19" ht="15.75" x14ac:dyDescent="0.25">
      <c r="A56" s="34"/>
      <c r="B56" s="35" t="s">
        <v>60</v>
      </c>
      <c r="C56" s="35"/>
      <c r="D56" s="36"/>
      <c r="E56" s="37"/>
      <c r="F56" s="38"/>
      <c r="G56" s="39"/>
      <c r="H56" s="40"/>
      <c r="I56" s="41">
        <f t="shared" si="6"/>
        <v>0</v>
      </c>
      <c r="J56" s="42">
        <f t="shared" si="7"/>
        <v>0</v>
      </c>
      <c r="K56" s="42">
        <f t="shared" si="8"/>
        <v>0</v>
      </c>
      <c r="L56" s="63"/>
      <c r="M56" s="30"/>
      <c r="N56" s="31"/>
      <c r="S56" s="45"/>
    </row>
    <row r="57" spans="1:19" ht="15.75" x14ac:dyDescent="0.25">
      <c r="A57" s="20" t="s">
        <v>61</v>
      </c>
      <c r="B57" s="21" t="str">
        <f>VLOOKUP(A57,[1]A.P.U!C:F,2,0)</f>
        <v xml:space="preserve">Suministro e Instalación de CRUCES HD de 4" X 4"  JH o EL     </v>
      </c>
      <c r="C57" s="22" t="str">
        <f>VLOOKUP(A57,[1]A.P.U!C:F,3,0)</f>
        <v>Un</v>
      </c>
      <c r="D57" s="23">
        <f>+'[1]cant acued'!AJ5</f>
        <v>1</v>
      </c>
      <c r="E57" s="24">
        <f>VLOOKUP(A57,[1]A.P.U!$C:$K,6,0)+VLOOKUP(A57,[1]A.P.U!$C:$K,8,0)+VLOOKUP(A57,[1]A.P.U!$C:$K,9,0)</f>
        <v>22204.861562499998</v>
      </c>
      <c r="F57" s="24">
        <f>VLOOKUP(A57,[1]A.P.U!$C:$K,7,0)</f>
        <v>159483.20000000001</v>
      </c>
      <c r="G57" s="25">
        <f>ROUND(VLOOKUP(A57,[1]A.P.U!C:F,4,0),0)</f>
        <v>181688</v>
      </c>
      <c r="H57" s="49">
        <f t="shared" si="0"/>
        <v>181688</v>
      </c>
      <c r="I57" s="41">
        <f t="shared" si="6"/>
        <v>22204.861562499998</v>
      </c>
      <c r="J57" s="42">
        <f t="shared" si="7"/>
        <v>159483.20000000001</v>
      </c>
      <c r="K57" s="42">
        <f t="shared" si="8"/>
        <v>159483.13843749999</v>
      </c>
      <c r="L57" s="63"/>
      <c r="M57" s="30">
        <f t="shared" si="1"/>
        <v>163519</v>
      </c>
      <c r="N57" s="31">
        <f t="shared" si="2"/>
        <v>199857</v>
      </c>
      <c r="S57" s="45"/>
    </row>
    <row r="58" spans="1:19" ht="15.75" x14ac:dyDescent="0.25">
      <c r="A58" s="34"/>
      <c r="B58" s="35" t="s">
        <v>62</v>
      </c>
      <c r="C58" s="35"/>
      <c r="D58" s="36"/>
      <c r="E58" s="37"/>
      <c r="F58" s="38"/>
      <c r="G58" s="39"/>
      <c r="H58" s="40"/>
      <c r="I58" s="41">
        <f t="shared" si="6"/>
        <v>0</v>
      </c>
      <c r="J58" s="42">
        <f t="shared" si="7"/>
        <v>0</v>
      </c>
      <c r="K58" s="42">
        <f t="shared" si="8"/>
        <v>0</v>
      </c>
      <c r="L58" s="63"/>
      <c r="M58" s="30"/>
      <c r="N58" s="31"/>
      <c r="S58" s="45"/>
    </row>
    <row r="59" spans="1:19" ht="15.75" x14ac:dyDescent="0.25">
      <c r="A59" s="20">
        <v>20.9</v>
      </c>
      <c r="B59" s="21" t="str">
        <f>VLOOKUP(A59,[1]A.P.U!C:F,2,0)</f>
        <v xml:space="preserve">Suministro e Instalación de TAPON HD de 3" JH o EL </v>
      </c>
      <c r="C59" s="22" t="str">
        <f>VLOOKUP(A59,[1]A.P.U!C:F,3,0)</f>
        <v>Un</v>
      </c>
      <c r="D59" s="23">
        <f>+'[1]cant acued'!AN5</f>
        <v>1</v>
      </c>
      <c r="E59" s="24">
        <f>VLOOKUP(A59,[1]A.P.U!$C:$K,6,0)+VLOOKUP(A59,[1]A.P.U!$C:$K,8,0)+VLOOKUP(A59,[1]A.P.U!$C:$K,9,0)</f>
        <v>22204.861562499998</v>
      </c>
      <c r="F59" s="24">
        <f>VLOOKUP(A59,[1]A.P.U!$C:$K,7,0)</f>
        <v>72251.199999999997</v>
      </c>
      <c r="G59" s="25">
        <f>ROUND(VLOOKUP(A59,[1]A.P.U!C:F,4,0),0)</f>
        <v>94456</v>
      </c>
      <c r="H59" s="49">
        <f t="shared" si="0"/>
        <v>94456</v>
      </c>
      <c r="I59" s="41">
        <f t="shared" si="6"/>
        <v>22204.861562499998</v>
      </c>
      <c r="J59" s="42">
        <f t="shared" si="7"/>
        <v>72251.199999999997</v>
      </c>
      <c r="K59" s="42">
        <f t="shared" si="8"/>
        <v>72251.138437500005</v>
      </c>
      <c r="L59" s="63"/>
      <c r="M59" s="30">
        <f t="shared" si="1"/>
        <v>85010</v>
      </c>
      <c r="N59" s="31">
        <f t="shared" si="2"/>
        <v>103902</v>
      </c>
      <c r="S59" s="45"/>
    </row>
    <row r="60" spans="1:19" ht="15.75" x14ac:dyDescent="0.25">
      <c r="A60" s="34"/>
      <c r="B60" s="35" t="s">
        <v>63</v>
      </c>
      <c r="C60" s="35"/>
      <c r="D60" s="36"/>
      <c r="E60" s="37"/>
      <c r="F60" s="38"/>
      <c r="G60" s="39"/>
      <c r="H60" s="40"/>
      <c r="I60" s="41">
        <f t="shared" si="6"/>
        <v>0</v>
      </c>
      <c r="J60" s="42">
        <f t="shared" si="7"/>
        <v>0</v>
      </c>
      <c r="K60" s="42">
        <f t="shared" si="8"/>
        <v>0</v>
      </c>
      <c r="L60" s="63"/>
      <c r="M60" s="30"/>
      <c r="N60" s="31"/>
      <c r="S60" s="45"/>
    </row>
    <row r="61" spans="1:19" ht="15.75" x14ac:dyDescent="0.25">
      <c r="A61" s="20">
        <v>21.7</v>
      </c>
      <c r="B61" s="21" t="str">
        <f>VLOOKUP(A61,[1]A.P.U!C:F,2,0)</f>
        <v xml:space="preserve">Suministro e Instalación de VALVULA HD de 3 JH o EL   </v>
      </c>
      <c r="C61" s="22" t="str">
        <f>VLOOKUP(A61,[1]A.P.U!C:F,3,0)</f>
        <v>Un</v>
      </c>
      <c r="D61" s="23">
        <f>ROUND(+'[1]cant acued'!AK6+'[1]cant acued'!AK7,0)</f>
        <v>2</v>
      </c>
      <c r="E61" s="24">
        <f>VLOOKUP(A61,[1]A.P.U!$C:$K,6,0)+VLOOKUP(A61,[1]A.P.U!$C:$K,8,0)+VLOOKUP(A61,[1]A.P.U!$C:$K,9,0)</f>
        <v>22204.861562499998</v>
      </c>
      <c r="F61" s="24">
        <f>VLOOKUP(A61,[1]A.P.U!$C:$K,7,0)</f>
        <v>413291.2</v>
      </c>
      <c r="G61" s="25">
        <f>ROUND(VLOOKUP(A61,[1]A.P.U!C:F,4,0),0)</f>
        <v>435496</v>
      </c>
      <c r="H61" s="49">
        <f t="shared" si="0"/>
        <v>870992</v>
      </c>
      <c r="I61" s="41">
        <f t="shared" si="6"/>
        <v>44409.723124999997</v>
      </c>
      <c r="J61" s="42">
        <f t="shared" si="7"/>
        <v>826582.4</v>
      </c>
      <c r="K61" s="42">
        <f t="shared" si="8"/>
        <v>826582.27687499998</v>
      </c>
      <c r="L61" s="63"/>
      <c r="M61" s="30">
        <f t="shared" si="1"/>
        <v>391946</v>
      </c>
      <c r="N61" s="31">
        <f t="shared" si="2"/>
        <v>479046</v>
      </c>
      <c r="S61" s="45"/>
    </row>
    <row r="62" spans="1:19" ht="15.75" x14ac:dyDescent="0.25">
      <c r="A62" s="20">
        <v>14</v>
      </c>
      <c r="B62" s="21" t="str">
        <f>VLOOKUP(A62,[1]A.P.U!C:F,2,0)</f>
        <v>Conexión tuberia Nueva con Tuberia Existente</v>
      </c>
      <c r="C62" s="22" t="str">
        <f>VLOOKUP(A62,[1]A.P.U!C:F,3,0)</f>
        <v>Un</v>
      </c>
      <c r="D62" s="23">
        <v>5</v>
      </c>
      <c r="E62" s="24">
        <f>VLOOKUP(A62,[1]A.P.U!$C:$K,6,0)+VLOOKUP(A62,[1]A.P.U!$C:$K,8,0)+VLOOKUP(A62,[1]A.P.U!$C:$K,9,0)</f>
        <v>102281.46875</v>
      </c>
      <c r="F62" s="24">
        <f>VLOOKUP(A62,[1]A.P.U!$C:$K,7,0)</f>
        <v>0</v>
      </c>
      <c r="G62" s="25">
        <f>ROUND(VLOOKUP(A62,[1]A.P.U!C:F,4,0),0)</f>
        <v>102281</v>
      </c>
      <c r="H62" s="49">
        <f t="shared" si="0"/>
        <v>511405</v>
      </c>
      <c r="I62" s="72">
        <f t="shared" si="6"/>
        <v>511407.34375</v>
      </c>
      <c r="J62" s="42">
        <v>0</v>
      </c>
      <c r="K62" s="42">
        <f t="shared" si="8"/>
        <v>-2.34375</v>
      </c>
      <c r="L62" s="63"/>
      <c r="M62" s="30">
        <f t="shared" si="1"/>
        <v>92053</v>
      </c>
      <c r="N62" s="31">
        <f t="shared" si="2"/>
        <v>112509</v>
      </c>
      <c r="S62" s="45"/>
    </row>
    <row r="63" spans="1:19" ht="18" customHeight="1" x14ac:dyDescent="0.25">
      <c r="A63" s="73"/>
      <c r="B63" s="158" t="s">
        <v>64</v>
      </c>
      <c r="C63" s="159"/>
      <c r="D63" s="159"/>
      <c r="E63" s="159"/>
      <c r="F63" s="159"/>
      <c r="G63" s="159"/>
      <c r="H63" s="159"/>
      <c r="I63" s="41">
        <f t="shared" si="6"/>
        <v>0</v>
      </c>
      <c r="J63" s="42">
        <f>(F63*D63)</f>
        <v>0</v>
      </c>
      <c r="K63" s="42">
        <f t="shared" si="8"/>
        <v>0</v>
      </c>
      <c r="L63" s="63"/>
      <c r="M63" s="30"/>
      <c r="N63" s="31"/>
      <c r="S63" s="45"/>
    </row>
    <row r="64" spans="1:19" ht="15.75" x14ac:dyDescent="0.25">
      <c r="A64" s="20" t="s">
        <v>65</v>
      </c>
      <c r="B64" s="21" t="str">
        <f>VLOOKUP(A64,[1]A.P.U!C:F,2,0)</f>
        <v>Subbase p/Pavimentos en Material Granular Seleccionado compactado (e=0.25 m)</v>
      </c>
      <c r="C64" s="22" t="str">
        <f>VLOOKUP(A64,[1]A.P.U!C:F,3,0)</f>
        <v>M3</v>
      </c>
      <c r="D64" s="46">
        <f>ROUND('[1]Cantidades de obra'!N60+'[1]cant acued'!I20,2)</f>
        <v>185.15</v>
      </c>
      <c r="E64" s="24">
        <f>VLOOKUP(A64,[1]A.P.U!$C:$K,6,0)+VLOOKUP(A64,[1]A.P.U!$C:$K,8,0)+VLOOKUP(A64,[1]A.P.U!$C:$K,9,0)</f>
        <v>20204.5592</v>
      </c>
      <c r="F64" s="24">
        <f>VLOOKUP(A64,[1]A.P.U!$C:$K,7,0)</f>
        <v>53560</v>
      </c>
      <c r="G64" s="25">
        <f>ROUND(VLOOKUP(A64,[1]A.P.U!C:F,4,0),0)</f>
        <v>73765</v>
      </c>
      <c r="H64" s="49">
        <f t="shared" si="0"/>
        <v>13657589.75</v>
      </c>
      <c r="I64" s="41">
        <f>(D64*G64)</f>
        <v>13657589.75</v>
      </c>
      <c r="J64" s="42">
        <v>0</v>
      </c>
      <c r="K64" s="42">
        <f t="shared" si="8"/>
        <v>0</v>
      </c>
      <c r="L64" s="63"/>
      <c r="M64" s="30">
        <f t="shared" si="1"/>
        <v>66389</v>
      </c>
      <c r="N64" s="31">
        <f t="shared" si="2"/>
        <v>81142</v>
      </c>
      <c r="S64" s="45"/>
    </row>
    <row r="65" spans="1:19" ht="18" customHeight="1" x14ac:dyDescent="0.25">
      <c r="A65" s="34"/>
      <c r="B65" s="35" t="s">
        <v>66</v>
      </c>
      <c r="C65" s="35"/>
      <c r="D65" s="36"/>
      <c r="E65" s="37"/>
      <c r="F65" s="38"/>
      <c r="G65" s="39"/>
      <c r="H65" s="40"/>
      <c r="I65" s="41">
        <f>(D65*E65)</f>
        <v>0</v>
      </c>
      <c r="J65" s="42">
        <f>(F65*D65)</f>
        <v>0</v>
      </c>
      <c r="K65" s="42">
        <f t="shared" si="8"/>
        <v>0</v>
      </c>
      <c r="L65" s="63"/>
      <c r="M65" s="30"/>
      <c r="N65" s="31"/>
      <c r="S65" s="45"/>
    </row>
    <row r="66" spans="1:19" ht="15.75" x14ac:dyDescent="0.25">
      <c r="A66" s="20" t="s">
        <v>67</v>
      </c>
      <c r="B66" s="21" t="str">
        <f>VLOOKUP(A66,[1]A.P.U!C:F,2,0)</f>
        <v xml:space="preserve">Pavimentos completos en concreto producido en obra  Mr= 42 Kg/cm2, (e=0.18 m)      </v>
      </c>
      <c r="C66" s="22" t="str">
        <f>VLOOKUP(A66,[1]A.P.U!C:F,3,0)</f>
        <v>M3</v>
      </c>
      <c r="D66" s="46">
        <f>ROUND('[1]Cantidades de obra'!H64,2)</f>
        <v>288.62</v>
      </c>
      <c r="E66" s="24">
        <f>VLOOKUP(A66,[1]A.P.U!$C:$K,6,0)+VLOOKUP(A66,[1]A.P.U!$C:$K,8,0)+VLOOKUP(A66,[1]A.P.U!$C:$K,9,0)</f>
        <v>132853.48850000001</v>
      </c>
      <c r="F66" s="24">
        <f>VLOOKUP(A66,[1]A.P.U!$C:$K,7,0)</f>
        <v>359748.70999999996</v>
      </c>
      <c r="G66" s="25">
        <f>ROUND(VLOOKUP(A66,[1]A.P.U!C:F,4,0),0)</f>
        <v>492602</v>
      </c>
      <c r="H66" s="49">
        <f t="shared" si="0"/>
        <v>142174789.24000001</v>
      </c>
      <c r="I66" s="41">
        <f t="shared" ref="I66:I75" si="9">(D66*G66)</f>
        <v>142174789.24000001</v>
      </c>
      <c r="J66" s="42">
        <v>0</v>
      </c>
      <c r="K66" s="42">
        <f t="shared" si="8"/>
        <v>0</v>
      </c>
      <c r="L66" s="63"/>
      <c r="M66" s="30">
        <f t="shared" si="1"/>
        <v>443342</v>
      </c>
      <c r="N66" s="31">
        <f t="shared" si="2"/>
        <v>541862</v>
      </c>
      <c r="S66" s="45"/>
    </row>
    <row r="67" spans="1:19" ht="15.75" x14ac:dyDescent="0.25">
      <c r="A67" s="20" t="s">
        <v>68</v>
      </c>
      <c r="B67" s="21" t="str">
        <f>VLOOKUP(A67,[1]A.P.U!C:F,2,0)</f>
        <v xml:space="preserve">Andenes/Rampas/Peatonales en Concreto Premezclado (21 Mpa)                    </v>
      </c>
      <c r="C67" s="22" t="str">
        <f>VLOOKUP(A67,[1]A.P.U!C:F,3,0)</f>
        <v>M3</v>
      </c>
      <c r="D67" s="46">
        <f>ROUND('[1]Cantidades de obra'!H66,2)</f>
        <v>43</v>
      </c>
      <c r="E67" s="24">
        <f>VLOOKUP(A67,[1]A.P.U!$C:$K,6,0)+VLOOKUP(A67,[1]A.P.U!$C:$K,8,0)+VLOOKUP(A67,[1]A.P.U!$C:$K,9,0)</f>
        <v>88567.544750000001</v>
      </c>
      <c r="F67" s="24">
        <f>VLOOKUP(A67,[1]A.P.U!$C:$K,7,0)</f>
        <v>295063.54668000003</v>
      </c>
      <c r="G67" s="25">
        <f>ROUND(VLOOKUP(A67,[1]A.P.U!C:F,4,0),0)</f>
        <v>383631</v>
      </c>
      <c r="H67" s="49">
        <f t="shared" si="0"/>
        <v>16496133</v>
      </c>
      <c r="I67" s="41">
        <f t="shared" si="9"/>
        <v>16496133</v>
      </c>
      <c r="J67" s="42">
        <v>0</v>
      </c>
      <c r="K67" s="42">
        <f t="shared" si="8"/>
        <v>0</v>
      </c>
      <c r="L67" s="63"/>
      <c r="M67" s="30">
        <f t="shared" si="1"/>
        <v>345268</v>
      </c>
      <c r="N67" s="31">
        <f t="shared" si="2"/>
        <v>421994</v>
      </c>
      <c r="S67" s="45"/>
    </row>
    <row r="68" spans="1:19" ht="15.75" x14ac:dyDescent="0.25">
      <c r="A68" s="20" t="s">
        <v>69</v>
      </c>
      <c r="B68" s="21" t="str">
        <f>VLOOKUP(A68,[1]A.P.U!C:F,2,0)</f>
        <v xml:space="preserve">Corte mecanizado de Pavimentos de Concreto Hidráulico        (0.07 m.)                                </v>
      </c>
      <c r="C68" s="22" t="str">
        <f>VLOOKUP(A68,[1]A.P.U!C:F,3,0)</f>
        <v>Ml</v>
      </c>
      <c r="D68" s="46">
        <f>D69</f>
        <v>1358</v>
      </c>
      <c r="E68" s="24">
        <f>VLOOKUP(A68,[1]A.P.U!$C:$K,6,0)+VLOOKUP(A68,[1]A.P.U!$C:$K,8,0)+VLOOKUP(A68,[1]A.P.U!$C:$K,9,0)</f>
        <v>4487.7922499999995</v>
      </c>
      <c r="F68" s="24">
        <f>VLOOKUP(A68,[1]A.P.U!$C:$K,7,0)</f>
        <v>164.79999999999998</v>
      </c>
      <c r="G68" s="25">
        <f>ROUND(VLOOKUP(A68,[1]A.P.U!C:F,4,0),0)</f>
        <v>4653</v>
      </c>
      <c r="H68" s="49">
        <f t="shared" si="0"/>
        <v>6318774</v>
      </c>
      <c r="I68" s="41">
        <f t="shared" si="9"/>
        <v>6318774</v>
      </c>
      <c r="J68" s="42">
        <v>0</v>
      </c>
      <c r="K68" s="42">
        <f t="shared" si="8"/>
        <v>0</v>
      </c>
      <c r="L68" s="63"/>
      <c r="M68" s="30">
        <f t="shared" si="1"/>
        <v>4188</v>
      </c>
      <c r="N68" s="31">
        <f t="shared" si="2"/>
        <v>5118</v>
      </c>
      <c r="S68" s="45"/>
    </row>
    <row r="69" spans="1:19" ht="15.75" x14ac:dyDescent="0.25">
      <c r="A69" s="20" t="s">
        <v>70</v>
      </c>
      <c r="B69" s="21" t="str">
        <f>VLOOKUP(A69,[1]A.P.U!C:F,2,0)</f>
        <v xml:space="preserve">Sellado de Juntas de Pavimentos de Concreto Hidráulico            (0.005 m)                        </v>
      </c>
      <c r="C69" s="22" t="str">
        <f>VLOOKUP(A69,[1]A.P.U!C:F,3,0)</f>
        <v>Ml</v>
      </c>
      <c r="D69" s="53">
        <f>ROUND('[1]Cantidades de obra'!AS20+'[1]Cantidades de obra'!AT20,0)</f>
        <v>1358</v>
      </c>
      <c r="E69" s="24">
        <f>VLOOKUP(A69,[1]A.P.U!$C:$K,6,0)+VLOOKUP(A69,[1]A.P.U!$C:$K,8,0)+VLOOKUP(A69,[1]A.P.U!$C:$K,9,0)</f>
        <v>1534.5046125000001</v>
      </c>
      <c r="F69" s="24">
        <f>VLOOKUP(A69,[1]A.P.U!$C:$K,7,0)</f>
        <v>1659.7</v>
      </c>
      <c r="G69" s="25">
        <f>ROUND(VLOOKUP(A69,[1]A.P.U!C:F,4,0),0)</f>
        <v>3194</v>
      </c>
      <c r="H69" s="49">
        <f t="shared" si="0"/>
        <v>4337452</v>
      </c>
      <c r="I69" s="41">
        <f t="shared" si="9"/>
        <v>4337452</v>
      </c>
      <c r="J69" s="42">
        <v>0</v>
      </c>
      <c r="K69" s="42">
        <f t="shared" si="8"/>
        <v>0</v>
      </c>
      <c r="L69" s="63"/>
      <c r="M69" s="30">
        <f t="shared" si="1"/>
        <v>2875</v>
      </c>
      <c r="N69" s="31">
        <f t="shared" si="2"/>
        <v>3513</v>
      </c>
      <c r="S69" s="45"/>
    </row>
    <row r="70" spans="1:19" ht="15.75" x14ac:dyDescent="0.25">
      <c r="A70" s="20" t="s">
        <v>71</v>
      </c>
      <c r="B70" s="21" t="str">
        <f>VLOOKUP(A70,[1]A.P.U!C:F,2,0)</f>
        <v xml:space="preserve">Caja para válvula en concreto 21 Mpa producido en obra </v>
      </c>
      <c r="C70" s="22" t="str">
        <f>VLOOKUP(A70,[1]A.P.U!C:F,3,0)</f>
        <v>Un</v>
      </c>
      <c r="D70" s="53">
        <v>2</v>
      </c>
      <c r="E70" s="24">
        <f>VLOOKUP(A70,[1]A.P.U!$C:$K,6,0)+VLOOKUP(A70,[1]A.P.U!$C:$K,8,0)+VLOOKUP(A70,[1]A.P.U!$C:$K,9,0)</f>
        <v>179341.2475</v>
      </c>
      <c r="F70" s="24">
        <f>VLOOKUP(A70,[1]A.P.U!$C:$K,7,0)</f>
        <v>280831.89</v>
      </c>
      <c r="G70" s="25">
        <f>ROUND(VLOOKUP(A70,[1]A.P.U!C:F,4,0),0)</f>
        <v>460173</v>
      </c>
      <c r="H70" s="49">
        <f t="shared" si="0"/>
        <v>920346</v>
      </c>
      <c r="I70" s="41">
        <f t="shared" si="9"/>
        <v>920346</v>
      </c>
      <c r="J70" s="42">
        <v>0</v>
      </c>
      <c r="K70" s="42">
        <f t="shared" si="8"/>
        <v>0</v>
      </c>
      <c r="L70" s="63"/>
      <c r="M70" s="30">
        <f t="shared" si="1"/>
        <v>414156</v>
      </c>
      <c r="N70" s="31">
        <f t="shared" si="2"/>
        <v>506190</v>
      </c>
      <c r="S70" s="45"/>
    </row>
    <row r="71" spans="1:19" ht="15.75" x14ac:dyDescent="0.25">
      <c r="A71" s="20" t="s">
        <v>72</v>
      </c>
      <c r="B71" s="21" t="str">
        <f>VLOOKUP(A71,[1]A.P.U!C:F,2,0)</f>
        <v xml:space="preserve">Tapa para caja válvula en concreto 21 Mpa producido en obra </v>
      </c>
      <c r="C71" s="22" t="str">
        <f>VLOOKUP(A71,[1]A.P.U!C:F,3,0)</f>
        <v>Un</v>
      </c>
      <c r="D71" s="53">
        <f>D61</f>
        <v>2</v>
      </c>
      <c r="E71" s="24">
        <f>VLOOKUP(A71,[1]A.P.U!$C:$K,6,0)+VLOOKUP(A71,[1]A.P.U!$C:$K,8,0)+VLOOKUP(A71,[1]A.P.U!$C:$K,9,0)</f>
        <v>52860.61</v>
      </c>
      <c r="F71" s="24">
        <f>VLOOKUP(A71,[1]A.P.U!$C:$K,7,0)</f>
        <v>24173.13</v>
      </c>
      <c r="G71" s="25">
        <f>ROUND(VLOOKUP(A71,[1]A.P.U!C:F,4,0),0)</f>
        <v>77034</v>
      </c>
      <c r="H71" s="49">
        <f t="shared" si="0"/>
        <v>154068</v>
      </c>
      <c r="I71" s="41">
        <f t="shared" si="9"/>
        <v>154068</v>
      </c>
      <c r="J71" s="42">
        <v>0</v>
      </c>
      <c r="K71" s="42">
        <f t="shared" si="8"/>
        <v>0</v>
      </c>
      <c r="L71" s="63"/>
      <c r="M71" s="30">
        <f t="shared" si="1"/>
        <v>69331</v>
      </c>
      <c r="N71" s="31">
        <f t="shared" si="2"/>
        <v>84737</v>
      </c>
      <c r="S71" s="45"/>
    </row>
    <row r="72" spans="1:19" ht="15.75" x14ac:dyDescent="0.25">
      <c r="A72" s="20" t="s">
        <v>73</v>
      </c>
      <c r="B72" s="21" t="str">
        <f>VLOOKUP(A72,[1]A.P.U!C:F,2,0)</f>
        <v xml:space="preserve">Anclaje y Empotramiento de Tuberías en Concreto 21 Mpa                     </v>
      </c>
      <c r="C72" s="22" t="str">
        <f>VLOOKUP(A72,[1]A.P.U!C:F,3,0)</f>
        <v>M3</v>
      </c>
      <c r="D72" s="53">
        <f>+'[1]cant acued'!I19</f>
        <v>1.2000000000000002</v>
      </c>
      <c r="E72" s="24">
        <f>VLOOKUP(A72,[1]A.P.U!$C:$K,6,0)+VLOOKUP(A72,[1]A.P.U!$C:$K,8,0)+VLOOKUP(A72,[1]A.P.U!$C:$K,9,0)</f>
        <v>151287.3977</v>
      </c>
      <c r="F72" s="24">
        <f>VLOOKUP(A72,[1]A.P.U!$C:$K,7,0)</f>
        <v>275711.43</v>
      </c>
      <c r="G72" s="25">
        <f>ROUND(VLOOKUP(A72,[1]A.P.U!C:F,4,0),0)</f>
        <v>426999</v>
      </c>
      <c r="H72" s="49">
        <f t="shared" ref="H72:H75" si="10">(D72*G72)</f>
        <v>512398.8000000001</v>
      </c>
      <c r="I72" s="41">
        <f t="shared" si="9"/>
        <v>512398.8000000001</v>
      </c>
      <c r="J72" s="42">
        <v>0</v>
      </c>
      <c r="K72" s="42">
        <f t="shared" si="8"/>
        <v>0</v>
      </c>
      <c r="L72" s="63"/>
      <c r="M72" s="30">
        <f t="shared" ref="M72:M73" si="11">ROUND(G72*0.9,0)</f>
        <v>384299</v>
      </c>
      <c r="N72" s="31">
        <f t="shared" ref="N72:N73" si="12">ROUND(G72*1.1,0)</f>
        <v>469699</v>
      </c>
      <c r="S72" s="45"/>
    </row>
    <row r="73" spans="1:19" ht="15.75" x14ac:dyDescent="0.25">
      <c r="A73" s="20" t="s">
        <v>74</v>
      </c>
      <c r="B73" s="21" t="str">
        <f>VLOOKUP(A73,[1]A.P.U!C:F,2,0)</f>
        <v>Adecuacion de andenes y Rampas</v>
      </c>
      <c r="C73" s="22" t="str">
        <f>VLOOKUP(A73,[1]A.P.U!C:F,3,0)</f>
        <v>M2</v>
      </c>
      <c r="D73" s="53">
        <f>D39</f>
        <v>227</v>
      </c>
      <c r="E73" s="24">
        <f>VLOOKUP(A73,[1]A.P.U!$C:$K,6,0)+VLOOKUP(A73,[1]A.P.U!$C:$K,8,0)+VLOOKUP(A73,[1]A.P.U!$C:$K,9,0)</f>
        <v>20854.6796875</v>
      </c>
      <c r="F73" s="24">
        <f>VLOOKUP(A73,[1]A.P.U!$C:$K,7,0)</f>
        <v>15220.1</v>
      </c>
      <c r="G73" s="25">
        <f>ROUND(VLOOKUP(A73,[1]A.P.U!C:F,4,0),0)</f>
        <v>36075</v>
      </c>
      <c r="H73" s="49">
        <f t="shared" si="10"/>
        <v>8189025</v>
      </c>
      <c r="I73" s="41">
        <f t="shared" si="9"/>
        <v>8189025</v>
      </c>
      <c r="J73" s="42">
        <v>0</v>
      </c>
      <c r="K73" s="42">
        <f t="shared" si="8"/>
        <v>0</v>
      </c>
      <c r="L73" s="63"/>
      <c r="M73" s="30">
        <f t="shared" si="11"/>
        <v>32468</v>
      </c>
      <c r="N73" s="31">
        <f t="shared" si="12"/>
        <v>39683</v>
      </c>
      <c r="S73" s="45"/>
    </row>
    <row r="74" spans="1:19" ht="15.75" x14ac:dyDescent="0.25">
      <c r="A74" s="34"/>
      <c r="B74" s="160" t="s">
        <v>75</v>
      </c>
      <c r="C74" s="160"/>
      <c r="D74" s="160"/>
      <c r="E74" s="160"/>
      <c r="F74" s="160"/>
      <c r="G74" s="160"/>
      <c r="H74" s="160"/>
      <c r="I74" s="41">
        <f t="shared" si="9"/>
        <v>0</v>
      </c>
      <c r="J74" s="42">
        <f t="shared" ref="J74" si="13">(F74*D74)</f>
        <v>0</v>
      </c>
      <c r="K74" s="42">
        <f t="shared" si="8"/>
        <v>0</v>
      </c>
      <c r="L74" s="63"/>
      <c r="M74" s="74"/>
      <c r="N74" s="75"/>
      <c r="S74" s="45"/>
    </row>
    <row r="75" spans="1:19" ht="16.5" thickBot="1" x14ac:dyDescent="0.3">
      <c r="A75" s="76">
        <v>13</v>
      </c>
      <c r="B75" s="77" t="str">
        <f>VLOOKUP(A75,[1]A.P.U!C:F,2,0)</f>
        <v xml:space="preserve">Acero de Refuerzo 60,000 PSI </v>
      </c>
      <c r="C75" s="78" t="s">
        <v>76</v>
      </c>
      <c r="D75" s="79">
        <f>'[1]Cantidades de obra'!N66</f>
        <v>1590.75</v>
      </c>
      <c r="E75" s="80">
        <f>VLOOKUP(A75,[1]A.P.U!$C:$K,6,0)+VLOOKUP(A75,[1]A.P.U!$C:$K,8,0)+VLOOKUP(A75,[1]A.P.U!$C:$K,9,0)</f>
        <v>577.42359375000001</v>
      </c>
      <c r="F75" s="80">
        <f>VLOOKUP(A75,[1]A.P.U!$C:$K,7,0)</f>
        <v>3420</v>
      </c>
      <c r="G75" s="81">
        <f>ROUND(VLOOKUP(A75,[1]A.P.U!C:F,4,0),0)</f>
        <v>3997</v>
      </c>
      <c r="H75" s="82">
        <f t="shared" si="10"/>
        <v>6358227.75</v>
      </c>
      <c r="I75" s="83">
        <f t="shared" si="9"/>
        <v>6358227.75</v>
      </c>
      <c r="J75" s="84">
        <v>0</v>
      </c>
      <c r="K75" s="84">
        <f t="shared" si="8"/>
        <v>0</v>
      </c>
      <c r="L75" s="85"/>
      <c r="M75" s="86">
        <f t="shared" ref="M75" si="14">ROUND(G75*0.9,0)</f>
        <v>3597</v>
      </c>
      <c r="N75" s="87">
        <f t="shared" ref="N75" si="15">ROUND(G75*1.1,0)</f>
        <v>4397</v>
      </c>
      <c r="S75" s="45"/>
    </row>
    <row r="76" spans="1:19" ht="16.5" hidden="1" thickBot="1" x14ac:dyDescent="0.3">
      <c r="A76" s="88"/>
      <c r="B76" s="89"/>
      <c r="C76" s="90"/>
      <c r="D76" s="91"/>
      <c r="E76" s="92"/>
      <c r="F76" s="92"/>
      <c r="G76" s="92"/>
      <c r="H76" s="93">
        <f>SUM(H6:H75)</f>
        <v>886616116.9380002</v>
      </c>
      <c r="I76" s="94">
        <f>SUM(I6:I75)</f>
        <v>520016288.84706962</v>
      </c>
      <c r="J76" s="94">
        <f>SUM(J6:J75)</f>
        <v>307873473.38811564</v>
      </c>
      <c r="K76" s="95">
        <f>+I76+J76</f>
        <v>827889762.23518527</v>
      </c>
      <c r="L76" s="96"/>
      <c r="M76" s="97"/>
      <c r="N76" s="98"/>
      <c r="S76" s="99"/>
    </row>
    <row r="77" spans="1:19" ht="15.75" x14ac:dyDescent="0.25">
      <c r="A77" s="100"/>
      <c r="B77" s="161" t="s">
        <v>77</v>
      </c>
      <c r="C77" s="162"/>
      <c r="D77" s="101"/>
      <c r="E77" s="102"/>
      <c r="F77" s="103"/>
      <c r="G77" s="104"/>
      <c r="H77" s="105">
        <f>H76</f>
        <v>886616116.9380002</v>
      </c>
      <c r="I77" s="106" t="e">
        <f>+#REF!</f>
        <v>#REF!</v>
      </c>
      <c r="J77" s="106" t="e">
        <f>#REF!+K77</f>
        <v>#REF!</v>
      </c>
      <c r="K77" s="107"/>
      <c r="Q77" s="45"/>
      <c r="R77" s="45"/>
    </row>
    <row r="78" spans="1:19" ht="15.75" x14ac:dyDescent="0.25">
      <c r="A78" s="64"/>
      <c r="B78" s="108" t="s">
        <v>78</v>
      </c>
      <c r="C78" s="109"/>
      <c r="D78" s="46"/>
      <c r="E78" s="110"/>
      <c r="F78" s="111"/>
      <c r="G78" s="48"/>
      <c r="H78" s="112">
        <v>249621200</v>
      </c>
      <c r="I78" s="113" t="e">
        <f>+$I$77*C78</f>
        <v>#REF!</v>
      </c>
      <c r="J78" s="113" t="e">
        <f>+$J$77*C78</f>
        <v>#REF!</v>
      </c>
      <c r="Q78" s="99"/>
    </row>
    <row r="79" spans="1:19" ht="15.75" x14ac:dyDescent="0.25">
      <c r="A79" s="64"/>
      <c r="B79" s="108" t="s">
        <v>79</v>
      </c>
      <c r="C79" s="109">
        <v>0.19</v>
      </c>
      <c r="D79" s="114"/>
      <c r="E79" s="115"/>
      <c r="F79" s="116"/>
      <c r="G79" s="48"/>
      <c r="H79" s="112">
        <v>10107424</v>
      </c>
      <c r="I79" s="113"/>
      <c r="J79" s="113"/>
      <c r="Q79" s="117"/>
    </row>
    <row r="80" spans="1:19" ht="15.75" x14ac:dyDescent="0.25">
      <c r="A80" s="64"/>
      <c r="B80" s="108"/>
      <c r="C80" s="109"/>
      <c r="D80" s="46"/>
      <c r="E80" s="110"/>
      <c r="F80" s="111"/>
      <c r="G80" s="48"/>
      <c r="H80" s="112"/>
      <c r="I80" s="113"/>
      <c r="J80" s="113"/>
      <c r="R80" s="118"/>
    </row>
    <row r="81" spans="1:18" ht="15.75" hidden="1" x14ac:dyDescent="0.25">
      <c r="A81" s="64"/>
      <c r="B81" s="108" t="s">
        <v>80</v>
      </c>
      <c r="C81" s="119"/>
      <c r="D81" s="46"/>
      <c r="E81" s="110"/>
      <c r="F81" s="111"/>
      <c r="G81" s="48"/>
      <c r="H81" s="120">
        <f>149108280+177324</f>
        <v>149285604</v>
      </c>
      <c r="I81" s="121" t="s">
        <v>81</v>
      </c>
      <c r="J81" s="122" t="s">
        <v>82</v>
      </c>
      <c r="K81" s="123"/>
      <c r="L81" s="124"/>
      <c r="Q81" s="45"/>
    </row>
    <row r="82" spans="1:18" ht="15.75" hidden="1" x14ac:dyDescent="0.25">
      <c r="A82" s="64"/>
      <c r="B82" s="108" t="s">
        <v>83</v>
      </c>
      <c r="C82" s="119"/>
      <c r="D82" s="46"/>
      <c r="E82" s="110"/>
      <c r="F82" s="111"/>
      <c r="G82" s="48"/>
      <c r="H82" s="120">
        <v>26441436</v>
      </c>
      <c r="I82" s="66" t="s">
        <v>84</v>
      </c>
      <c r="J82" s="45">
        <f>+D6</f>
        <v>646.49</v>
      </c>
      <c r="K82" s="1">
        <v>810.5</v>
      </c>
      <c r="Q82" s="45"/>
    </row>
    <row r="83" spans="1:18" ht="16.5" thickBot="1" x14ac:dyDescent="0.3">
      <c r="A83" s="125"/>
      <c r="B83" s="163" t="s">
        <v>85</v>
      </c>
      <c r="C83" s="164"/>
      <c r="D83" s="164"/>
      <c r="E83" s="164"/>
      <c r="F83" s="164"/>
      <c r="G83" s="164"/>
      <c r="H83" s="126">
        <f>H77+H78+H79</f>
        <v>1146344740.9380002</v>
      </c>
      <c r="I83" s="127" t="e">
        <f>+#REF!/D6</f>
        <v>#REF!</v>
      </c>
      <c r="J83" s="127" t="e">
        <f>+#REF!/D6</f>
        <v>#REF!</v>
      </c>
      <c r="K83" s="1" t="e">
        <f>(J83+I83)/1000</f>
        <v>#REF!</v>
      </c>
      <c r="L83" s="128"/>
      <c r="R83" s="45"/>
    </row>
    <row r="84" spans="1:18" x14ac:dyDescent="0.25">
      <c r="B84" s="130"/>
      <c r="C84" s="131"/>
      <c r="H84" s="136"/>
      <c r="I84" s="1" t="s">
        <v>86</v>
      </c>
      <c r="J84" s="45"/>
    </row>
    <row r="85" spans="1:18" x14ac:dyDescent="0.25">
      <c r="B85" s="130"/>
      <c r="C85" s="131"/>
      <c r="H85" s="137"/>
      <c r="Q85" s="117"/>
    </row>
    <row r="86" spans="1:18" x14ac:dyDescent="0.25">
      <c r="B86" s="130"/>
      <c r="C86" s="131"/>
      <c r="H86" s="136"/>
      <c r="I86" s="138" t="e">
        <f>+J83*0.7</f>
        <v>#REF!</v>
      </c>
      <c r="J86" s="45" t="s">
        <v>87</v>
      </c>
      <c r="K86" s="1">
        <v>334506.495632042</v>
      </c>
      <c r="L86" s="139"/>
    </row>
    <row r="87" spans="1:18" x14ac:dyDescent="0.25">
      <c r="B87" s="130"/>
      <c r="C87" s="131"/>
      <c r="H87" s="136"/>
      <c r="I87" s="138" t="e">
        <f>+J83*0.3</f>
        <v>#REF!</v>
      </c>
      <c r="J87" s="1" t="s">
        <v>88</v>
      </c>
      <c r="K87" s="1">
        <v>143359.9266994466</v>
      </c>
    </row>
    <row r="88" spans="1:18" x14ac:dyDescent="0.25">
      <c r="B88" s="130"/>
      <c r="C88" s="131"/>
      <c r="H88" s="136"/>
      <c r="Q88" s="99"/>
    </row>
    <row r="89" spans="1:18" x14ac:dyDescent="0.25">
      <c r="B89" s="130"/>
      <c r="C89" s="131"/>
      <c r="E89" s="140"/>
      <c r="H89" s="136"/>
      <c r="Q89" s="99"/>
    </row>
    <row r="90" spans="1:18" x14ac:dyDescent="0.25">
      <c r="B90" s="130"/>
      <c r="C90" s="131"/>
      <c r="H90" s="136"/>
    </row>
    <row r="91" spans="1:18" x14ac:dyDescent="0.25">
      <c r="B91" s="130"/>
      <c r="C91" s="141"/>
      <c r="D91" s="142"/>
      <c r="E91" s="143"/>
      <c r="H91" s="136"/>
    </row>
    <row r="92" spans="1:18" x14ac:dyDescent="0.25">
      <c r="B92" s="130"/>
      <c r="C92" s="141"/>
      <c r="D92" s="144"/>
      <c r="E92" s="143"/>
      <c r="H92" s="136"/>
      <c r="I92" s="65"/>
      <c r="J92" s="65"/>
      <c r="K92" s="65"/>
    </row>
    <row r="93" spans="1:18" ht="15.75" x14ac:dyDescent="0.25">
      <c r="B93" s="130"/>
      <c r="C93" s="145"/>
      <c r="D93" s="144"/>
      <c r="E93" s="146"/>
      <c r="H93" s="136"/>
      <c r="I93" s="123">
        <v>618221449.03474104</v>
      </c>
      <c r="J93" s="1">
        <v>290742834.06004101</v>
      </c>
    </row>
    <row r="94" spans="1:18" x14ac:dyDescent="0.25">
      <c r="B94" s="130"/>
      <c r="C94" s="147"/>
      <c r="D94" s="148"/>
      <c r="E94" s="143"/>
      <c r="H94" s="136"/>
      <c r="I94" s="149"/>
      <c r="J94" s="149"/>
      <c r="K94" s="149"/>
    </row>
    <row r="95" spans="1:18" x14ac:dyDescent="0.25">
      <c r="B95" s="130"/>
      <c r="C95" s="147"/>
      <c r="D95" s="148"/>
      <c r="E95" s="143"/>
      <c r="H95" s="136"/>
      <c r="I95" s="65"/>
      <c r="J95" s="136"/>
    </row>
    <row r="96" spans="1:18" x14ac:dyDescent="0.25">
      <c r="B96" s="130"/>
      <c r="C96" s="150"/>
      <c r="D96" s="151"/>
      <c r="E96" s="143"/>
      <c r="H96" s="136"/>
      <c r="J96" s="123"/>
    </row>
    <row r="97" spans="2:12" x14ac:dyDescent="0.25">
      <c r="B97" s="130"/>
      <c r="C97" s="147"/>
      <c r="D97" s="151"/>
      <c r="E97" s="143"/>
      <c r="H97" s="136"/>
      <c r="I97" s="152"/>
      <c r="J97" s="152"/>
      <c r="K97" s="152"/>
      <c r="L97" s="153"/>
    </row>
    <row r="98" spans="2:12" x14ac:dyDescent="0.25">
      <c r="B98" s="130"/>
      <c r="C98" s="154"/>
      <c r="D98" s="151"/>
      <c r="E98" s="143"/>
      <c r="H98" s="136"/>
      <c r="I98" s="155"/>
      <c r="J98" s="155"/>
      <c r="K98" s="155"/>
      <c r="L98" s="153"/>
    </row>
    <row r="99" spans="2:12" x14ac:dyDescent="0.25">
      <c r="B99" s="130"/>
      <c r="C99" s="156"/>
      <c r="D99" s="151"/>
      <c r="E99" s="143"/>
      <c r="H99" s="136"/>
      <c r="L99" s="139"/>
    </row>
    <row r="100" spans="2:12" x14ac:dyDescent="0.25">
      <c r="B100" s="130"/>
      <c r="C100" s="154"/>
      <c r="D100" s="151"/>
      <c r="E100" s="143"/>
      <c r="H100" s="136"/>
    </row>
    <row r="101" spans="2:12" x14ac:dyDescent="0.25">
      <c r="B101" s="130"/>
      <c r="C101" s="154"/>
      <c r="D101" s="151"/>
      <c r="E101" s="143"/>
      <c r="H101" s="136"/>
    </row>
    <row r="102" spans="2:12" x14ac:dyDescent="0.25">
      <c r="B102" s="130"/>
      <c r="C102" s="154"/>
      <c r="D102" s="151"/>
      <c r="E102" s="143"/>
      <c r="H102" s="136"/>
    </row>
    <row r="103" spans="2:12" x14ac:dyDescent="0.25">
      <c r="B103" s="130"/>
      <c r="C103" s="154"/>
      <c r="D103" s="151"/>
      <c r="E103" s="143"/>
      <c r="H103" s="136"/>
    </row>
    <row r="104" spans="2:12" x14ac:dyDescent="0.25">
      <c r="B104" s="130"/>
      <c r="C104" s="131"/>
      <c r="H104" s="136"/>
    </row>
    <row r="105" spans="2:12" x14ac:dyDescent="0.25">
      <c r="B105" s="130"/>
      <c r="C105" s="131"/>
      <c r="H105" s="136"/>
    </row>
    <row r="106" spans="2:12" x14ac:dyDescent="0.25">
      <c r="B106" s="130"/>
      <c r="C106" s="131"/>
      <c r="H106" s="136"/>
    </row>
    <row r="107" spans="2:12" x14ac:dyDescent="0.25">
      <c r="B107" s="130"/>
      <c r="C107" s="131"/>
      <c r="H107" s="136"/>
    </row>
    <row r="108" spans="2:12" x14ac:dyDescent="0.25">
      <c r="B108" s="130"/>
      <c r="C108" s="131"/>
      <c r="H108" s="136"/>
    </row>
    <row r="109" spans="2:12" x14ac:dyDescent="0.25">
      <c r="B109" s="130"/>
      <c r="C109" s="131"/>
      <c r="H109" s="136"/>
    </row>
    <row r="110" spans="2:12" x14ac:dyDescent="0.25">
      <c r="B110" s="130"/>
      <c r="C110" s="131"/>
      <c r="H110" s="136"/>
    </row>
    <row r="111" spans="2:12" x14ac:dyDescent="0.25">
      <c r="B111" s="130"/>
      <c r="C111" s="131"/>
      <c r="H111" s="136"/>
    </row>
    <row r="112" spans="2:12" x14ac:dyDescent="0.25">
      <c r="B112" s="130"/>
      <c r="C112" s="131"/>
      <c r="H112" s="136"/>
    </row>
    <row r="113" spans="2:8" x14ac:dyDescent="0.25">
      <c r="B113" s="130"/>
      <c r="C113" s="131"/>
      <c r="H113" s="136"/>
    </row>
    <row r="114" spans="2:8" x14ac:dyDescent="0.25">
      <c r="B114" s="130"/>
      <c r="C114" s="131"/>
      <c r="H114" s="136"/>
    </row>
    <row r="115" spans="2:8" x14ac:dyDescent="0.25">
      <c r="B115" s="130"/>
      <c r="C115" s="131"/>
      <c r="H115" s="136"/>
    </row>
    <row r="116" spans="2:8" x14ac:dyDescent="0.25">
      <c r="B116" s="130"/>
      <c r="C116" s="131"/>
      <c r="H116" s="136"/>
    </row>
    <row r="117" spans="2:8" x14ac:dyDescent="0.25">
      <c r="B117" s="130"/>
      <c r="C117" s="131"/>
      <c r="H117" s="136"/>
    </row>
    <row r="118" spans="2:8" x14ac:dyDescent="0.25">
      <c r="B118" s="130"/>
      <c r="C118" s="131"/>
      <c r="H118" s="136"/>
    </row>
    <row r="119" spans="2:8" x14ac:dyDescent="0.25">
      <c r="B119" s="130"/>
      <c r="C119" s="131"/>
      <c r="H119" s="136"/>
    </row>
    <row r="120" spans="2:8" x14ac:dyDescent="0.25">
      <c r="B120" s="130"/>
      <c r="C120" s="131"/>
      <c r="H120" s="136"/>
    </row>
    <row r="121" spans="2:8" x14ac:dyDescent="0.25">
      <c r="B121" s="130"/>
      <c r="C121" s="131"/>
      <c r="H121" s="136"/>
    </row>
    <row r="122" spans="2:8" x14ac:dyDescent="0.25">
      <c r="B122" s="130"/>
      <c r="C122" s="131"/>
      <c r="H122" s="136"/>
    </row>
    <row r="123" spans="2:8" x14ac:dyDescent="0.25">
      <c r="B123" s="130"/>
      <c r="C123" s="131"/>
      <c r="H123" s="136"/>
    </row>
    <row r="124" spans="2:8" x14ac:dyDescent="0.25">
      <c r="B124" s="130"/>
      <c r="C124" s="131"/>
      <c r="H124" s="136"/>
    </row>
    <row r="125" spans="2:8" x14ac:dyDescent="0.25">
      <c r="B125" s="130"/>
      <c r="C125" s="131"/>
      <c r="H125" s="136"/>
    </row>
    <row r="126" spans="2:8" x14ac:dyDescent="0.25">
      <c r="B126" s="130"/>
      <c r="C126" s="131"/>
      <c r="H126" s="136"/>
    </row>
    <row r="127" spans="2:8" x14ac:dyDescent="0.25">
      <c r="B127" s="130"/>
      <c r="C127" s="131"/>
      <c r="H127" s="136"/>
    </row>
    <row r="128" spans="2:8" x14ac:dyDescent="0.25">
      <c r="B128" s="130"/>
      <c r="C128" s="131"/>
      <c r="H128" s="136"/>
    </row>
    <row r="129" spans="2:8" x14ac:dyDescent="0.25">
      <c r="B129" s="130"/>
      <c r="C129" s="131"/>
      <c r="H129" s="136"/>
    </row>
    <row r="130" spans="2:8" x14ac:dyDescent="0.25">
      <c r="B130" s="130"/>
      <c r="C130" s="131"/>
      <c r="H130" s="136"/>
    </row>
    <row r="131" spans="2:8" x14ac:dyDescent="0.25">
      <c r="B131" s="130"/>
      <c r="C131" s="131"/>
      <c r="H131" s="136"/>
    </row>
    <row r="132" spans="2:8" x14ac:dyDescent="0.25">
      <c r="B132" s="130"/>
      <c r="C132" s="131"/>
      <c r="H132" s="136"/>
    </row>
    <row r="133" spans="2:8" x14ac:dyDescent="0.25">
      <c r="B133" s="130"/>
      <c r="C133" s="131"/>
      <c r="H133" s="136"/>
    </row>
    <row r="134" spans="2:8" x14ac:dyDescent="0.25">
      <c r="B134" s="130"/>
      <c r="C134" s="131"/>
      <c r="H134" s="136"/>
    </row>
    <row r="135" spans="2:8" x14ac:dyDescent="0.25">
      <c r="B135" s="130"/>
      <c r="C135" s="131"/>
      <c r="H135" s="136"/>
    </row>
    <row r="136" spans="2:8" x14ac:dyDescent="0.25">
      <c r="B136" s="130"/>
      <c r="C136" s="131"/>
      <c r="H136" s="136"/>
    </row>
    <row r="137" spans="2:8" x14ac:dyDescent="0.25">
      <c r="B137" s="130"/>
      <c r="C137" s="131"/>
      <c r="H137" s="136"/>
    </row>
    <row r="138" spans="2:8" x14ac:dyDescent="0.25">
      <c r="B138" s="130"/>
      <c r="C138" s="131"/>
      <c r="H138" s="136"/>
    </row>
    <row r="139" spans="2:8" x14ac:dyDescent="0.25">
      <c r="B139" s="130"/>
      <c r="C139" s="131"/>
      <c r="H139" s="136"/>
    </row>
    <row r="140" spans="2:8" x14ac:dyDescent="0.25">
      <c r="B140" s="130"/>
      <c r="C140" s="131"/>
      <c r="H140" s="136"/>
    </row>
    <row r="141" spans="2:8" x14ac:dyDescent="0.25">
      <c r="B141" s="130"/>
      <c r="C141" s="131"/>
      <c r="H141" s="136"/>
    </row>
    <row r="142" spans="2:8" x14ac:dyDescent="0.25">
      <c r="B142" s="130"/>
      <c r="C142" s="131"/>
      <c r="H142" s="136"/>
    </row>
    <row r="143" spans="2:8" x14ac:dyDescent="0.25">
      <c r="B143" s="130"/>
      <c r="C143" s="131"/>
      <c r="H143" s="136"/>
    </row>
    <row r="144" spans="2:8" x14ac:dyDescent="0.25">
      <c r="B144" s="130"/>
      <c r="C144" s="131"/>
      <c r="H144" s="136"/>
    </row>
    <row r="145" spans="2:8" x14ac:dyDescent="0.25">
      <c r="B145" s="130"/>
      <c r="C145" s="131"/>
      <c r="H145" s="136"/>
    </row>
    <row r="146" spans="2:8" x14ac:dyDescent="0.25">
      <c r="B146" s="130"/>
      <c r="C146" s="131"/>
      <c r="H146" s="136"/>
    </row>
    <row r="147" spans="2:8" x14ac:dyDescent="0.25">
      <c r="B147" s="130"/>
      <c r="C147" s="131"/>
      <c r="H147" s="136"/>
    </row>
    <row r="148" spans="2:8" x14ac:dyDescent="0.25">
      <c r="B148" s="130"/>
      <c r="C148" s="131"/>
      <c r="H148" s="136"/>
    </row>
    <row r="149" spans="2:8" x14ac:dyDescent="0.25">
      <c r="B149" s="130"/>
      <c r="C149" s="131"/>
      <c r="H149" s="136"/>
    </row>
    <row r="150" spans="2:8" x14ac:dyDescent="0.25">
      <c r="B150" s="130"/>
      <c r="C150" s="131"/>
      <c r="H150" s="136"/>
    </row>
    <row r="151" spans="2:8" x14ac:dyDescent="0.25">
      <c r="B151" s="130"/>
      <c r="C151" s="131"/>
      <c r="H151" s="136"/>
    </row>
    <row r="152" spans="2:8" x14ac:dyDescent="0.25">
      <c r="B152" s="130"/>
      <c r="C152" s="131"/>
      <c r="H152" s="136"/>
    </row>
    <row r="153" spans="2:8" x14ac:dyDescent="0.25">
      <c r="B153" s="130"/>
      <c r="C153" s="131"/>
      <c r="H153" s="136"/>
    </row>
    <row r="154" spans="2:8" x14ac:dyDescent="0.25">
      <c r="B154" s="130"/>
      <c r="C154" s="131"/>
      <c r="H154" s="136"/>
    </row>
    <row r="155" spans="2:8" x14ac:dyDescent="0.25">
      <c r="B155" s="130"/>
      <c r="C155" s="131"/>
      <c r="H155" s="136"/>
    </row>
    <row r="156" spans="2:8" x14ac:dyDescent="0.25">
      <c r="B156" s="130"/>
      <c r="C156" s="131"/>
      <c r="H156" s="136"/>
    </row>
    <row r="157" spans="2:8" x14ac:dyDescent="0.25">
      <c r="B157" s="130"/>
      <c r="C157" s="131"/>
      <c r="H157" s="136"/>
    </row>
    <row r="158" spans="2:8" x14ac:dyDescent="0.25">
      <c r="B158" s="130"/>
      <c r="C158" s="131"/>
      <c r="H158" s="136"/>
    </row>
    <row r="159" spans="2:8" x14ac:dyDescent="0.25">
      <c r="B159" s="130"/>
      <c r="C159" s="131"/>
      <c r="H159" s="136"/>
    </row>
    <row r="160" spans="2:8" x14ac:dyDescent="0.25">
      <c r="B160" s="130"/>
      <c r="C160" s="131"/>
      <c r="H160" s="136"/>
    </row>
    <row r="161" spans="2:8" x14ac:dyDescent="0.25">
      <c r="B161" s="130"/>
      <c r="C161" s="131"/>
      <c r="H161" s="136"/>
    </row>
    <row r="162" spans="2:8" x14ac:dyDescent="0.25">
      <c r="B162" s="130"/>
      <c r="C162" s="131"/>
      <c r="H162" s="136"/>
    </row>
    <row r="163" spans="2:8" x14ac:dyDescent="0.25">
      <c r="B163" s="130"/>
      <c r="C163" s="131"/>
      <c r="H163" s="136"/>
    </row>
    <row r="164" spans="2:8" x14ac:dyDescent="0.25">
      <c r="B164" s="130"/>
      <c r="C164" s="131"/>
      <c r="H164" s="136"/>
    </row>
    <row r="165" spans="2:8" x14ac:dyDescent="0.25">
      <c r="B165" s="130"/>
      <c r="C165" s="131"/>
      <c r="H165" s="136"/>
    </row>
    <row r="166" spans="2:8" x14ac:dyDescent="0.25">
      <c r="B166" s="130"/>
      <c r="C166" s="131"/>
      <c r="H166" s="136"/>
    </row>
    <row r="167" spans="2:8" x14ac:dyDescent="0.25">
      <c r="B167" s="130"/>
      <c r="C167" s="131"/>
      <c r="H167" s="136"/>
    </row>
    <row r="168" spans="2:8" x14ac:dyDescent="0.25">
      <c r="B168" s="130"/>
      <c r="C168" s="131"/>
      <c r="H168" s="136"/>
    </row>
    <row r="169" spans="2:8" x14ac:dyDescent="0.25">
      <c r="B169" s="130"/>
      <c r="C169" s="131"/>
      <c r="H169" s="136"/>
    </row>
    <row r="170" spans="2:8" x14ac:dyDescent="0.25">
      <c r="B170" s="130"/>
      <c r="C170" s="131"/>
      <c r="H170" s="136"/>
    </row>
    <row r="171" spans="2:8" x14ac:dyDescent="0.25">
      <c r="B171" s="130"/>
      <c r="C171" s="131"/>
      <c r="H171" s="136"/>
    </row>
    <row r="172" spans="2:8" x14ac:dyDescent="0.25">
      <c r="B172" s="130"/>
      <c r="C172" s="131"/>
      <c r="H172" s="136"/>
    </row>
    <row r="173" spans="2:8" x14ac:dyDescent="0.25">
      <c r="B173" s="130"/>
      <c r="C173" s="131"/>
      <c r="H173" s="136"/>
    </row>
    <row r="174" spans="2:8" x14ac:dyDescent="0.25">
      <c r="B174" s="130"/>
      <c r="C174" s="131"/>
      <c r="H174" s="136"/>
    </row>
    <row r="175" spans="2:8" x14ac:dyDescent="0.25">
      <c r="B175" s="130"/>
      <c r="C175" s="131"/>
      <c r="H175" s="136"/>
    </row>
    <row r="176" spans="2:8" x14ac:dyDescent="0.25">
      <c r="B176" s="130"/>
      <c r="C176" s="131"/>
      <c r="H176" s="136"/>
    </row>
    <row r="177" spans="2:8" x14ac:dyDescent="0.25">
      <c r="B177" s="130"/>
      <c r="C177" s="131"/>
      <c r="H177" s="136"/>
    </row>
    <row r="178" spans="2:8" x14ac:dyDescent="0.25">
      <c r="B178" s="130"/>
      <c r="C178" s="131"/>
      <c r="H178" s="136"/>
    </row>
    <row r="179" spans="2:8" x14ac:dyDescent="0.25">
      <c r="B179" s="130"/>
      <c r="C179" s="131"/>
      <c r="H179" s="136"/>
    </row>
    <row r="180" spans="2:8" x14ac:dyDescent="0.25">
      <c r="B180" s="130"/>
      <c r="C180" s="131"/>
      <c r="H180" s="136"/>
    </row>
    <row r="181" spans="2:8" x14ac:dyDescent="0.25">
      <c r="B181" s="130"/>
      <c r="C181" s="131"/>
      <c r="H181" s="136"/>
    </row>
    <row r="182" spans="2:8" x14ac:dyDescent="0.25">
      <c r="B182" s="130"/>
      <c r="C182" s="131"/>
      <c r="H182" s="136"/>
    </row>
    <row r="183" spans="2:8" x14ac:dyDescent="0.25">
      <c r="B183" s="130"/>
      <c r="C183" s="131"/>
      <c r="H183" s="136"/>
    </row>
    <row r="184" spans="2:8" x14ac:dyDescent="0.25">
      <c r="B184" s="130"/>
      <c r="C184" s="131"/>
      <c r="H184" s="136"/>
    </row>
    <row r="185" spans="2:8" x14ac:dyDescent="0.25">
      <c r="B185" s="130"/>
      <c r="C185" s="131"/>
      <c r="H185" s="136"/>
    </row>
    <row r="186" spans="2:8" x14ac:dyDescent="0.25">
      <c r="B186" s="130"/>
      <c r="C186" s="131"/>
      <c r="H186" s="136"/>
    </row>
    <row r="187" spans="2:8" x14ac:dyDescent="0.25">
      <c r="B187" s="130"/>
      <c r="C187" s="131"/>
      <c r="H187" s="136"/>
    </row>
    <row r="188" spans="2:8" x14ac:dyDescent="0.25">
      <c r="B188" s="130"/>
      <c r="C188" s="131"/>
      <c r="H188" s="136"/>
    </row>
    <row r="189" spans="2:8" x14ac:dyDescent="0.25">
      <c r="B189" s="130"/>
      <c r="C189" s="131"/>
      <c r="H189" s="136"/>
    </row>
    <row r="190" spans="2:8" x14ac:dyDescent="0.25">
      <c r="B190" s="130"/>
      <c r="C190" s="131"/>
      <c r="H190" s="136"/>
    </row>
    <row r="191" spans="2:8" x14ac:dyDescent="0.25">
      <c r="B191" s="130"/>
      <c r="C191" s="131"/>
      <c r="H191" s="136"/>
    </row>
    <row r="192" spans="2:8" x14ac:dyDescent="0.25">
      <c r="B192" s="130"/>
      <c r="C192" s="131"/>
      <c r="H192" s="136"/>
    </row>
    <row r="193" spans="2:8" x14ac:dyDescent="0.25">
      <c r="B193" s="130"/>
      <c r="C193" s="131"/>
      <c r="H193" s="136"/>
    </row>
    <row r="194" spans="2:8" x14ac:dyDescent="0.25">
      <c r="B194" s="130"/>
      <c r="C194" s="131"/>
      <c r="H194" s="136"/>
    </row>
    <row r="195" spans="2:8" x14ac:dyDescent="0.25">
      <c r="B195" s="130"/>
      <c r="C195" s="131"/>
      <c r="H195" s="136"/>
    </row>
    <row r="196" spans="2:8" x14ac:dyDescent="0.25">
      <c r="B196" s="130"/>
      <c r="C196" s="131"/>
      <c r="H196" s="136"/>
    </row>
    <row r="197" spans="2:8" x14ac:dyDescent="0.25">
      <c r="B197" s="130"/>
      <c r="C197" s="131"/>
      <c r="H197" s="136"/>
    </row>
    <row r="198" spans="2:8" x14ac:dyDescent="0.25">
      <c r="B198" s="130"/>
      <c r="C198" s="131"/>
      <c r="H198" s="136"/>
    </row>
    <row r="199" spans="2:8" x14ac:dyDescent="0.25">
      <c r="B199" s="130"/>
      <c r="C199" s="131"/>
      <c r="H199" s="136"/>
    </row>
    <row r="200" spans="2:8" x14ac:dyDescent="0.25">
      <c r="B200" s="130"/>
      <c r="C200" s="131"/>
      <c r="H200" s="136"/>
    </row>
    <row r="201" spans="2:8" x14ac:dyDescent="0.25">
      <c r="B201" s="130"/>
      <c r="C201" s="131"/>
      <c r="H201" s="136"/>
    </row>
    <row r="202" spans="2:8" x14ac:dyDescent="0.25">
      <c r="B202" s="130"/>
      <c r="C202" s="131"/>
      <c r="H202" s="136"/>
    </row>
    <row r="203" spans="2:8" x14ac:dyDescent="0.25">
      <c r="B203" s="130"/>
      <c r="C203" s="131"/>
      <c r="H203" s="136"/>
    </row>
    <row r="204" spans="2:8" x14ac:dyDescent="0.25">
      <c r="B204" s="130"/>
      <c r="C204" s="131"/>
      <c r="H204" s="136"/>
    </row>
    <row r="205" spans="2:8" x14ac:dyDescent="0.25">
      <c r="B205" s="130"/>
      <c r="C205" s="131"/>
      <c r="H205" s="136"/>
    </row>
    <row r="206" spans="2:8" x14ac:dyDescent="0.25">
      <c r="B206" s="130"/>
      <c r="C206" s="131"/>
      <c r="H206" s="136"/>
    </row>
    <row r="207" spans="2:8" x14ac:dyDescent="0.25">
      <c r="B207" s="130"/>
      <c r="C207" s="131"/>
      <c r="H207" s="136"/>
    </row>
    <row r="208" spans="2:8" x14ac:dyDescent="0.25">
      <c r="B208" s="130"/>
      <c r="C208" s="131"/>
      <c r="H208" s="136"/>
    </row>
    <row r="209" spans="2:8" x14ac:dyDescent="0.25">
      <c r="B209" s="130"/>
      <c r="C209" s="131"/>
      <c r="H209" s="136"/>
    </row>
    <row r="210" spans="2:8" x14ac:dyDescent="0.25">
      <c r="B210" s="130"/>
      <c r="C210" s="131"/>
      <c r="H210" s="136"/>
    </row>
    <row r="211" spans="2:8" x14ac:dyDescent="0.25">
      <c r="B211" s="130"/>
      <c r="C211" s="131"/>
      <c r="H211" s="136"/>
    </row>
    <row r="212" spans="2:8" x14ac:dyDescent="0.25">
      <c r="B212" s="130"/>
      <c r="C212" s="131"/>
      <c r="H212" s="136"/>
    </row>
    <row r="213" spans="2:8" x14ac:dyDescent="0.25">
      <c r="B213" s="130"/>
      <c r="C213" s="131"/>
      <c r="H213" s="136"/>
    </row>
    <row r="214" spans="2:8" x14ac:dyDescent="0.25">
      <c r="B214" s="130"/>
      <c r="C214" s="131"/>
      <c r="H214" s="136"/>
    </row>
    <row r="215" spans="2:8" x14ac:dyDescent="0.25">
      <c r="B215" s="130"/>
      <c r="C215" s="131"/>
      <c r="H215" s="136"/>
    </row>
    <row r="216" spans="2:8" x14ac:dyDescent="0.25">
      <c r="B216" s="130"/>
      <c r="C216" s="131"/>
      <c r="H216" s="136"/>
    </row>
    <row r="217" spans="2:8" x14ac:dyDescent="0.25">
      <c r="B217" s="130"/>
      <c r="C217" s="131"/>
      <c r="H217" s="136"/>
    </row>
    <row r="218" spans="2:8" x14ac:dyDescent="0.25">
      <c r="B218" s="130"/>
      <c r="C218" s="131"/>
      <c r="H218" s="136"/>
    </row>
    <row r="219" spans="2:8" x14ac:dyDescent="0.25">
      <c r="B219" s="130"/>
      <c r="C219" s="131"/>
      <c r="H219" s="136"/>
    </row>
    <row r="220" spans="2:8" x14ac:dyDescent="0.25">
      <c r="B220" s="130"/>
      <c r="C220" s="131"/>
      <c r="H220" s="136"/>
    </row>
    <row r="221" spans="2:8" x14ac:dyDescent="0.25">
      <c r="B221" s="130"/>
      <c r="C221" s="131"/>
      <c r="H221" s="136"/>
    </row>
    <row r="222" spans="2:8" x14ac:dyDescent="0.25">
      <c r="B222" s="130"/>
      <c r="C222" s="131"/>
      <c r="H222" s="136"/>
    </row>
    <row r="223" spans="2:8" x14ac:dyDescent="0.25">
      <c r="B223" s="130"/>
      <c r="C223" s="131"/>
      <c r="H223" s="136"/>
    </row>
    <row r="224" spans="2:8" x14ac:dyDescent="0.25">
      <c r="B224" s="130"/>
      <c r="C224" s="131"/>
      <c r="H224" s="136"/>
    </row>
    <row r="225" spans="2:8" x14ac:dyDescent="0.25">
      <c r="B225" s="130"/>
      <c r="C225" s="131"/>
      <c r="H225" s="136"/>
    </row>
    <row r="226" spans="2:8" x14ac:dyDescent="0.25">
      <c r="B226" s="130"/>
      <c r="C226" s="131"/>
      <c r="H226" s="136"/>
    </row>
    <row r="227" spans="2:8" x14ac:dyDescent="0.25">
      <c r="B227" s="130"/>
      <c r="C227" s="131"/>
      <c r="H227" s="136"/>
    </row>
    <row r="228" spans="2:8" x14ac:dyDescent="0.25">
      <c r="B228" s="130"/>
      <c r="C228" s="131"/>
      <c r="H228" s="136"/>
    </row>
    <row r="229" spans="2:8" x14ac:dyDescent="0.25">
      <c r="B229" s="130"/>
      <c r="C229" s="131"/>
      <c r="H229" s="136"/>
    </row>
    <row r="230" spans="2:8" x14ac:dyDescent="0.25">
      <c r="B230" s="130"/>
      <c r="C230" s="131"/>
      <c r="H230" s="136"/>
    </row>
    <row r="231" spans="2:8" x14ac:dyDescent="0.25">
      <c r="B231" s="130"/>
      <c r="C231" s="131"/>
      <c r="H231" s="136"/>
    </row>
    <row r="232" spans="2:8" x14ac:dyDescent="0.25">
      <c r="B232" s="130"/>
      <c r="C232" s="131"/>
      <c r="H232" s="136"/>
    </row>
    <row r="233" spans="2:8" x14ac:dyDescent="0.25">
      <c r="B233" s="130"/>
      <c r="C233" s="131"/>
      <c r="H233" s="136"/>
    </row>
    <row r="234" spans="2:8" x14ac:dyDescent="0.25">
      <c r="B234" s="130"/>
      <c r="C234" s="131"/>
      <c r="H234" s="136"/>
    </row>
    <row r="235" spans="2:8" x14ac:dyDescent="0.25">
      <c r="B235" s="130"/>
      <c r="C235" s="131"/>
      <c r="H235" s="136"/>
    </row>
    <row r="236" spans="2:8" x14ac:dyDescent="0.25">
      <c r="B236" s="130"/>
      <c r="C236" s="131"/>
      <c r="H236" s="136"/>
    </row>
    <row r="237" spans="2:8" x14ac:dyDescent="0.25">
      <c r="B237" s="130"/>
      <c r="C237" s="131"/>
      <c r="H237" s="136"/>
    </row>
    <row r="238" spans="2:8" x14ac:dyDescent="0.25">
      <c r="B238" s="130"/>
      <c r="C238" s="131"/>
      <c r="H238" s="136"/>
    </row>
    <row r="239" spans="2:8" x14ac:dyDescent="0.25">
      <c r="B239" s="130"/>
      <c r="C239" s="131"/>
      <c r="H239" s="136"/>
    </row>
    <row r="240" spans="2:8" x14ac:dyDescent="0.25">
      <c r="B240" s="130"/>
      <c r="C240" s="131"/>
      <c r="H240" s="136"/>
    </row>
    <row r="241" spans="2:8" x14ac:dyDescent="0.25">
      <c r="B241" s="130"/>
      <c r="C241" s="131"/>
      <c r="H241" s="136"/>
    </row>
    <row r="242" spans="2:8" x14ac:dyDescent="0.25">
      <c r="B242" s="130"/>
      <c r="C242" s="131"/>
      <c r="H242" s="136"/>
    </row>
    <row r="243" spans="2:8" x14ac:dyDescent="0.25">
      <c r="B243" s="130"/>
      <c r="C243" s="131"/>
      <c r="H243" s="136"/>
    </row>
    <row r="244" spans="2:8" x14ac:dyDescent="0.25">
      <c r="B244" s="130"/>
      <c r="C244" s="131"/>
      <c r="H244" s="136"/>
    </row>
    <row r="245" spans="2:8" x14ac:dyDescent="0.25">
      <c r="B245" s="130"/>
      <c r="C245" s="131"/>
      <c r="H245" s="136"/>
    </row>
    <row r="246" spans="2:8" x14ac:dyDescent="0.25">
      <c r="B246" s="130"/>
      <c r="C246" s="131"/>
      <c r="H246" s="136"/>
    </row>
    <row r="247" spans="2:8" x14ac:dyDescent="0.25">
      <c r="B247" s="130"/>
      <c r="C247" s="131"/>
      <c r="H247" s="136"/>
    </row>
    <row r="248" spans="2:8" x14ac:dyDescent="0.25">
      <c r="B248" s="130"/>
      <c r="C248" s="131"/>
      <c r="H248" s="136"/>
    </row>
    <row r="249" spans="2:8" x14ac:dyDescent="0.25">
      <c r="B249" s="130"/>
      <c r="C249" s="131"/>
      <c r="H249" s="136"/>
    </row>
    <row r="250" spans="2:8" x14ac:dyDescent="0.25">
      <c r="B250" s="130"/>
      <c r="C250" s="131"/>
      <c r="H250" s="136"/>
    </row>
    <row r="251" spans="2:8" x14ac:dyDescent="0.25">
      <c r="B251" s="130"/>
      <c r="C251" s="131"/>
      <c r="H251" s="136"/>
    </row>
    <row r="252" spans="2:8" x14ac:dyDescent="0.25">
      <c r="B252" s="130"/>
      <c r="C252" s="131"/>
      <c r="H252" s="136"/>
    </row>
    <row r="253" spans="2:8" x14ac:dyDescent="0.25">
      <c r="B253" s="130"/>
      <c r="C253" s="131"/>
      <c r="H253" s="136"/>
    </row>
    <row r="254" spans="2:8" x14ac:dyDescent="0.25">
      <c r="B254" s="130"/>
      <c r="C254" s="131"/>
      <c r="H254" s="136"/>
    </row>
    <row r="255" spans="2:8" x14ac:dyDescent="0.25">
      <c r="B255" s="130"/>
      <c r="C255" s="131"/>
      <c r="H255" s="136"/>
    </row>
    <row r="256" spans="2:8" x14ac:dyDescent="0.25">
      <c r="B256" s="130"/>
      <c r="C256" s="131"/>
      <c r="H256" s="136"/>
    </row>
    <row r="257" spans="2:8" x14ac:dyDescent="0.25">
      <c r="B257" s="130"/>
      <c r="C257" s="131"/>
      <c r="H257" s="136"/>
    </row>
    <row r="258" spans="2:8" x14ac:dyDescent="0.25">
      <c r="B258" s="130"/>
      <c r="C258" s="131"/>
      <c r="H258" s="136"/>
    </row>
    <row r="259" spans="2:8" x14ac:dyDescent="0.25">
      <c r="B259" s="130"/>
      <c r="C259" s="131"/>
      <c r="H259" s="136"/>
    </row>
    <row r="260" spans="2:8" x14ac:dyDescent="0.25">
      <c r="B260" s="130"/>
      <c r="C260" s="131"/>
      <c r="H260" s="136"/>
    </row>
    <row r="261" spans="2:8" x14ac:dyDescent="0.25">
      <c r="B261" s="130"/>
      <c r="C261" s="131"/>
      <c r="H261" s="136"/>
    </row>
    <row r="262" spans="2:8" x14ac:dyDescent="0.25">
      <c r="B262" s="130"/>
      <c r="C262" s="131"/>
      <c r="H262" s="136"/>
    </row>
    <row r="263" spans="2:8" x14ac:dyDescent="0.25">
      <c r="B263" s="130"/>
      <c r="C263" s="131"/>
      <c r="H263" s="136"/>
    </row>
    <row r="264" spans="2:8" x14ac:dyDescent="0.25">
      <c r="B264" s="130"/>
      <c r="C264" s="131"/>
      <c r="H264" s="136"/>
    </row>
    <row r="265" spans="2:8" x14ac:dyDescent="0.25">
      <c r="B265" s="130"/>
      <c r="C265" s="131"/>
      <c r="H265" s="136"/>
    </row>
    <row r="266" spans="2:8" x14ac:dyDescent="0.25">
      <c r="B266" s="130"/>
      <c r="C266" s="131"/>
      <c r="H266" s="136"/>
    </row>
    <row r="267" spans="2:8" x14ac:dyDescent="0.25">
      <c r="B267" s="130"/>
      <c r="C267" s="131"/>
      <c r="H267" s="136"/>
    </row>
    <row r="268" spans="2:8" x14ac:dyDescent="0.25">
      <c r="B268" s="130"/>
      <c r="C268" s="131"/>
      <c r="H268" s="136"/>
    </row>
    <row r="269" spans="2:8" x14ac:dyDescent="0.25">
      <c r="B269" s="130"/>
      <c r="C269" s="131"/>
      <c r="H269" s="136"/>
    </row>
    <row r="270" spans="2:8" x14ac:dyDescent="0.25">
      <c r="B270" s="130"/>
      <c r="C270" s="131"/>
      <c r="H270" s="136"/>
    </row>
    <row r="271" spans="2:8" x14ac:dyDescent="0.25">
      <c r="B271" s="130"/>
      <c r="C271" s="131"/>
      <c r="H271" s="136"/>
    </row>
    <row r="272" spans="2:8" x14ac:dyDescent="0.25">
      <c r="B272" s="130"/>
      <c r="C272" s="131"/>
      <c r="H272" s="136"/>
    </row>
    <row r="273" spans="2:8" x14ac:dyDescent="0.25">
      <c r="B273" s="130"/>
      <c r="C273" s="131"/>
      <c r="H273" s="136"/>
    </row>
    <row r="274" spans="2:8" x14ac:dyDescent="0.25">
      <c r="B274" s="130"/>
      <c r="C274" s="131"/>
      <c r="H274" s="136"/>
    </row>
    <row r="275" spans="2:8" x14ac:dyDescent="0.25">
      <c r="B275" s="130"/>
      <c r="C275" s="131"/>
      <c r="H275" s="136"/>
    </row>
    <row r="276" spans="2:8" x14ac:dyDescent="0.25">
      <c r="B276" s="130"/>
      <c r="C276" s="131"/>
      <c r="H276" s="136"/>
    </row>
    <row r="277" spans="2:8" x14ac:dyDescent="0.25">
      <c r="B277" s="130"/>
      <c r="C277" s="131"/>
      <c r="H277" s="136"/>
    </row>
    <row r="278" spans="2:8" x14ac:dyDescent="0.25">
      <c r="B278" s="130"/>
      <c r="C278" s="131"/>
      <c r="H278" s="136"/>
    </row>
    <row r="279" spans="2:8" x14ac:dyDescent="0.25">
      <c r="B279" s="130"/>
      <c r="C279" s="131"/>
      <c r="H279" s="136"/>
    </row>
    <row r="280" spans="2:8" x14ac:dyDescent="0.25">
      <c r="B280" s="130"/>
      <c r="C280" s="131"/>
      <c r="H280" s="136"/>
    </row>
    <row r="281" spans="2:8" x14ac:dyDescent="0.25">
      <c r="B281" s="130"/>
      <c r="C281" s="131"/>
      <c r="H281" s="136"/>
    </row>
    <row r="282" spans="2:8" x14ac:dyDescent="0.25">
      <c r="B282" s="130"/>
      <c r="C282" s="131"/>
      <c r="H282" s="136"/>
    </row>
    <row r="283" spans="2:8" x14ac:dyDescent="0.25">
      <c r="B283" s="130"/>
      <c r="C283" s="131"/>
      <c r="H283" s="136"/>
    </row>
    <row r="284" spans="2:8" x14ac:dyDescent="0.25">
      <c r="B284" s="130"/>
      <c r="C284" s="131"/>
      <c r="H284" s="136"/>
    </row>
    <row r="285" spans="2:8" x14ac:dyDescent="0.25">
      <c r="B285" s="130"/>
      <c r="C285" s="131"/>
      <c r="H285" s="136"/>
    </row>
    <row r="286" spans="2:8" x14ac:dyDescent="0.25">
      <c r="B286" s="130"/>
      <c r="C286" s="131"/>
      <c r="H286" s="136"/>
    </row>
    <row r="287" spans="2:8" x14ac:dyDescent="0.25">
      <c r="B287" s="130"/>
      <c r="C287" s="131"/>
      <c r="H287" s="136"/>
    </row>
    <row r="288" spans="2:8" x14ac:dyDescent="0.25">
      <c r="B288" s="130"/>
      <c r="C288" s="131"/>
      <c r="H288" s="136"/>
    </row>
    <row r="289" spans="2:8" x14ac:dyDescent="0.25">
      <c r="B289" s="130"/>
      <c r="C289" s="131"/>
      <c r="H289" s="136"/>
    </row>
    <row r="290" spans="2:8" x14ac:dyDescent="0.25">
      <c r="B290" s="130"/>
      <c r="C290" s="131"/>
      <c r="H290" s="136"/>
    </row>
    <row r="291" spans="2:8" x14ac:dyDescent="0.25">
      <c r="B291" s="130"/>
      <c r="C291" s="131"/>
      <c r="H291" s="136"/>
    </row>
    <row r="292" spans="2:8" x14ac:dyDescent="0.25">
      <c r="B292" s="130"/>
      <c r="C292" s="131"/>
      <c r="H292" s="136"/>
    </row>
    <row r="293" spans="2:8" x14ac:dyDescent="0.25">
      <c r="B293" s="130"/>
      <c r="C293" s="131"/>
      <c r="H293" s="136"/>
    </row>
    <row r="294" spans="2:8" x14ac:dyDescent="0.25">
      <c r="B294" s="130"/>
      <c r="C294" s="131"/>
      <c r="H294" s="136"/>
    </row>
    <row r="295" spans="2:8" x14ac:dyDescent="0.25">
      <c r="B295" s="130"/>
      <c r="C295" s="131"/>
      <c r="H295" s="136"/>
    </row>
    <row r="296" spans="2:8" x14ac:dyDescent="0.25">
      <c r="B296" s="130"/>
      <c r="C296" s="131"/>
      <c r="H296" s="136"/>
    </row>
    <row r="297" spans="2:8" x14ac:dyDescent="0.25">
      <c r="B297" s="130"/>
      <c r="C297" s="131"/>
      <c r="H297" s="136"/>
    </row>
    <row r="298" spans="2:8" x14ac:dyDescent="0.25">
      <c r="B298" s="130"/>
      <c r="C298" s="131"/>
      <c r="H298" s="136"/>
    </row>
    <row r="299" spans="2:8" x14ac:dyDescent="0.25">
      <c r="B299" s="130"/>
      <c r="C299" s="131"/>
      <c r="H299" s="136"/>
    </row>
    <row r="300" spans="2:8" x14ac:dyDescent="0.25">
      <c r="B300" s="130"/>
      <c r="C300" s="131"/>
      <c r="H300" s="136"/>
    </row>
    <row r="301" spans="2:8" x14ac:dyDescent="0.25">
      <c r="B301" s="130"/>
      <c r="C301" s="131"/>
      <c r="H301" s="136"/>
    </row>
    <row r="302" spans="2:8" x14ac:dyDescent="0.25">
      <c r="B302" s="130"/>
      <c r="C302" s="131"/>
      <c r="H302" s="136"/>
    </row>
    <row r="303" spans="2:8" x14ac:dyDescent="0.25">
      <c r="B303" s="130"/>
      <c r="C303" s="131"/>
      <c r="H303" s="136"/>
    </row>
    <row r="304" spans="2:8" x14ac:dyDescent="0.25">
      <c r="B304" s="130"/>
      <c r="C304" s="131"/>
      <c r="H304" s="136"/>
    </row>
    <row r="305" spans="2:8" x14ac:dyDescent="0.25">
      <c r="B305" s="130"/>
      <c r="C305" s="131"/>
      <c r="H305" s="136"/>
    </row>
    <row r="306" spans="2:8" x14ac:dyDescent="0.25">
      <c r="B306" s="130"/>
      <c r="C306" s="131"/>
      <c r="H306" s="136"/>
    </row>
    <row r="307" spans="2:8" x14ac:dyDescent="0.25">
      <c r="B307" s="130"/>
      <c r="C307" s="131"/>
      <c r="H307" s="136"/>
    </row>
    <row r="308" spans="2:8" x14ac:dyDescent="0.25">
      <c r="B308" s="130"/>
      <c r="C308" s="131"/>
      <c r="H308" s="136"/>
    </row>
    <row r="309" spans="2:8" x14ac:dyDescent="0.25">
      <c r="B309" s="130"/>
      <c r="C309" s="131"/>
      <c r="H309" s="136"/>
    </row>
    <row r="310" spans="2:8" x14ac:dyDescent="0.25">
      <c r="B310" s="130"/>
      <c r="C310" s="131"/>
      <c r="H310" s="136"/>
    </row>
    <row r="311" spans="2:8" x14ac:dyDescent="0.25">
      <c r="B311" s="130"/>
      <c r="C311" s="131"/>
      <c r="H311" s="136"/>
    </row>
    <row r="312" spans="2:8" x14ac:dyDescent="0.25">
      <c r="B312" s="130"/>
      <c r="C312" s="131"/>
      <c r="H312" s="136"/>
    </row>
    <row r="313" spans="2:8" x14ac:dyDescent="0.25">
      <c r="B313" s="130"/>
      <c r="C313" s="131"/>
      <c r="H313" s="136"/>
    </row>
    <row r="314" spans="2:8" x14ac:dyDescent="0.25">
      <c r="B314" s="130"/>
      <c r="C314" s="131"/>
      <c r="H314" s="136"/>
    </row>
    <row r="315" spans="2:8" x14ac:dyDescent="0.25">
      <c r="B315" s="130"/>
      <c r="C315" s="131"/>
      <c r="H315" s="136"/>
    </row>
    <row r="316" spans="2:8" x14ac:dyDescent="0.25">
      <c r="B316" s="130"/>
      <c r="C316" s="131"/>
      <c r="H316" s="136"/>
    </row>
    <row r="317" spans="2:8" x14ac:dyDescent="0.25">
      <c r="B317" s="130"/>
      <c r="C317" s="131"/>
      <c r="H317" s="136"/>
    </row>
    <row r="318" spans="2:8" x14ac:dyDescent="0.25">
      <c r="B318" s="130"/>
      <c r="C318" s="131"/>
      <c r="H318" s="136"/>
    </row>
    <row r="319" spans="2:8" x14ac:dyDescent="0.25">
      <c r="B319" s="130"/>
      <c r="C319" s="131"/>
      <c r="H319" s="136"/>
    </row>
    <row r="320" spans="2:8" x14ac:dyDescent="0.25">
      <c r="B320" s="130"/>
      <c r="C320" s="131"/>
      <c r="H320" s="136"/>
    </row>
    <row r="321" spans="2:8" x14ac:dyDescent="0.25">
      <c r="B321" s="130"/>
      <c r="C321" s="131"/>
      <c r="H321" s="136"/>
    </row>
    <row r="322" spans="2:8" x14ac:dyDescent="0.25">
      <c r="B322" s="130"/>
      <c r="C322" s="131"/>
      <c r="H322" s="136"/>
    </row>
    <row r="323" spans="2:8" x14ac:dyDescent="0.25">
      <c r="B323" s="130"/>
      <c r="C323" s="131"/>
      <c r="H323" s="136"/>
    </row>
    <row r="324" spans="2:8" x14ac:dyDescent="0.25">
      <c r="B324" s="130"/>
      <c r="C324" s="131"/>
      <c r="H324" s="136"/>
    </row>
    <row r="325" spans="2:8" x14ac:dyDescent="0.25">
      <c r="B325" s="130"/>
      <c r="C325" s="131"/>
      <c r="H325" s="136"/>
    </row>
    <row r="326" spans="2:8" x14ac:dyDescent="0.25">
      <c r="B326" s="130"/>
      <c r="C326" s="131"/>
      <c r="H326" s="136"/>
    </row>
    <row r="327" spans="2:8" x14ac:dyDescent="0.25">
      <c r="B327" s="130"/>
      <c r="C327" s="131"/>
      <c r="H327" s="136"/>
    </row>
    <row r="328" spans="2:8" x14ac:dyDescent="0.25">
      <c r="B328" s="130"/>
      <c r="C328" s="131"/>
      <c r="H328" s="136"/>
    </row>
    <row r="329" spans="2:8" x14ac:dyDescent="0.25">
      <c r="B329" s="130"/>
      <c r="C329" s="131"/>
      <c r="H329" s="136"/>
    </row>
    <row r="330" spans="2:8" x14ac:dyDescent="0.25">
      <c r="B330" s="130"/>
      <c r="C330" s="131"/>
      <c r="H330" s="136"/>
    </row>
    <row r="331" spans="2:8" x14ac:dyDescent="0.25">
      <c r="B331" s="130"/>
      <c r="C331" s="131"/>
      <c r="H331" s="136"/>
    </row>
    <row r="332" spans="2:8" x14ac:dyDescent="0.25">
      <c r="B332" s="130"/>
      <c r="C332" s="131"/>
      <c r="H332" s="136"/>
    </row>
    <row r="333" spans="2:8" x14ac:dyDescent="0.25">
      <c r="B333" s="130"/>
      <c r="C333" s="131"/>
      <c r="H333" s="136"/>
    </row>
    <row r="334" spans="2:8" x14ac:dyDescent="0.25">
      <c r="B334" s="130"/>
      <c r="C334" s="131"/>
      <c r="H334" s="136"/>
    </row>
    <row r="335" spans="2:8" x14ac:dyDescent="0.25">
      <c r="B335" s="130"/>
      <c r="C335" s="131"/>
      <c r="H335" s="136"/>
    </row>
    <row r="336" spans="2:8" x14ac:dyDescent="0.25">
      <c r="B336" s="130"/>
      <c r="C336" s="131"/>
      <c r="H336" s="136"/>
    </row>
    <row r="337" spans="2:8" x14ac:dyDescent="0.25">
      <c r="B337" s="130"/>
      <c r="C337" s="131"/>
      <c r="H337" s="136"/>
    </row>
    <row r="338" spans="2:8" x14ac:dyDescent="0.25">
      <c r="B338" s="130"/>
      <c r="C338" s="131"/>
      <c r="H338" s="136"/>
    </row>
    <row r="339" spans="2:8" x14ac:dyDescent="0.25">
      <c r="B339" s="130"/>
      <c r="C339" s="131"/>
      <c r="H339" s="136"/>
    </row>
    <row r="340" spans="2:8" x14ac:dyDescent="0.25">
      <c r="B340" s="130"/>
      <c r="C340" s="131"/>
      <c r="H340" s="136"/>
    </row>
    <row r="341" spans="2:8" x14ac:dyDescent="0.25">
      <c r="B341" s="130"/>
      <c r="C341" s="131"/>
      <c r="H341" s="136"/>
    </row>
    <row r="342" spans="2:8" x14ac:dyDescent="0.25">
      <c r="B342" s="130"/>
      <c r="C342" s="131"/>
      <c r="H342" s="136"/>
    </row>
    <row r="343" spans="2:8" x14ac:dyDescent="0.25">
      <c r="B343" s="130"/>
      <c r="C343" s="131"/>
      <c r="H343" s="136"/>
    </row>
    <row r="344" spans="2:8" x14ac:dyDescent="0.25">
      <c r="B344" s="130"/>
      <c r="C344" s="131"/>
      <c r="H344" s="136"/>
    </row>
    <row r="345" spans="2:8" x14ac:dyDescent="0.25">
      <c r="B345" s="130"/>
      <c r="C345" s="131"/>
      <c r="H345" s="136"/>
    </row>
    <row r="346" spans="2:8" x14ac:dyDescent="0.25">
      <c r="B346" s="130"/>
      <c r="C346" s="131"/>
      <c r="H346" s="136"/>
    </row>
    <row r="347" spans="2:8" x14ac:dyDescent="0.25">
      <c r="B347" s="130"/>
      <c r="C347" s="131"/>
      <c r="H347" s="136"/>
    </row>
    <row r="348" spans="2:8" x14ac:dyDescent="0.25">
      <c r="B348" s="130"/>
      <c r="C348" s="131"/>
      <c r="H348" s="136"/>
    </row>
    <row r="349" spans="2:8" x14ac:dyDescent="0.25">
      <c r="B349" s="130"/>
      <c r="C349" s="131"/>
      <c r="H349" s="136"/>
    </row>
    <row r="350" spans="2:8" x14ac:dyDescent="0.25">
      <c r="B350" s="130"/>
      <c r="C350" s="131"/>
      <c r="H350" s="136"/>
    </row>
    <row r="351" spans="2:8" x14ac:dyDescent="0.25">
      <c r="B351" s="130"/>
      <c r="C351" s="131"/>
      <c r="H351" s="136"/>
    </row>
    <row r="352" spans="2:8" x14ac:dyDescent="0.25">
      <c r="B352" s="130"/>
      <c r="C352" s="131"/>
      <c r="H352" s="136"/>
    </row>
    <row r="353" spans="2:8" x14ac:dyDescent="0.25">
      <c r="B353" s="130"/>
      <c r="C353" s="131"/>
      <c r="H353" s="136"/>
    </row>
    <row r="354" spans="2:8" x14ac:dyDescent="0.25">
      <c r="B354" s="130"/>
      <c r="C354" s="131"/>
      <c r="H354" s="136"/>
    </row>
    <row r="355" spans="2:8" x14ac:dyDescent="0.25">
      <c r="B355" s="130"/>
      <c r="C355" s="131"/>
      <c r="H355" s="136"/>
    </row>
    <row r="356" spans="2:8" x14ac:dyDescent="0.25">
      <c r="B356" s="130"/>
      <c r="C356" s="131"/>
      <c r="H356" s="136"/>
    </row>
    <row r="357" spans="2:8" x14ac:dyDescent="0.25">
      <c r="B357" s="130"/>
      <c r="C357" s="131"/>
      <c r="H357" s="136"/>
    </row>
    <row r="358" spans="2:8" x14ac:dyDescent="0.25">
      <c r="B358" s="130"/>
      <c r="C358" s="131"/>
      <c r="H358" s="136"/>
    </row>
    <row r="359" spans="2:8" x14ac:dyDescent="0.25">
      <c r="B359" s="130"/>
      <c r="C359" s="131"/>
      <c r="H359" s="136"/>
    </row>
    <row r="360" spans="2:8" x14ac:dyDescent="0.25">
      <c r="B360" s="130"/>
      <c r="C360" s="131"/>
      <c r="H360" s="136"/>
    </row>
    <row r="361" spans="2:8" x14ac:dyDescent="0.25">
      <c r="B361" s="130"/>
      <c r="C361" s="131"/>
      <c r="H361" s="136"/>
    </row>
    <row r="362" spans="2:8" x14ac:dyDescent="0.25">
      <c r="B362" s="130"/>
      <c r="C362" s="131"/>
      <c r="H362" s="136"/>
    </row>
    <row r="363" spans="2:8" x14ac:dyDescent="0.25">
      <c r="B363" s="130"/>
      <c r="C363" s="131"/>
      <c r="H363" s="136"/>
    </row>
    <row r="364" spans="2:8" x14ac:dyDescent="0.25">
      <c r="B364" s="130"/>
      <c r="C364" s="131"/>
      <c r="H364" s="136"/>
    </row>
    <row r="365" spans="2:8" x14ac:dyDescent="0.25">
      <c r="B365" s="130"/>
      <c r="C365" s="131"/>
      <c r="H365" s="136"/>
    </row>
    <row r="366" spans="2:8" x14ac:dyDescent="0.25">
      <c r="B366" s="130"/>
      <c r="C366" s="131"/>
      <c r="H366" s="136"/>
    </row>
    <row r="367" spans="2:8" x14ac:dyDescent="0.25">
      <c r="B367" s="130"/>
      <c r="C367" s="131"/>
      <c r="H367" s="136"/>
    </row>
    <row r="368" spans="2:8" x14ac:dyDescent="0.25">
      <c r="B368" s="130"/>
      <c r="C368" s="131"/>
      <c r="H368" s="136"/>
    </row>
    <row r="369" spans="2:8" x14ac:dyDescent="0.25">
      <c r="B369" s="130"/>
      <c r="C369" s="131"/>
      <c r="H369" s="136"/>
    </row>
    <row r="370" spans="2:8" x14ac:dyDescent="0.25">
      <c r="B370" s="130"/>
      <c r="C370" s="131"/>
      <c r="H370" s="136"/>
    </row>
    <row r="371" spans="2:8" x14ac:dyDescent="0.25">
      <c r="B371" s="130"/>
      <c r="C371" s="131"/>
      <c r="H371" s="136"/>
    </row>
    <row r="372" spans="2:8" x14ac:dyDescent="0.25">
      <c r="B372" s="130"/>
      <c r="C372" s="131"/>
      <c r="H372" s="136"/>
    </row>
    <row r="373" spans="2:8" x14ac:dyDescent="0.25">
      <c r="B373" s="130"/>
      <c r="C373" s="131"/>
      <c r="H373" s="136"/>
    </row>
    <row r="374" spans="2:8" x14ac:dyDescent="0.25">
      <c r="B374" s="130"/>
      <c r="C374" s="131"/>
      <c r="H374" s="136"/>
    </row>
    <row r="375" spans="2:8" x14ac:dyDescent="0.25">
      <c r="B375" s="130"/>
      <c r="C375" s="131"/>
      <c r="H375" s="136"/>
    </row>
    <row r="376" spans="2:8" x14ac:dyDescent="0.25">
      <c r="B376" s="130"/>
      <c r="C376" s="131"/>
      <c r="H376" s="136"/>
    </row>
    <row r="377" spans="2:8" x14ac:dyDescent="0.25">
      <c r="B377" s="130"/>
      <c r="C377" s="131"/>
      <c r="H377" s="136"/>
    </row>
    <row r="378" spans="2:8" x14ac:dyDescent="0.25">
      <c r="B378" s="130"/>
      <c r="C378" s="131"/>
      <c r="H378" s="136"/>
    </row>
    <row r="379" spans="2:8" x14ac:dyDescent="0.25">
      <c r="B379" s="130"/>
      <c r="C379" s="131"/>
      <c r="H379" s="136"/>
    </row>
    <row r="380" spans="2:8" x14ac:dyDescent="0.25">
      <c r="B380" s="130"/>
      <c r="C380" s="131"/>
      <c r="H380" s="136"/>
    </row>
    <row r="381" spans="2:8" x14ac:dyDescent="0.25">
      <c r="B381" s="130"/>
      <c r="C381" s="131"/>
      <c r="H381" s="136"/>
    </row>
    <row r="382" spans="2:8" x14ac:dyDescent="0.25">
      <c r="B382" s="130"/>
      <c r="C382" s="131"/>
      <c r="H382" s="136"/>
    </row>
    <row r="383" spans="2:8" x14ac:dyDescent="0.25">
      <c r="B383" s="130"/>
      <c r="C383" s="131"/>
      <c r="H383" s="136"/>
    </row>
    <row r="384" spans="2:8" x14ac:dyDescent="0.25">
      <c r="B384" s="130"/>
      <c r="C384" s="131"/>
      <c r="H384" s="136"/>
    </row>
    <row r="385" spans="2:8" x14ac:dyDescent="0.25">
      <c r="B385" s="130"/>
      <c r="C385" s="131"/>
      <c r="H385" s="136"/>
    </row>
    <row r="386" spans="2:8" x14ac:dyDescent="0.25">
      <c r="B386" s="130"/>
      <c r="C386" s="131"/>
      <c r="H386" s="136"/>
    </row>
    <row r="387" spans="2:8" x14ac:dyDescent="0.25">
      <c r="B387" s="130"/>
      <c r="C387" s="131"/>
      <c r="H387" s="136"/>
    </row>
    <row r="388" spans="2:8" x14ac:dyDescent="0.25">
      <c r="B388" s="130"/>
      <c r="C388" s="131"/>
      <c r="H388" s="136"/>
    </row>
    <row r="389" spans="2:8" x14ac:dyDescent="0.25">
      <c r="B389" s="130"/>
      <c r="C389" s="131"/>
      <c r="H389" s="136"/>
    </row>
    <row r="390" spans="2:8" x14ac:dyDescent="0.25">
      <c r="B390" s="130"/>
      <c r="C390" s="131"/>
      <c r="H390" s="136"/>
    </row>
    <row r="391" spans="2:8" x14ac:dyDescent="0.25">
      <c r="B391" s="130"/>
      <c r="C391" s="131"/>
      <c r="H391" s="136"/>
    </row>
    <row r="392" spans="2:8" x14ac:dyDescent="0.25">
      <c r="B392" s="130"/>
      <c r="C392" s="131"/>
      <c r="H392" s="136"/>
    </row>
    <row r="393" spans="2:8" x14ac:dyDescent="0.25">
      <c r="B393" s="130"/>
      <c r="C393" s="131"/>
      <c r="H393" s="136"/>
    </row>
    <row r="394" spans="2:8" x14ac:dyDescent="0.25">
      <c r="B394" s="130"/>
      <c r="C394" s="131"/>
      <c r="H394" s="136"/>
    </row>
    <row r="395" spans="2:8" x14ac:dyDescent="0.25">
      <c r="B395" s="130"/>
      <c r="C395" s="131"/>
      <c r="H395" s="136"/>
    </row>
    <row r="396" spans="2:8" x14ac:dyDescent="0.25">
      <c r="B396" s="130"/>
      <c r="C396" s="131"/>
      <c r="H396" s="136"/>
    </row>
    <row r="397" spans="2:8" x14ac:dyDescent="0.25">
      <c r="B397" s="130"/>
      <c r="C397" s="131"/>
      <c r="H397" s="136"/>
    </row>
    <row r="398" spans="2:8" x14ac:dyDescent="0.25">
      <c r="B398" s="130"/>
      <c r="C398" s="131"/>
      <c r="H398" s="136"/>
    </row>
    <row r="399" spans="2:8" x14ac:dyDescent="0.25">
      <c r="B399" s="130"/>
      <c r="C399" s="131"/>
      <c r="H399" s="136"/>
    </row>
    <row r="400" spans="2:8" x14ac:dyDescent="0.25">
      <c r="B400" s="130"/>
      <c r="C400" s="131"/>
      <c r="H400" s="136"/>
    </row>
    <row r="401" spans="2:8" x14ac:dyDescent="0.25">
      <c r="B401" s="130"/>
      <c r="C401" s="131"/>
      <c r="H401" s="136"/>
    </row>
    <row r="402" spans="2:8" x14ac:dyDescent="0.25">
      <c r="B402" s="130"/>
      <c r="C402" s="131"/>
      <c r="H402" s="136"/>
    </row>
    <row r="403" spans="2:8" x14ac:dyDescent="0.25">
      <c r="B403" s="130"/>
      <c r="C403" s="131"/>
      <c r="H403" s="136"/>
    </row>
    <row r="404" spans="2:8" x14ac:dyDescent="0.25">
      <c r="B404" s="130"/>
      <c r="C404" s="131"/>
      <c r="H404" s="136"/>
    </row>
    <row r="405" spans="2:8" x14ac:dyDescent="0.25">
      <c r="B405" s="130"/>
      <c r="C405" s="131"/>
      <c r="H405" s="136"/>
    </row>
    <row r="406" spans="2:8" x14ac:dyDescent="0.25">
      <c r="B406" s="130"/>
      <c r="C406" s="131"/>
      <c r="H406" s="136"/>
    </row>
    <row r="407" spans="2:8" x14ac:dyDescent="0.25">
      <c r="B407" s="130"/>
      <c r="C407" s="131"/>
      <c r="H407" s="136"/>
    </row>
    <row r="408" spans="2:8" x14ac:dyDescent="0.25">
      <c r="B408" s="130"/>
      <c r="C408" s="131"/>
      <c r="H408" s="136"/>
    </row>
    <row r="409" spans="2:8" x14ac:dyDescent="0.25">
      <c r="B409" s="130"/>
      <c r="C409" s="131"/>
      <c r="H409" s="136"/>
    </row>
    <row r="410" spans="2:8" x14ac:dyDescent="0.25">
      <c r="B410" s="130"/>
      <c r="C410" s="131"/>
      <c r="H410" s="136"/>
    </row>
    <row r="411" spans="2:8" x14ac:dyDescent="0.25">
      <c r="B411" s="130"/>
      <c r="C411" s="131"/>
      <c r="H411" s="136"/>
    </row>
    <row r="412" spans="2:8" x14ac:dyDescent="0.25">
      <c r="B412" s="130"/>
      <c r="C412" s="131"/>
      <c r="H412" s="136"/>
    </row>
    <row r="413" spans="2:8" x14ac:dyDescent="0.25">
      <c r="B413" s="130"/>
      <c r="C413" s="131"/>
      <c r="H413" s="136"/>
    </row>
    <row r="414" spans="2:8" x14ac:dyDescent="0.25">
      <c r="B414" s="130"/>
      <c r="C414" s="131"/>
      <c r="H414" s="136"/>
    </row>
    <row r="415" spans="2:8" x14ac:dyDescent="0.25">
      <c r="B415" s="130"/>
      <c r="C415" s="131"/>
      <c r="H415" s="136"/>
    </row>
    <row r="416" spans="2:8" x14ac:dyDescent="0.25">
      <c r="B416" s="130"/>
      <c r="C416" s="131"/>
      <c r="H416" s="136"/>
    </row>
    <row r="417" spans="2:8" x14ac:dyDescent="0.25">
      <c r="B417" s="130"/>
      <c r="C417" s="131"/>
      <c r="H417" s="136"/>
    </row>
    <row r="418" spans="2:8" x14ac:dyDescent="0.25">
      <c r="B418" s="130"/>
      <c r="C418" s="131"/>
      <c r="H418" s="136"/>
    </row>
    <row r="419" spans="2:8" x14ac:dyDescent="0.25">
      <c r="B419" s="130"/>
      <c r="C419" s="131"/>
      <c r="H419" s="136"/>
    </row>
    <row r="420" spans="2:8" x14ac:dyDescent="0.25">
      <c r="B420" s="130"/>
      <c r="C420" s="131"/>
      <c r="H420" s="136"/>
    </row>
    <row r="421" spans="2:8" x14ac:dyDescent="0.25">
      <c r="B421" s="130"/>
      <c r="C421" s="131"/>
      <c r="H421" s="136"/>
    </row>
    <row r="422" spans="2:8" x14ac:dyDescent="0.25">
      <c r="B422" s="130"/>
      <c r="C422" s="131"/>
      <c r="H422" s="136"/>
    </row>
    <row r="423" spans="2:8" x14ac:dyDescent="0.25">
      <c r="B423" s="130"/>
      <c r="C423" s="131"/>
      <c r="H423" s="136"/>
    </row>
    <row r="424" spans="2:8" x14ac:dyDescent="0.25">
      <c r="B424" s="130"/>
      <c r="C424" s="131"/>
      <c r="H424" s="136"/>
    </row>
    <row r="425" spans="2:8" x14ac:dyDescent="0.25">
      <c r="B425" s="130"/>
      <c r="C425" s="131"/>
      <c r="H425" s="136"/>
    </row>
    <row r="426" spans="2:8" x14ac:dyDescent="0.25">
      <c r="B426" s="130"/>
      <c r="C426" s="131"/>
      <c r="H426" s="136"/>
    </row>
    <row r="427" spans="2:8" x14ac:dyDescent="0.25">
      <c r="B427" s="130"/>
      <c r="C427" s="131"/>
      <c r="H427" s="136"/>
    </row>
    <row r="428" spans="2:8" x14ac:dyDescent="0.25">
      <c r="B428" s="130"/>
      <c r="C428" s="131"/>
      <c r="H428" s="136"/>
    </row>
    <row r="429" spans="2:8" x14ac:dyDescent="0.25">
      <c r="B429" s="130"/>
      <c r="C429" s="131"/>
      <c r="H429" s="136"/>
    </row>
    <row r="430" spans="2:8" x14ac:dyDescent="0.25">
      <c r="B430" s="130"/>
      <c r="C430" s="131"/>
      <c r="H430" s="136"/>
    </row>
    <row r="431" spans="2:8" x14ac:dyDescent="0.25">
      <c r="B431" s="130"/>
      <c r="C431" s="131"/>
      <c r="H431" s="136"/>
    </row>
    <row r="432" spans="2:8" x14ac:dyDescent="0.25">
      <c r="B432" s="130"/>
      <c r="C432" s="131"/>
      <c r="H432" s="136"/>
    </row>
    <row r="433" spans="2:8" x14ac:dyDescent="0.25">
      <c r="B433" s="130"/>
      <c r="C433" s="131"/>
      <c r="H433" s="136"/>
    </row>
    <row r="434" spans="2:8" x14ac:dyDescent="0.25">
      <c r="B434" s="130"/>
      <c r="C434" s="131"/>
      <c r="H434" s="136"/>
    </row>
    <row r="435" spans="2:8" x14ac:dyDescent="0.25">
      <c r="B435" s="130"/>
      <c r="C435" s="131"/>
      <c r="H435" s="136"/>
    </row>
    <row r="436" spans="2:8" x14ac:dyDescent="0.25">
      <c r="B436" s="130"/>
      <c r="C436" s="131"/>
      <c r="H436" s="136"/>
    </row>
    <row r="437" spans="2:8" x14ac:dyDescent="0.25">
      <c r="B437" s="130"/>
      <c r="C437" s="131"/>
      <c r="H437" s="136"/>
    </row>
    <row r="438" spans="2:8" x14ac:dyDescent="0.25">
      <c r="B438" s="130"/>
      <c r="C438" s="131"/>
      <c r="H438" s="136"/>
    </row>
    <row r="439" spans="2:8" x14ac:dyDescent="0.25">
      <c r="B439" s="130"/>
      <c r="C439" s="131"/>
      <c r="H439" s="136"/>
    </row>
    <row r="440" spans="2:8" x14ac:dyDescent="0.25">
      <c r="B440" s="130"/>
      <c r="C440" s="131"/>
      <c r="H440" s="136"/>
    </row>
    <row r="441" spans="2:8" x14ac:dyDescent="0.25">
      <c r="B441" s="130"/>
      <c r="C441" s="131"/>
      <c r="H441" s="136"/>
    </row>
    <row r="442" spans="2:8" x14ac:dyDescent="0.25">
      <c r="B442" s="130"/>
      <c r="C442" s="131"/>
      <c r="H442" s="136"/>
    </row>
    <row r="443" spans="2:8" x14ac:dyDescent="0.25">
      <c r="B443" s="130"/>
      <c r="C443" s="131"/>
      <c r="H443" s="136"/>
    </row>
    <row r="444" spans="2:8" x14ac:dyDescent="0.25">
      <c r="B444" s="130"/>
      <c r="C444" s="131"/>
      <c r="H444" s="136"/>
    </row>
    <row r="445" spans="2:8" x14ac:dyDescent="0.25">
      <c r="B445" s="130"/>
      <c r="C445" s="131"/>
      <c r="H445" s="136"/>
    </row>
    <row r="446" spans="2:8" x14ac:dyDescent="0.25">
      <c r="B446" s="130"/>
      <c r="C446" s="131"/>
      <c r="H446" s="136"/>
    </row>
    <row r="447" spans="2:8" x14ac:dyDescent="0.25">
      <c r="B447" s="130"/>
      <c r="C447" s="131"/>
      <c r="H447" s="136"/>
    </row>
    <row r="448" spans="2:8" x14ac:dyDescent="0.25">
      <c r="B448" s="130"/>
      <c r="C448" s="131"/>
      <c r="H448" s="136"/>
    </row>
    <row r="449" spans="2:8" x14ac:dyDescent="0.25">
      <c r="B449" s="130"/>
      <c r="C449" s="131"/>
      <c r="H449" s="136"/>
    </row>
    <row r="450" spans="2:8" x14ac:dyDescent="0.25">
      <c r="B450" s="130"/>
      <c r="C450" s="131"/>
      <c r="H450" s="136"/>
    </row>
    <row r="451" spans="2:8" x14ac:dyDescent="0.25">
      <c r="B451" s="130"/>
      <c r="C451" s="131"/>
      <c r="H451" s="136"/>
    </row>
    <row r="452" spans="2:8" x14ac:dyDescent="0.25">
      <c r="B452" s="130"/>
      <c r="C452" s="131"/>
      <c r="H452" s="136"/>
    </row>
    <row r="453" spans="2:8" x14ac:dyDescent="0.25">
      <c r="B453" s="130"/>
      <c r="C453" s="131"/>
      <c r="H453" s="136"/>
    </row>
    <row r="454" spans="2:8" x14ac:dyDescent="0.25">
      <c r="B454" s="130"/>
      <c r="C454" s="131"/>
      <c r="H454" s="136"/>
    </row>
    <row r="455" spans="2:8" x14ac:dyDescent="0.25">
      <c r="B455" s="130"/>
      <c r="C455" s="131"/>
      <c r="H455" s="136"/>
    </row>
    <row r="456" spans="2:8" x14ac:dyDescent="0.25">
      <c r="B456" s="130"/>
      <c r="C456" s="131"/>
      <c r="H456" s="136"/>
    </row>
    <row r="457" spans="2:8" x14ac:dyDescent="0.25">
      <c r="B457" s="130"/>
      <c r="C457" s="131"/>
      <c r="H457" s="136"/>
    </row>
    <row r="458" spans="2:8" x14ac:dyDescent="0.25">
      <c r="B458" s="130"/>
      <c r="C458" s="131"/>
      <c r="H458" s="136"/>
    </row>
    <row r="459" spans="2:8" x14ac:dyDescent="0.25">
      <c r="B459" s="130"/>
      <c r="C459" s="131"/>
      <c r="H459" s="136"/>
    </row>
    <row r="460" spans="2:8" x14ac:dyDescent="0.25">
      <c r="B460" s="130"/>
      <c r="C460" s="131"/>
      <c r="H460" s="136"/>
    </row>
    <row r="461" spans="2:8" x14ac:dyDescent="0.25">
      <c r="B461" s="130"/>
      <c r="C461" s="131"/>
      <c r="H461" s="136"/>
    </row>
    <row r="462" spans="2:8" x14ac:dyDescent="0.25">
      <c r="B462" s="130"/>
      <c r="C462" s="131"/>
      <c r="H462" s="136"/>
    </row>
    <row r="463" spans="2:8" x14ac:dyDescent="0.25">
      <c r="B463" s="130"/>
      <c r="C463" s="131"/>
      <c r="H463" s="136"/>
    </row>
    <row r="464" spans="2:8" x14ac:dyDescent="0.25">
      <c r="B464" s="130"/>
      <c r="C464" s="131"/>
      <c r="H464" s="136"/>
    </row>
    <row r="465" spans="2:8" x14ac:dyDescent="0.25">
      <c r="B465" s="130"/>
      <c r="C465" s="131"/>
      <c r="H465" s="136"/>
    </row>
    <row r="466" spans="2:8" x14ac:dyDescent="0.25">
      <c r="B466" s="130"/>
      <c r="C466" s="131"/>
      <c r="H466" s="136"/>
    </row>
    <row r="467" spans="2:8" x14ac:dyDescent="0.25">
      <c r="B467" s="130"/>
      <c r="C467" s="131"/>
      <c r="H467" s="136"/>
    </row>
    <row r="468" spans="2:8" x14ac:dyDescent="0.25">
      <c r="B468" s="130"/>
      <c r="C468" s="131"/>
      <c r="H468" s="136"/>
    </row>
    <row r="469" spans="2:8" x14ac:dyDescent="0.25">
      <c r="B469" s="130"/>
      <c r="C469" s="131"/>
      <c r="H469" s="136"/>
    </row>
    <row r="470" spans="2:8" x14ac:dyDescent="0.25">
      <c r="B470" s="130"/>
      <c r="C470" s="131"/>
      <c r="H470" s="136"/>
    </row>
    <row r="471" spans="2:8" x14ac:dyDescent="0.25">
      <c r="B471" s="130"/>
      <c r="C471" s="131"/>
      <c r="H471" s="136"/>
    </row>
    <row r="472" spans="2:8" x14ac:dyDescent="0.25">
      <c r="B472" s="130"/>
      <c r="C472" s="131"/>
      <c r="H472" s="136"/>
    </row>
    <row r="473" spans="2:8" x14ac:dyDescent="0.25">
      <c r="B473" s="130"/>
      <c r="C473" s="131"/>
      <c r="H473" s="136"/>
    </row>
    <row r="474" spans="2:8" x14ac:dyDescent="0.25">
      <c r="B474" s="130"/>
      <c r="C474" s="131"/>
      <c r="H474" s="136"/>
    </row>
    <row r="475" spans="2:8" x14ac:dyDescent="0.25">
      <c r="B475" s="130"/>
      <c r="C475" s="131"/>
      <c r="H475" s="136"/>
    </row>
    <row r="476" spans="2:8" x14ac:dyDescent="0.25">
      <c r="B476" s="130"/>
      <c r="C476" s="131"/>
      <c r="H476" s="136"/>
    </row>
    <row r="477" spans="2:8" x14ac:dyDescent="0.25">
      <c r="B477" s="130"/>
      <c r="C477" s="131"/>
      <c r="H477" s="136"/>
    </row>
    <row r="478" spans="2:8" x14ac:dyDescent="0.25">
      <c r="B478" s="130"/>
      <c r="C478" s="131"/>
      <c r="H478" s="136"/>
    </row>
    <row r="479" spans="2:8" x14ac:dyDescent="0.25">
      <c r="B479" s="130"/>
      <c r="C479" s="131"/>
      <c r="H479" s="136"/>
    </row>
    <row r="480" spans="2:8" x14ac:dyDescent="0.25">
      <c r="B480" s="130"/>
      <c r="C480" s="131"/>
      <c r="H480" s="136"/>
    </row>
    <row r="481" spans="2:8" x14ac:dyDescent="0.25">
      <c r="B481" s="130"/>
      <c r="C481" s="131"/>
      <c r="H481" s="136"/>
    </row>
    <row r="482" spans="2:8" x14ac:dyDescent="0.25">
      <c r="B482" s="130"/>
      <c r="C482" s="131"/>
      <c r="H482" s="136"/>
    </row>
    <row r="483" spans="2:8" x14ac:dyDescent="0.25">
      <c r="B483" s="130"/>
      <c r="C483" s="131"/>
      <c r="H483" s="136"/>
    </row>
    <row r="484" spans="2:8" x14ac:dyDescent="0.25">
      <c r="B484" s="130"/>
      <c r="C484" s="131"/>
      <c r="H484" s="136"/>
    </row>
    <row r="485" spans="2:8" x14ac:dyDescent="0.25">
      <c r="B485" s="130"/>
      <c r="C485" s="131"/>
      <c r="H485" s="136"/>
    </row>
    <row r="486" spans="2:8" x14ac:dyDescent="0.25">
      <c r="B486" s="130"/>
      <c r="C486" s="131"/>
      <c r="H486" s="136"/>
    </row>
    <row r="487" spans="2:8" x14ac:dyDescent="0.25">
      <c r="B487" s="130"/>
      <c r="C487" s="131"/>
      <c r="H487" s="136"/>
    </row>
    <row r="488" spans="2:8" x14ac:dyDescent="0.25">
      <c r="B488" s="130"/>
      <c r="C488" s="131"/>
      <c r="H488" s="136"/>
    </row>
    <row r="489" spans="2:8" x14ac:dyDescent="0.25">
      <c r="B489" s="130"/>
      <c r="C489" s="131"/>
      <c r="H489" s="136"/>
    </row>
    <row r="490" spans="2:8" x14ac:dyDescent="0.25">
      <c r="B490" s="130"/>
      <c r="C490" s="131"/>
      <c r="H490" s="136"/>
    </row>
    <row r="491" spans="2:8" x14ac:dyDescent="0.25">
      <c r="B491" s="130"/>
      <c r="C491" s="131"/>
      <c r="H491" s="136"/>
    </row>
    <row r="492" spans="2:8" x14ac:dyDescent="0.25">
      <c r="B492" s="130"/>
      <c r="C492" s="131"/>
      <c r="H492" s="136"/>
    </row>
    <row r="493" spans="2:8" x14ac:dyDescent="0.25">
      <c r="B493" s="130"/>
      <c r="C493" s="131"/>
      <c r="H493" s="136"/>
    </row>
    <row r="494" spans="2:8" x14ac:dyDescent="0.25">
      <c r="B494" s="130"/>
      <c r="C494" s="131"/>
      <c r="H494" s="136"/>
    </row>
    <row r="495" spans="2:8" x14ac:dyDescent="0.25">
      <c r="B495" s="130"/>
      <c r="C495" s="131"/>
      <c r="H495" s="136"/>
    </row>
    <row r="496" spans="2:8" x14ac:dyDescent="0.25">
      <c r="B496" s="130"/>
      <c r="C496" s="131"/>
      <c r="H496" s="136"/>
    </row>
    <row r="497" spans="2:8" x14ac:dyDescent="0.25">
      <c r="B497" s="130"/>
      <c r="C497" s="131"/>
      <c r="H497" s="136"/>
    </row>
    <row r="498" spans="2:8" x14ac:dyDescent="0.25">
      <c r="B498" s="130"/>
      <c r="C498" s="131"/>
      <c r="H498" s="136"/>
    </row>
    <row r="499" spans="2:8" x14ac:dyDescent="0.25">
      <c r="B499" s="130"/>
      <c r="C499" s="131"/>
      <c r="H499" s="136"/>
    </row>
    <row r="500" spans="2:8" x14ac:dyDescent="0.25">
      <c r="B500" s="130"/>
      <c r="C500" s="131"/>
      <c r="H500" s="136"/>
    </row>
    <row r="501" spans="2:8" x14ac:dyDescent="0.25">
      <c r="B501" s="130"/>
      <c r="C501" s="131"/>
      <c r="H501" s="136"/>
    </row>
    <row r="502" spans="2:8" x14ac:dyDescent="0.25">
      <c r="B502" s="130"/>
      <c r="C502" s="131"/>
      <c r="H502" s="136"/>
    </row>
    <row r="503" spans="2:8" x14ac:dyDescent="0.25">
      <c r="B503" s="130"/>
      <c r="C503" s="131"/>
      <c r="H503" s="136"/>
    </row>
    <row r="504" spans="2:8" x14ac:dyDescent="0.25">
      <c r="B504" s="130"/>
      <c r="C504" s="131"/>
      <c r="H504" s="136"/>
    </row>
    <row r="505" spans="2:8" x14ac:dyDescent="0.25">
      <c r="B505" s="130"/>
      <c r="C505" s="131"/>
      <c r="H505" s="136"/>
    </row>
    <row r="506" spans="2:8" x14ac:dyDescent="0.25">
      <c r="B506" s="130"/>
      <c r="C506" s="131"/>
      <c r="H506" s="136"/>
    </row>
    <row r="507" spans="2:8" x14ac:dyDescent="0.25">
      <c r="B507" s="130"/>
      <c r="C507" s="131"/>
      <c r="H507" s="136"/>
    </row>
    <row r="508" spans="2:8" x14ac:dyDescent="0.25">
      <c r="B508" s="130"/>
      <c r="C508" s="131"/>
      <c r="H508" s="136"/>
    </row>
    <row r="509" spans="2:8" x14ac:dyDescent="0.25">
      <c r="B509" s="130"/>
      <c r="C509" s="131"/>
      <c r="H509" s="136"/>
    </row>
    <row r="510" spans="2:8" x14ac:dyDescent="0.25">
      <c r="B510" s="130"/>
      <c r="C510" s="131"/>
      <c r="H510" s="136"/>
    </row>
    <row r="511" spans="2:8" ht="13.5" customHeight="1" x14ac:dyDescent="0.25">
      <c r="B511" s="130"/>
      <c r="C511" s="131"/>
      <c r="H511" s="136"/>
    </row>
    <row r="512" spans="2:8" x14ac:dyDescent="0.25">
      <c r="B512" s="130"/>
      <c r="C512" s="131"/>
      <c r="H512" s="136"/>
    </row>
    <row r="513" spans="1:8" x14ac:dyDescent="0.25">
      <c r="B513" s="130"/>
      <c r="C513" s="131"/>
      <c r="H513" s="136"/>
    </row>
    <row r="514" spans="1:8" x14ac:dyDescent="0.25">
      <c r="B514" s="130"/>
      <c r="C514" s="131"/>
      <c r="H514" s="136"/>
    </row>
    <row r="515" spans="1:8" x14ac:dyDescent="0.25">
      <c r="B515" s="130"/>
      <c r="C515" s="131"/>
      <c r="H515" s="136"/>
    </row>
    <row r="516" spans="1:8" x14ac:dyDescent="0.25">
      <c r="B516" s="130"/>
      <c r="C516" s="131"/>
      <c r="H516" s="136"/>
    </row>
    <row r="517" spans="1:8" x14ac:dyDescent="0.25">
      <c r="B517" s="130"/>
      <c r="C517" s="131"/>
      <c r="H517" s="136"/>
    </row>
    <row r="518" spans="1:8" x14ac:dyDescent="0.25">
      <c r="A518" s="157"/>
      <c r="B518" s="130"/>
      <c r="C518" s="131"/>
      <c r="H518" s="136"/>
    </row>
    <row r="519" spans="1:8" x14ac:dyDescent="0.25">
      <c r="B519" s="130"/>
      <c r="C519" s="131"/>
      <c r="H519" s="136"/>
    </row>
    <row r="520" spans="1:8" x14ac:dyDescent="0.25">
      <c r="B520" s="130"/>
      <c r="C520" s="131"/>
      <c r="H520" s="136"/>
    </row>
    <row r="521" spans="1:8" x14ac:dyDescent="0.25">
      <c r="B521" s="130"/>
      <c r="C521" s="131"/>
      <c r="H521" s="136"/>
    </row>
    <row r="522" spans="1:8" x14ac:dyDescent="0.25">
      <c r="B522" s="130"/>
      <c r="C522" s="131"/>
      <c r="H522" s="136"/>
    </row>
    <row r="523" spans="1:8" x14ac:dyDescent="0.25">
      <c r="B523" s="130"/>
      <c r="C523" s="131"/>
      <c r="H523" s="136"/>
    </row>
    <row r="524" spans="1:8" x14ac:dyDescent="0.25">
      <c r="B524" s="130"/>
      <c r="C524" s="131"/>
      <c r="H524" s="136"/>
    </row>
    <row r="525" spans="1:8" x14ac:dyDescent="0.25">
      <c r="B525" s="130"/>
      <c r="C525" s="131"/>
      <c r="H525" s="136"/>
    </row>
    <row r="526" spans="1:8" x14ac:dyDescent="0.25">
      <c r="B526" s="130"/>
      <c r="C526" s="131"/>
      <c r="H526" s="136"/>
    </row>
    <row r="527" spans="1:8" x14ac:dyDescent="0.25">
      <c r="B527" s="130"/>
      <c r="C527" s="131"/>
      <c r="H527" s="136"/>
    </row>
    <row r="528" spans="1:8" x14ac:dyDescent="0.25">
      <c r="B528" s="130"/>
      <c r="C528" s="131"/>
      <c r="H528" s="136"/>
    </row>
    <row r="529" spans="2:8" x14ac:dyDescent="0.25">
      <c r="B529" s="130"/>
      <c r="C529" s="131"/>
      <c r="H529" s="136"/>
    </row>
    <row r="530" spans="2:8" x14ac:dyDescent="0.25">
      <c r="B530" s="130"/>
      <c r="C530" s="131"/>
      <c r="H530" s="136"/>
    </row>
    <row r="531" spans="2:8" x14ac:dyDescent="0.25">
      <c r="B531" s="130"/>
      <c r="C531" s="131"/>
      <c r="H531" s="136"/>
    </row>
    <row r="532" spans="2:8" x14ac:dyDescent="0.25">
      <c r="B532" s="130"/>
      <c r="C532" s="131"/>
      <c r="H532" s="136"/>
    </row>
    <row r="533" spans="2:8" x14ac:dyDescent="0.25">
      <c r="B533" s="130"/>
      <c r="C533" s="131"/>
      <c r="H533" s="136"/>
    </row>
    <row r="534" spans="2:8" x14ac:dyDescent="0.25">
      <c r="B534" s="130"/>
      <c r="C534" s="131"/>
      <c r="H534" s="136"/>
    </row>
    <row r="535" spans="2:8" x14ac:dyDescent="0.25">
      <c r="B535" s="130"/>
      <c r="C535" s="131"/>
      <c r="H535" s="136"/>
    </row>
    <row r="536" spans="2:8" x14ac:dyDescent="0.25">
      <c r="B536" s="130"/>
      <c r="C536" s="131"/>
      <c r="H536" s="136"/>
    </row>
    <row r="537" spans="2:8" x14ac:dyDescent="0.25">
      <c r="B537" s="130"/>
      <c r="C537" s="131"/>
      <c r="H537" s="136"/>
    </row>
    <row r="538" spans="2:8" x14ac:dyDescent="0.25">
      <c r="B538" s="130"/>
      <c r="C538" s="131"/>
      <c r="H538" s="136"/>
    </row>
    <row r="539" spans="2:8" x14ac:dyDescent="0.25">
      <c r="B539" s="130"/>
      <c r="C539" s="131"/>
      <c r="H539" s="136"/>
    </row>
    <row r="540" spans="2:8" x14ac:dyDescent="0.25">
      <c r="B540" s="130"/>
      <c r="C540" s="131"/>
      <c r="H540" s="136"/>
    </row>
    <row r="541" spans="2:8" x14ac:dyDescent="0.25">
      <c r="B541" s="130"/>
      <c r="C541" s="131"/>
      <c r="H541" s="136"/>
    </row>
    <row r="542" spans="2:8" x14ac:dyDescent="0.25">
      <c r="B542" s="130"/>
      <c r="C542" s="131"/>
      <c r="H542" s="136"/>
    </row>
    <row r="543" spans="2:8" x14ac:dyDescent="0.25">
      <c r="B543" s="130"/>
      <c r="C543" s="131"/>
      <c r="H543" s="136"/>
    </row>
    <row r="544" spans="2:8" x14ac:dyDescent="0.25">
      <c r="B544" s="130"/>
      <c r="C544" s="131"/>
      <c r="H544" s="136"/>
    </row>
    <row r="545" spans="2:8" x14ac:dyDescent="0.25">
      <c r="B545" s="130"/>
      <c r="C545" s="131"/>
      <c r="H545" s="136"/>
    </row>
    <row r="546" spans="2:8" x14ac:dyDescent="0.25">
      <c r="B546" s="130"/>
      <c r="C546" s="131"/>
      <c r="H546" s="136"/>
    </row>
    <row r="547" spans="2:8" x14ac:dyDescent="0.25">
      <c r="B547" s="130"/>
      <c r="C547" s="131"/>
      <c r="H547" s="136"/>
    </row>
    <row r="548" spans="2:8" x14ac:dyDescent="0.25">
      <c r="B548" s="130"/>
      <c r="C548" s="131"/>
      <c r="H548" s="136"/>
    </row>
    <row r="549" spans="2:8" x14ac:dyDescent="0.25">
      <c r="B549" s="130"/>
      <c r="C549" s="131"/>
      <c r="H549" s="136"/>
    </row>
    <row r="550" spans="2:8" x14ac:dyDescent="0.25">
      <c r="B550" s="130"/>
      <c r="C550" s="131"/>
      <c r="H550" s="136"/>
    </row>
    <row r="551" spans="2:8" x14ac:dyDescent="0.25">
      <c r="B551" s="130"/>
      <c r="C551" s="131"/>
      <c r="H551" s="136"/>
    </row>
    <row r="552" spans="2:8" x14ac:dyDescent="0.25">
      <c r="B552" s="130"/>
      <c r="C552" s="131"/>
      <c r="H552" s="136"/>
    </row>
    <row r="553" spans="2:8" x14ac:dyDescent="0.25">
      <c r="B553" s="130"/>
      <c r="C553" s="131"/>
      <c r="H553" s="136"/>
    </row>
    <row r="554" spans="2:8" x14ac:dyDescent="0.25">
      <c r="B554" s="130"/>
      <c r="C554" s="131"/>
      <c r="H554" s="136"/>
    </row>
    <row r="555" spans="2:8" x14ac:dyDescent="0.25">
      <c r="B555" s="130"/>
      <c r="C555" s="131"/>
      <c r="H555" s="136"/>
    </row>
    <row r="556" spans="2:8" x14ac:dyDescent="0.25">
      <c r="B556" s="130"/>
      <c r="C556" s="131"/>
      <c r="H556" s="136"/>
    </row>
    <row r="557" spans="2:8" x14ac:dyDescent="0.25">
      <c r="B557" s="130"/>
      <c r="C557" s="131"/>
      <c r="H557" s="136"/>
    </row>
    <row r="558" spans="2:8" x14ac:dyDescent="0.25">
      <c r="B558" s="130"/>
      <c r="C558" s="131"/>
      <c r="H558" s="136"/>
    </row>
    <row r="559" spans="2:8" x14ac:dyDescent="0.25">
      <c r="B559" s="130"/>
      <c r="C559" s="131"/>
      <c r="H559" s="136"/>
    </row>
    <row r="560" spans="2:8" x14ac:dyDescent="0.25">
      <c r="B560" s="130"/>
      <c r="C560" s="131"/>
      <c r="H560" s="136"/>
    </row>
    <row r="561" spans="2:8" x14ac:dyDescent="0.25">
      <c r="B561" s="130"/>
      <c r="C561" s="131"/>
      <c r="H561" s="136"/>
    </row>
    <row r="562" spans="2:8" x14ac:dyDescent="0.25">
      <c r="B562" s="130"/>
      <c r="C562" s="131"/>
      <c r="H562" s="136"/>
    </row>
    <row r="563" spans="2:8" x14ac:dyDescent="0.25">
      <c r="B563" s="130"/>
      <c r="C563" s="131"/>
      <c r="H563" s="136"/>
    </row>
    <row r="564" spans="2:8" x14ac:dyDescent="0.25">
      <c r="B564" s="130"/>
      <c r="C564" s="131"/>
      <c r="H564" s="136"/>
    </row>
    <row r="565" spans="2:8" x14ac:dyDescent="0.25">
      <c r="B565" s="130"/>
      <c r="C565" s="131"/>
      <c r="H565" s="136"/>
    </row>
    <row r="566" spans="2:8" x14ac:dyDescent="0.25">
      <c r="B566" s="130"/>
      <c r="C566" s="131"/>
      <c r="H566" s="136"/>
    </row>
    <row r="567" spans="2:8" x14ac:dyDescent="0.25">
      <c r="B567" s="130"/>
      <c r="C567" s="131"/>
      <c r="H567" s="136"/>
    </row>
    <row r="568" spans="2:8" x14ac:dyDescent="0.25">
      <c r="B568" s="130"/>
      <c r="C568" s="131"/>
      <c r="H568" s="136"/>
    </row>
    <row r="569" spans="2:8" x14ac:dyDescent="0.25">
      <c r="B569" s="130"/>
      <c r="C569" s="131"/>
      <c r="H569" s="136"/>
    </row>
    <row r="570" spans="2:8" x14ac:dyDescent="0.25">
      <c r="B570" s="130"/>
      <c r="C570" s="131"/>
      <c r="H570" s="136"/>
    </row>
    <row r="571" spans="2:8" x14ac:dyDescent="0.25">
      <c r="B571" s="130"/>
      <c r="C571" s="131"/>
      <c r="H571" s="136"/>
    </row>
    <row r="572" spans="2:8" x14ac:dyDescent="0.25">
      <c r="B572" s="130"/>
      <c r="C572" s="131"/>
      <c r="H572" s="136"/>
    </row>
    <row r="573" spans="2:8" x14ac:dyDescent="0.25">
      <c r="B573" s="130"/>
      <c r="C573" s="131"/>
      <c r="H573" s="136"/>
    </row>
    <row r="574" spans="2:8" x14ac:dyDescent="0.25">
      <c r="B574" s="130"/>
      <c r="C574" s="131"/>
      <c r="H574" s="136"/>
    </row>
    <row r="575" spans="2:8" x14ac:dyDescent="0.25">
      <c r="B575" s="130"/>
      <c r="C575" s="131"/>
      <c r="H575" s="136"/>
    </row>
    <row r="576" spans="2:8" x14ac:dyDescent="0.25">
      <c r="B576" s="130"/>
      <c r="C576" s="131"/>
      <c r="H576" s="136"/>
    </row>
    <row r="577" spans="2:8" x14ac:dyDescent="0.25">
      <c r="B577" s="130"/>
      <c r="C577" s="131"/>
      <c r="H577" s="136"/>
    </row>
    <row r="578" spans="2:8" x14ac:dyDescent="0.25">
      <c r="B578" s="130"/>
      <c r="C578" s="131"/>
      <c r="H578" s="136"/>
    </row>
    <row r="579" spans="2:8" x14ac:dyDescent="0.25">
      <c r="B579" s="130"/>
      <c r="C579" s="131"/>
      <c r="H579" s="136"/>
    </row>
    <row r="580" spans="2:8" x14ac:dyDescent="0.25">
      <c r="B580" s="130"/>
      <c r="C580" s="131"/>
      <c r="H580" s="136"/>
    </row>
    <row r="581" spans="2:8" x14ac:dyDescent="0.25">
      <c r="B581" s="130"/>
      <c r="C581" s="131"/>
      <c r="H581" s="136"/>
    </row>
    <row r="582" spans="2:8" x14ac:dyDescent="0.25">
      <c r="B582" s="130"/>
      <c r="C582" s="131"/>
      <c r="H582" s="136"/>
    </row>
    <row r="583" spans="2:8" x14ac:dyDescent="0.25">
      <c r="B583" s="130"/>
      <c r="C583" s="131"/>
      <c r="H583" s="136"/>
    </row>
    <row r="584" spans="2:8" x14ac:dyDescent="0.25">
      <c r="B584" s="130"/>
      <c r="C584" s="131"/>
      <c r="H584" s="136"/>
    </row>
    <row r="585" spans="2:8" x14ac:dyDescent="0.25">
      <c r="B585" s="130"/>
      <c r="C585" s="131"/>
      <c r="H585" s="136"/>
    </row>
    <row r="586" spans="2:8" x14ac:dyDescent="0.25">
      <c r="B586" s="130"/>
      <c r="C586" s="131"/>
      <c r="H586" s="136"/>
    </row>
    <row r="587" spans="2:8" x14ac:dyDescent="0.25">
      <c r="B587" s="130"/>
      <c r="C587" s="131"/>
      <c r="H587" s="136"/>
    </row>
    <row r="588" spans="2:8" x14ac:dyDescent="0.25">
      <c r="B588" s="130"/>
      <c r="C588" s="131"/>
      <c r="H588" s="136"/>
    </row>
    <row r="589" spans="2:8" x14ac:dyDescent="0.25">
      <c r="B589" s="130"/>
      <c r="C589" s="131"/>
      <c r="H589" s="136"/>
    </row>
    <row r="590" spans="2:8" x14ac:dyDescent="0.25">
      <c r="B590" s="130"/>
      <c r="C590" s="131"/>
      <c r="H590" s="136"/>
    </row>
    <row r="591" spans="2:8" x14ac:dyDescent="0.25">
      <c r="B591" s="130"/>
      <c r="C591" s="131"/>
      <c r="H591" s="136"/>
    </row>
    <row r="592" spans="2:8" x14ac:dyDescent="0.25">
      <c r="B592" s="130"/>
      <c r="C592" s="131"/>
      <c r="H592" s="136"/>
    </row>
    <row r="593" spans="2:8" x14ac:dyDescent="0.25">
      <c r="B593" s="130"/>
      <c r="C593" s="131"/>
      <c r="H593" s="136"/>
    </row>
    <row r="594" spans="2:8" x14ac:dyDescent="0.25">
      <c r="B594" s="130"/>
      <c r="C594" s="131"/>
      <c r="H594" s="136"/>
    </row>
    <row r="595" spans="2:8" x14ac:dyDescent="0.25">
      <c r="B595" s="130"/>
      <c r="C595" s="131"/>
      <c r="H595" s="136"/>
    </row>
    <row r="596" spans="2:8" x14ac:dyDescent="0.25">
      <c r="B596" s="130"/>
      <c r="C596" s="131"/>
      <c r="H596" s="136"/>
    </row>
    <row r="597" spans="2:8" x14ac:dyDescent="0.25">
      <c r="B597" s="130"/>
      <c r="C597" s="131"/>
      <c r="H597" s="136"/>
    </row>
    <row r="598" spans="2:8" x14ac:dyDescent="0.25">
      <c r="B598" s="130"/>
      <c r="C598" s="131"/>
      <c r="H598" s="136"/>
    </row>
    <row r="599" spans="2:8" x14ac:dyDescent="0.25">
      <c r="B599" s="130"/>
      <c r="C599" s="131"/>
      <c r="H599" s="136"/>
    </row>
    <row r="600" spans="2:8" x14ac:dyDescent="0.25">
      <c r="B600" s="130"/>
      <c r="C600" s="131"/>
      <c r="H600" s="136"/>
    </row>
    <row r="601" spans="2:8" x14ac:dyDescent="0.25">
      <c r="B601" s="130"/>
      <c r="C601" s="131"/>
      <c r="H601" s="136"/>
    </row>
    <row r="602" spans="2:8" x14ac:dyDescent="0.25">
      <c r="B602" s="130"/>
      <c r="C602" s="131"/>
      <c r="H602" s="136"/>
    </row>
    <row r="603" spans="2:8" x14ac:dyDescent="0.25">
      <c r="B603" s="130"/>
      <c r="C603" s="131"/>
      <c r="H603" s="136"/>
    </row>
    <row r="604" spans="2:8" x14ac:dyDescent="0.25">
      <c r="B604" s="130"/>
      <c r="C604" s="131"/>
      <c r="H604" s="136"/>
    </row>
    <row r="605" spans="2:8" x14ac:dyDescent="0.25">
      <c r="B605" s="130"/>
      <c r="C605" s="131"/>
      <c r="H605" s="136"/>
    </row>
    <row r="606" spans="2:8" x14ac:dyDescent="0.25">
      <c r="B606" s="130"/>
      <c r="C606" s="131"/>
      <c r="H606" s="136"/>
    </row>
    <row r="607" spans="2:8" x14ac:dyDescent="0.25">
      <c r="B607" s="130"/>
      <c r="C607" s="131"/>
      <c r="H607" s="136"/>
    </row>
    <row r="608" spans="2:8" x14ac:dyDescent="0.25">
      <c r="B608" s="130"/>
      <c r="C608" s="131"/>
      <c r="H608" s="136"/>
    </row>
    <row r="609" spans="2:8" x14ac:dyDescent="0.25">
      <c r="B609" s="130"/>
      <c r="C609" s="131"/>
      <c r="H609" s="136"/>
    </row>
    <row r="610" spans="2:8" x14ac:dyDescent="0.25">
      <c r="B610" s="130"/>
      <c r="C610" s="131"/>
      <c r="H610" s="136"/>
    </row>
    <row r="611" spans="2:8" x14ac:dyDescent="0.25">
      <c r="B611" s="130"/>
      <c r="C611" s="131"/>
      <c r="H611" s="136"/>
    </row>
    <row r="612" spans="2:8" x14ac:dyDescent="0.25">
      <c r="B612" s="130"/>
      <c r="C612" s="131"/>
      <c r="H612" s="136"/>
    </row>
    <row r="613" spans="2:8" x14ac:dyDescent="0.25">
      <c r="B613" s="130"/>
      <c r="C613" s="131"/>
      <c r="H613" s="136"/>
    </row>
    <row r="614" spans="2:8" x14ac:dyDescent="0.25">
      <c r="B614" s="130"/>
      <c r="C614" s="131"/>
      <c r="H614" s="136"/>
    </row>
    <row r="615" spans="2:8" x14ac:dyDescent="0.25">
      <c r="B615" s="130"/>
      <c r="C615" s="131"/>
      <c r="H615" s="136"/>
    </row>
    <row r="616" spans="2:8" x14ac:dyDescent="0.25">
      <c r="B616" s="130"/>
      <c r="C616" s="131"/>
      <c r="H616" s="136"/>
    </row>
    <row r="617" spans="2:8" x14ac:dyDescent="0.25">
      <c r="B617" s="130"/>
      <c r="C617" s="131"/>
      <c r="H617" s="136"/>
    </row>
    <row r="618" spans="2:8" x14ac:dyDescent="0.25">
      <c r="B618" s="130"/>
      <c r="C618" s="131"/>
      <c r="H618" s="136"/>
    </row>
    <row r="619" spans="2:8" x14ac:dyDescent="0.25">
      <c r="B619" s="130"/>
      <c r="C619" s="131"/>
      <c r="H619" s="136"/>
    </row>
    <row r="620" spans="2:8" x14ac:dyDescent="0.25">
      <c r="B620" s="130"/>
      <c r="C620" s="131"/>
      <c r="H620" s="136"/>
    </row>
    <row r="621" spans="2:8" x14ac:dyDescent="0.25">
      <c r="B621" s="130"/>
      <c r="C621" s="131"/>
      <c r="H621" s="136"/>
    </row>
    <row r="622" spans="2:8" x14ac:dyDescent="0.25">
      <c r="B622" s="130"/>
      <c r="C622" s="131"/>
      <c r="H622" s="136"/>
    </row>
    <row r="623" spans="2:8" x14ac:dyDescent="0.25">
      <c r="B623" s="130"/>
      <c r="C623" s="131"/>
      <c r="H623" s="136"/>
    </row>
    <row r="624" spans="2:8" x14ac:dyDescent="0.25">
      <c r="B624" s="130"/>
      <c r="C624" s="131"/>
      <c r="H624" s="136"/>
    </row>
    <row r="625" spans="2:8" x14ac:dyDescent="0.25">
      <c r="B625" s="130"/>
      <c r="C625" s="131"/>
      <c r="H625" s="136"/>
    </row>
    <row r="626" spans="2:8" x14ac:dyDescent="0.25">
      <c r="B626" s="130"/>
      <c r="C626" s="131"/>
      <c r="H626" s="136"/>
    </row>
    <row r="627" spans="2:8" x14ac:dyDescent="0.25">
      <c r="B627" s="130"/>
      <c r="C627" s="131"/>
      <c r="H627" s="136"/>
    </row>
    <row r="628" spans="2:8" x14ac:dyDescent="0.25">
      <c r="B628" s="130"/>
      <c r="C628" s="131"/>
      <c r="H628" s="136"/>
    </row>
    <row r="629" spans="2:8" x14ac:dyDescent="0.25">
      <c r="B629" s="130"/>
      <c r="C629" s="131"/>
      <c r="H629" s="136"/>
    </row>
    <row r="630" spans="2:8" x14ac:dyDescent="0.25">
      <c r="B630" s="130"/>
      <c r="C630" s="131"/>
      <c r="H630" s="136"/>
    </row>
    <row r="631" spans="2:8" x14ac:dyDescent="0.25">
      <c r="B631" s="130"/>
      <c r="C631" s="131"/>
      <c r="H631" s="136"/>
    </row>
    <row r="632" spans="2:8" x14ac:dyDescent="0.25">
      <c r="B632" s="130"/>
      <c r="C632" s="131"/>
      <c r="H632" s="136"/>
    </row>
    <row r="633" spans="2:8" x14ac:dyDescent="0.25">
      <c r="B633" s="130"/>
      <c r="C633" s="131"/>
      <c r="H633" s="136"/>
    </row>
    <row r="634" spans="2:8" x14ac:dyDescent="0.25">
      <c r="B634" s="130"/>
      <c r="C634" s="131"/>
      <c r="H634" s="136"/>
    </row>
    <row r="635" spans="2:8" x14ac:dyDescent="0.25">
      <c r="B635" s="130"/>
      <c r="C635" s="131"/>
      <c r="H635" s="136"/>
    </row>
    <row r="636" spans="2:8" x14ac:dyDescent="0.25">
      <c r="B636" s="130"/>
      <c r="C636" s="131"/>
      <c r="H636" s="136"/>
    </row>
    <row r="637" spans="2:8" x14ac:dyDescent="0.25">
      <c r="B637" s="130"/>
      <c r="C637" s="131"/>
      <c r="H637" s="136"/>
    </row>
    <row r="638" spans="2:8" x14ac:dyDescent="0.25">
      <c r="B638" s="130"/>
      <c r="C638" s="131"/>
      <c r="H638" s="136"/>
    </row>
    <row r="639" spans="2:8" x14ac:dyDescent="0.25">
      <c r="B639" s="130"/>
      <c r="C639" s="131"/>
      <c r="H639" s="136"/>
    </row>
    <row r="640" spans="2:8" x14ac:dyDescent="0.25">
      <c r="B640" s="130"/>
      <c r="C640" s="131"/>
      <c r="H640" s="136"/>
    </row>
    <row r="641" spans="2:8" x14ac:dyDescent="0.25">
      <c r="B641" s="130"/>
      <c r="C641" s="131"/>
      <c r="H641" s="136"/>
    </row>
    <row r="642" spans="2:8" x14ac:dyDescent="0.25">
      <c r="B642" s="130"/>
      <c r="C642" s="131"/>
      <c r="H642" s="136"/>
    </row>
    <row r="643" spans="2:8" x14ac:dyDescent="0.25">
      <c r="B643" s="130"/>
      <c r="C643" s="131"/>
      <c r="H643" s="136"/>
    </row>
    <row r="644" spans="2:8" x14ac:dyDescent="0.25">
      <c r="B644" s="130"/>
      <c r="C644" s="131"/>
      <c r="H644" s="136"/>
    </row>
    <row r="645" spans="2:8" x14ac:dyDescent="0.25">
      <c r="B645" s="130"/>
      <c r="C645" s="131"/>
      <c r="H645" s="136"/>
    </row>
    <row r="646" spans="2:8" x14ac:dyDescent="0.25">
      <c r="B646" s="130"/>
      <c r="C646" s="131"/>
      <c r="H646" s="136"/>
    </row>
    <row r="647" spans="2:8" x14ac:dyDescent="0.25">
      <c r="B647" s="130"/>
      <c r="C647" s="131"/>
      <c r="H647" s="136"/>
    </row>
    <row r="648" spans="2:8" x14ac:dyDescent="0.25">
      <c r="B648" s="130"/>
      <c r="C648" s="131"/>
      <c r="H648" s="136"/>
    </row>
    <row r="649" spans="2:8" x14ac:dyDescent="0.25">
      <c r="B649" s="130"/>
      <c r="C649" s="131"/>
      <c r="H649" s="136"/>
    </row>
    <row r="650" spans="2:8" x14ac:dyDescent="0.25">
      <c r="B650" s="130"/>
      <c r="C650" s="131"/>
      <c r="H650" s="136"/>
    </row>
    <row r="651" spans="2:8" x14ac:dyDescent="0.25">
      <c r="B651" s="130"/>
      <c r="C651" s="131"/>
      <c r="H651" s="136"/>
    </row>
    <row r="652" spans="2:8" x14ac:dyDescent="0.25">
      <c r="B652" s="130"/>
      <c r="C652" s="131"/>
      <c r="H652" s="136"/>
    </row>
    <row r="653" spans="2:8" x14ac:dyDescent="0.25">
      <c r="B653" s="130"/>
      <c r="C653" s="131"/>
      <c r="H653" s="136"/>
    </row>
    <row r="654" spans="2:8" x14ac:dyDescent="0.25">
      <c r="B654" s="130"/>
      <c r="C654" s="131"/>
      <c r="H654" s="136"/>
    </row>
    <row r="655" spans="2:8" x14ac:dyDescent="0.25">
      <c r="B655" s="130"/>
      <c r="C655" s="131"/>
      <c r="H655" s="136"/>
    </row>
    <row r="656" spans="2:8" x14ac:dyDescent="0.25">
      <c r="B656" s="130"/>
      <c r="C656" s="131"/>
      <c r="H656" s="136"/>
    </row>
    <row r="657" spans="2:8" x14ac:dyDescent="0.25">
      <c r="B657" s="130"/>
      <c r="C657" s="131"/>
      <c r="H657" s="136"/>
    </row>
    <row r="658" spans="2:8" x14ac:dyDescent="0.25">
      <c r="B658" s="130"/>
      <c r="C658" s="131"/>
      <c r="H658" s="136"/>
    </row>
    <row r="659" spans="2:8" x14ac:dyDescent="0.25">
      <c r="B659" s="130"/>
      <c r="C659" s="131"/>
      <c r="H659" s="136"/>
    </row>
    <row r="660" spans="2:8" x14ac:dyDescent="0.25">
      <c r="B660" s="130"/>
      <c r="C660" s="131"/>
      <c r="H660" s="136"/>
    </row>
    <row r="661" spans="2:8" x14ac:dyDescent="0.25">
      <c r="B661" s="130"/>
      <c r="C661" s="131"/>
      <c r="H661" s="136"/>
    </row>
    <row r="662" spans="2:8" x14ac:dyDescent="0.25">
      <c r="B662" s="130"/>
      <c r="C662" s="131"/>
      <c r="H662" s="136"/>
    </row>
    <row r="663" spans="2:8" x14ac:dyDescent="0.25">
      <c r="B663" s="130"/>
      <c r="C663" s="131"/>
      <c r="H663" s="136"/>
    </row>
    <row r="664" spans="2:8" x14ac:dyDescent="0.25">
      <c r="B664" s="130"/>
      <c r="C664" s="131"/>
      <c r="H664" s="136"/>
    </row>
    <row r="665" spans="2:8" x14ac:dyDescent="0.25">
      <c r="B665" s="130"/>
      <c r="C665" s="131"/>
      <c r="H665" s="136"/>
    </row>
    <row r="666" spans="2:8" x14ac:dyDescent="0.25">
      <c r="B666" s="130"/>
      <c r="C666" s="131"/>
      <c r="H666" s="136"/>
    </row>
    <row r="667" spans="2:8" x14ac:dyDescent="0.25">
      <c r="B667" s="130"/>
      <c r="C667" s="131"/>
      <c r="H667" s="136"/>
    </row>
    <row r="668" spans="2:8" x14ac:dyDescent="0.25">
      <c r="B668" s="130"/>
      <c r="C668" s="131"/>
      <c r="H668" s="136"/>
    </row>
    <row r="669" spans="2:8" x14ac:dyDescent="0.25">
      <c r="B669" s="130"/>
      <c r="C669" s="131"/>
      <c r="H669" s="136"/>
    </row>
    <row r="670" spans="2:8" x14ac:dyDescent="0.25">
      <c r="B670" s="130"/>
      <c r="C670" s="131"/>
      <c r="H670" s="136"/>
    </row>
    <row r="671" spans="2:8" x14ac:dyDescent="0.25">
      <c r="B671" s="130"/>
      <c r="C671" s="131"/>
      <c r="H671" s="136"/>
    </row>
    <row r="672" spans="2:8" x14ac:dyDescent="0.25">
      <c r="B672" s="130"/>
      <c r="C672" s="131"/>
      <c r="H672" s="136"/>
    </row>
    <row r="673" spans="2:8" x14ac:dyDescent="0.25">
      <c r="B673" s="130"/>
      <c r="C673" s="131"/>
      <c r="H673" s="136"/>
    </row>
    <row r="674" spans="2:8" x14ac:dyDescent="0.25">
      <c r="B674" s="130"/>
      <c r="C674" s="131"/>
      <c r="H674" s="136"/>
    </row>
    <row r="675" spans="2:8" x14ac:dyDescent="0.25">
      <c r="B675" s="130"/>
      <c r="C675" s="131"/>
      <c r="H675" s="136"/>
    </row>
    <row r="676" spans="2:8" x14ac:dyDescent="0.25">
      <c r="B676" s="130"/>
      <c r="C676" s="131"/>
      <c r="H676" s="136"/>
    </row>
    <row r="677" spans="2:8" x14ac:dyDescent="0.25">
      <c r="B677" s="130"/>
      <c r="C677" s="131"/>
      <c r="H677" s="136"/>
    </row>
    <row r="678" spans="2:8" x14ac:dyDescent="0.25">
      <c r="B678" s="130"/>
      <c r="C678" s="131"/>
      <c r="H678" s="136"/>
    </row>
    <row r="679" spans="2:8" x14ac:dyDescent="0.25">
      <c r="B679" s="130"/>
      <c r="C679" s="131"/>
      <c r="H679" s="136"/>
    </row>
    <row r="680" spans="2:8" x14ac:dyDescent="0.25">
      <c r="B680" s="130"/>
      <c r="C680" s="131"/>
      <c r="H680" s="136"/>
    </row>
    <row r="681" spans="2:8" x14ac:dyDescent="0.25">
      <c r="B681" s="130"/>
      <c r="C681" s="131"/>
      <c r="H681" s="136"/>
    </row>
    <row r="682" spans="2:8" x14ac:dyDescent="0.25">
      <c r="B682" s="130"/>
      <c r="C682" s="131"/>
      <c r="H682" s="136"/>
    </row>
    <row r="683" spans="2:8" x14ac:dyDescent="0.25">
      <c r="B683" s="130"/>
      <c r="C683" s="131"/>
      <c r="H683" s="136"/>
    </row>
    <row r="684" spans="2:8" x14ac:dyDescent="0.25">
      <c r="B684" s="130"/>
      <c r="C684" s="131"/>
      <c r="H684" s="136"/>
    </row>
    <row r="685" spans="2:8" x14ac:dyDescent="0.25">
      <c r="B685" s="130"/>
      <c r="C685" s="131"/>
      <c r="H685" s="136"/>
    </row>
    <row r="686" spans="2:8" x14ac:dyDescent="0.25">
      <c r="B686" s="130"/>
      <c r="C686" s="131"/>
      <c r="H686" s="136"/>
    </row>
    <row r="687" spans="2:8" x14ac:dyDescent="0.25">
      <c r="B687" s="130"/>
      <c r="C687" s="131"/>
      <c r="H687" s="136"/>
    </row>
    <row r="688" spans="2:8" x14ac:dyDescent="0.25">
      <c r="B688" s="130"/>
      <c r="C688" s="131"/>
      <c r="H688" s="136"/>
    </row>
    <row r="689" spans="2:8" x14ac:dyDescent="0.25">
      <c r="B689" s="130"/>
      <c r="C689" s="131"/>
      <c r="H689" s="136"/>
    </row>
    <row r="690" spans="2:8" x14ac:dyDescent="0.25">
      <c r="B690" s="130"/>
      <c r="C690" s="131"/>
      <c r="H690" s="136"/>
    </row>
    <row r="691" spans="2:8" x14ac:dyDescent="0.25">
      <c r="B691" s="130"/>
      <c r="C691" s="131"/>
      <c r="H691" s="136"/>
    </row>
    <row r="692" spans="2:8" x14ac:dyDescent="0.25">
      <c r="B692" s="130"/>
      <c r="C692" s="131"/>
      <c r="H692" s="136"/>
    </row>
    <row r="693" spans="2:8" x14ac:dyDescent="0.25">
      <c r="B693" s="130"/>
      <c r="C693" s="131"/>
      <c r="H693" s="136"/>
    </row>
    <row r="694" spans="2:8" x14ac:dyDescent="0.25">
      <c r="B694" s="130"/>
      <c r="C694" s="131"/>
      <c r="H694" s="136"/>
    </row>
    <row r="695" spans="2:8" x14ac:dyDescent="0.25">
      <c r="B695" s="130"/>
      <c r="C695" s="131"/>
      <c r="H695" s="136"/>
    </row>
    <row r="696" spans="2:8" x14ac:dyDescent="0.25">
      <c r="B696" s="130"/>
      <c r="C696" s="131"/>
      <c r="H696" s="136"/>
    </row>
    <row r="697" spans="2:8" x14ac:dyDescent="0.25">
      <c r="B697" s="130"/>
      <c r="C697" s="131"/>
      <c r="H697" s="136"/>
    </row>
    <row r="698" spans="2:8" x14ac:dyDescent="0.25">
      <c r="B698" s="130"/>
      <c r="C698" s="131"/>
      <c r="H698" s="136"/>
    </row>
    <row r="699" spans="2:8" x14ac:dyDescent="0.25">
      <c r="B699" s="130"/>
      <c r="C699" s="131"/>
      <c r="H699" s="136"/>
    </row>
    <row r="700" spans="2:8" x14ac:dyDescent="0.25">
      <c r="B700" s="130"/>
      <c r="C700" s="131"/>
      <c r="H700" s="136"/>
    </row>
    <row r="701" spans="2:8" x14ac:dyDescent="0.25">
      <c r="B701" s="130"/>
      <c r="C701" s="131"/>
      <c r="H701" s="136"/>
    </row>
    <row r="702" spans="2:8" x14ac:dyDescent="0.25">
      <c r="B702" s="130"/>
      <c r="C702" s="131"/>
      <c r="H702" s="136"/>
    </row>
    <row r="703" spans="2:8" x14ac:dyDescent="0.25">
      <c r="B703" s="130"/>
      <c r="C703" s="131"/>
      <c r="H703" s="136"/>
    </row>
    <row r="704" spans="2:8" x14ac:dyDescent="0.25">
      <c r="B704" s="130"/>
      <c r="C704" s="131"/>
      <c r="H704" s="136"/>
    </row>
    <row r="705" spans="2:8" x14ac:dyDescent="0.25">
      <c r="B705" s="130"/>
      <c r="C705" s="131"/>
      <c r="H705" s="136"/>
    </row>
    <row r="706" spans="2:8" x14ac:dyDescent="0.25">
      <c r="B706" s="130"/>
      <c r="C706" s="131"/>
      <c r="H706" s="136"/>
    </row>
    <row r="707" spans="2:8" x14ac:dyDescent="0.25">
      <c r="B707" s="130"/>
      <c r="C707" s="131"/>
      <c r="H707" s="136"/>
    </row>
    <row r="708" spans="2:8" x14ac:dyDescent="0.25">
      <c r="B708" s="130"/>
      <c r="C708" s="131"/>
      <c r="H708" s="136"/>
    </row>
    <row r="709" spans="2:8" x14ac:dyDescent="0.25">
      <c r="B709" s="130"/>
      <c r="C709" s="131"/>
      <c r="H709" s="136"/>
    </row>
    <row r="710" spans="2:8" x14ac:dyDescent="0.25">
      <c r="B710" s="130"/>
      <c r="C710" s="131"/>
      <c r="H710" s="136"/>
    </row>
    <row r="711" spans="2:8" x14ac:dyDescent="0.25">
      <c r="B711" s="130"/>
      <c r="C711" s="131"/>
      <c r="H711" s="136"/>
    </row>
    <row r="712" spans="2:8" x14ac:dyDescent="0.25">
      <c r="B712" s="130"/>
      <c r="C712" s="131"/>
      <c r="H712" s="136"/>
    </row>
    <row r="713" spans="2:8" x14ac:dyDescent="0.25">
      <c r="B713" s="130"/>
      <c r="C713" s="131"/>
      <c r="H713" s="136"/>
    </row>
    <row r="714" spans="2:8" x14ac:dyDescent="0.25">
      <c r="B714" s="130"/>
      <c r="C714" s="131"/>
      <c r="H714" s="136"/>
    </row>
    <row r="715" spans="2:8" x14ac:dyDescent="0.25">
      <c r="B715" s="130"/>
      <c r="C715" s="131"/>
      <c r="H715" s="136"/>
    </row>
    <row r="716" spans="2:8" x14ac:dyDescent="0.25">
      <c r="B716" s="130"/>
      <c r="C716" s="131"/>
      <c r="H716" s="136"/>
    </row>
    <row r="717" spans="2:8" x14ac:dyDescent="0.25">
      <c r="B717" s="130"/>
      <c r="C717" s="131"/>
      <c r="H717" s="136"/>
    </row>
    <row r="718" spans="2:8" x14ac:dyDescent="0.25">
      <c r="B718" s="130"/>
      <c r="C718" s="131"/>
      <c r="H718" s="136"/>
    </row>
    <row r="719" spans="2:8" x14ac:dyDescent="0.25">
      <c r="B719" s="130"/>
      <c r="C719" s="131"/>
      <c r="H719" s="136"/>
    </row>
    <row r="720" spans="2:8" x14ac:dyDescent="0.25">
      <c r="B720" s="130"/>
      <c r="C720" s="131"/>
      <c r="H720" s="136"/>
    </row>
    <row r="721" spans="2:8" x14ac:dyDescent="0.25">
      <c r="B721" s="130"/>
      <c r="C721" s="131"/>
      <c r="H721" s="136"/>
    </row>
    <row r="722" spans="2:8" x14ac:dyDescent="0.25">
      <c r="B722" s="130"/>
      <c r="C722" s="131"/>
      <c r="H722" s="136"/>
    </row>
    <row r="723" spans="2:8" x14ac:dyDescent="0.25">
      <c r="B723" s="130"/>
      <c r="C723" s="131"/>
      <c r="H723" s="136"/>
    </row>
    <row r="724" spans="2:8" x14ac:dyDescent="0.25">
      <c r="B724" s="130"/>
      <c r="C724" s="131"/>
      <c r="H724" s="136"/>
    </row>
    <row r="725" spans="2:8" x14ac:dyDescent="0.25">
      <c r="B725" s="130"/>
      <c r="C725" s="131"/>
      <c r="H725" s="136"/>
    </row>
    <row r="726" spans="2:8" x14ac:dyDescent="0.25">
      <c r="B726" s="130"/>
      <c r="C726" s="131"/>
      <c r="H726" s="136"/>
    </row>
    <row r="727" spans="2:8" x14ac:dyDescent="0.25">
      <c r="B727" s="130"/>
      <c r="C727" s="131"/>
      <c r="H727" s="136"/>
    </row>
    <row r="728" spans="2:8" x14ac:dyDescent="0.25">
      <c r="B728" s="130"/>
      <c r="C728" s="131"/>
      <c r="H728" s="136"/>
    </row>
    <row r="729" spans="2:8" x14ac:dyDescent="0.25">
      <c r="B729" s="130"/>
      <c r="C729" s="131"/>
      <c r="H729" s="136"/>
    </row>
    <row r="730" spans="2:8" x14ac:dyDescent="0.25">
      <c r="B730" s="130"/>
      <c r="C730" s="131"/>
      <c r="H730" s="136"/>
    </row>
    <row r="731" spans="2:8" x14ac:dyDescent="0.25">
      <c r="B731" s="130"/>
      <c r="C731" s="131"/>
      <c r="H731" s="136"/>
    </row>
    <row r="732" spans="2:8" x14ac:dyDescent="0.25">
      <c r="B732" s="130"/>
      <c r="C732" s="131"/>
      <c r="H732" s="136"/>
    </row>
    <row r="733" spans="2:8" x14ac:dyDescent="0.25">
      <c r="B733" s="130"/>
      <c r="C733" s="131"/>
      <c r="H733" s="136"/>
    </row>
    <row r="734" spans="2:8" x14ac:dyDescent="0.25">
      <c r="B734" s="130"/>
      <c r="C734" s="131"/>
      <c r="H734" s="136"/>
    </row>
    <row r="735" spans="2:8" x14ac:dyDescent="0.25">
      <c r="B735" s="130"/>
      <c r="C735" s="131"/>
      <c r="H735" s="136"/>
    </row>
    <row r="736" spans="2:8" x14ac:dyDescent="0.25">
      <c r="B736" s="130"/>
      <c r="C736" s="131"/>
      <c r="H736" s="136"/>
    </row>
    <row r="737" spans="2:8" x14ac:dyDescent="0.25">
      <c r="B737" s="130"/>
      <c r="C737" s="131"/>
      <c r="H737" s="136"/>
    </row>
    <row r="738" spans="2:8" x14ac:dyDescent="0.25">
      <c r="B738" s="130"/>
      <c r="C738" s="131"/>
      <c r="H738" s="136"/>
    </row>
    <row r="739" spans="2:8" x14ac:dyDescent="0.25">
      <c r="B739" s="130"/>
      <c r="C739" s="131"/>
      <c r="H739" s="136"/>
    </row>
    <row r="740" spans="2:8" x14ac:dyDescent="0.25">
      <c r="B740" s="130"/>
      <c r="C740" s="131"/>
      <c r="H740" s="136"/>
    </row>
    <row r="741" spans="2:8" x14ac:dyDescent="0.25">
      <c r="B741" s="130"/>
      <c r="C741" s="131"/>
      <c r="H741" s="136"/>
    </row>
    <row r="742" spans="2:8" x14ac:dyDescent="0.25">
      <c r="B742" s="130"/>
      <c r="C742" s="131"/>
      <c r="H742" s="136"/>
    </row>
    <row r="743" spans="2:8" x14ac:dyDescent="0.25">
      <c r="B743" s="130"/>
      <c r="C743" s="131"/>
      <c r="H743" s="136"/>
    </row>
    <row r="744" spans="2:8" x14ac:dyDescent="0.25">
      <c r="B744" s="130"/>
      <c r="C744" s="131"/>
      <c r="H744" s="136"/>
    </row>
    <row r="745" spans="2:8" x14ac:dyDescent="0.25">
      <c r="B745" s="130"/>
      <c r="C745" s="131"/>
      <c r="H745" s="136"/>
    </row>
    <row r="746" spans="2:8" x14ac:dyDescent="0.25">
      <c r="B746" s="130"/>
      <c r="C746" s="131"/>
      <c r="H746" s="136"/>
    </row>
    <row r="747" spans="2:8" x14ac:dyDescent="0.25">
      <c r="B747" s="130"/>
      <c r="C747" s="131"/>
      <c r="H747" s="136"/>
    </row>
    <row r="748" spans="2:8" x14ac:dyDescent="0.25">
      <c r="B748" s="130"/>
      <c r="C748" s="131"/>
      <c r="H748" s="136"/>
    </row>
    <row r="749" spans="2:8" x14ac:dyDescent="0.25">
      <c r="B749" s="130"/>
      <c r="C749" s="131"/>
      <c r="H749" s="136"/>
    </row>
    <row r="750" spans="2:8" x14ac:dyDescent="0.25">
      <c r="B750" s="130"/>
      <c r="C750" s="131"/>
      <c r="H750" s="136"/>
    </row>
    <row r="751" spans="2:8" x14ac:dyDescent="0.25">
      <c r="B751" s="130"/>
      <c r="C751" s="131"/>
      <c r="H751" s="136"/>
    </row>
    <row r="752" spans="2:8" x14ac:dyDescent="0.25">
      <c r="B752" s="130"/>
      <c r="C752" s="131"/>
      <c r="H752" s="136"/>
    </row>
    <row r="753" spans="2:8" x14ac:dyDescent="0.25">
      <c r="B753" s="130"/>
      <c r="C753" s="131"/>
      <c r="H753" s="136"/>
    </row>
    <row r="754" spans="2:8" x14ac:dyDescent="0.25">
      <c r="B754" s="130"/>
      <c r="C754" s="131"/>
      <c r="H754" s="136"/>
    </row>
    <row r="755" spans="2:8" x14ac:dyDescent="0.25">
      <c r="B755" s="130"/>
      <c r="C755" s="131"/>
      <c r="H755" s="136"/>
    </row>
    <row r="756" spans="2:8" x14ac:dyDescent="0.25">
      <c r="B756" s="130"/>
      <c r="C756" s="131"/>
      <c r="H756" s="136"/>
    </row>
    <row r="757" spans="2:8" x14ac:dyDescent="0.25">
      <c r="B757" s="130"/>
      <c r="C757" s="131"/>
      <c r="H757" s="136"/>
    </row>
    <row r="758" spans="2:8" x14ac:dyDescent="0.25">
      <c r="B758" s="130"/>
      <c r="C758" s="131"/>
      <c r="H758" s="136"/>
    </row>
    <row r="759" spans="2:8" x14ac:dyDescent="0.25">
      <c r="B759" s="130"/>
      <c r="C759" s="131"/>
      <c r="H759" s="136"/>
    </row>
    <row r="760" spans="2:8" x14ac:dyDescent="0.25">
      <c r="B760" s="130"/>
      <c r="C760" s="131"/>
      <c r="H760" s="136"/>
    </row>
    <row r="761" spans="2:8" x14ac:dyDescent="0.25">
      <c r="B761" s="130"/>
      <c r="C761" s="131"/>
      <c r="H761" s="136"/>
    </row>
    <row r="762" spans="2:8" x14ac:dyDescent="0.25">
      <c r="B762" s="130"/>
      <c r="C762" s="131"/>
      <c r="H762" s="136"/>
    </row>
    <row r="763" spans="2:8" x14ac:dyDescent="0.25">
      <c r="B763" s="130"/>
      <c r="C763" s="131"/>
      <c r="H763" s="136"/>
    </row>
    <row r="764" spans="2:8" x14ac:dyDescent="0.25">
      <c r="B764" s="130"/>
      <c r="C764" s="131"/>
      <c r="H764" s="136"/>
    </row>
    <row r="765" spans="2:8" x14ac:dyDescent="0.25">
      <c r="B765" s="130"/>
      <c r="C765" s="131"/>
      <c r="H765" s="136"/>
    </row>
    <row r="766" spans="2:8" x14ac:dyDescent="0.25">
      <c r="B766" s="130"/>
      <c r="C766" s="131"/>
      <c r="H766" s="136"/>
    </row>
    <row r="767" spans="2:8" x14ac:dyDescent="0.25">
      <c r="B767" s="130"/>
      <c r="C767" s="131"/>
      <c r="H767" s="136"/>
    </row>
    <row r="768" spans="2:8" x14ac:dyDescent="0.25">
      <c r="B768" s="130"/>
      <c r="C768" s="131"/>
      <c r="H768" s="136"/>
    </row>
    <row r="769" spans="2:8" x14ac:dyDescent="0.25">
      <c r="B769" s="130"/>
      <c r="C769" s="131"/>
      <c r="H769" s="136"/>
    </row>
    <row r="770" spans="2:8" x14ac:dyDescent="0.25">
      <c r="B770" s="130"/>
      <c r="C770" s="131"/>
      <c r="H770" s="136"/>
    </row>
    <row r="771" spans="2:8" x14ac:dyDescent="0.25">
      <c r="B771" s="130"/>
      <c r="C771" s="131"/>
      <c r="H771" s="136"/>
    </row>
    <row r="772" spans="2:8" x14ac:dyDescent="0.25">
      <c r="B772" s="130"/>
      <c r="C772" s="131"/>
      <c r="H772" s="136"/>
    </row>
    <row r="773" spans="2:8" x14ac:dyDescent="0.25">
      <c r="B773" s="130"/>
      <c r="C773" s="131"/>
      <c r="H773" s="136"/>
    </row>
    <row r="774" spans="2:8" x14ac:dyDescent="0.25">
      <c r="B774" s="130"/>
      <c r="C774" s="131"/>
      <c r="H774" s="136"/>
    </row>
    <row r="775" spans="2:8" x14ac:dyDescent="0.25">
      <c r="B775" s="130"/>
      <c r="C775" s="131"/>
      <c r="H775" s="136"/>
    </row>
    <row r="776" spans="2:8" x14ac:dyDescent="0.25">
      <c r="B776" s="130"/>
      <c r="C776" s="131"/>
      <c r="H776" s="136"/>
    </row>
    <row r="777" spans="2:8" x14ac:dyDescent="0.25">
      <c r="B777" s="130"/>
      <c r="C777" s="131"/>
      <c r="H777" s="136"/>
    </row>
    <row r="778" spans="2:8" x14ac:dyDescent="0.25">
      <c r="B778" s="130"/>
      <c r="C778" s="131"/>
      <c r="H778" s="136"/>
    </row>
    <row r="779" spans="2:8" x14ac:dyDescent="0.25">
      <c r="B779" s="130"/>
      <c r="C779" s="131"/>
      <c r="H779" s="136"/>
    </row>
    <row r="780" spans="2:8" x14ac:dyDescent="0.25">
      <c r="B780" s="130"/>
      <c r="C780" s="131"/>
      <c r="H780" s="136"/>
    </row>
    <row r="781" spans="2:8" x14ac:dyDescent="0.25">
      <c r="B781" s="130"/>
      <c r="C781" s="131"/>
      <c r="H781" s="136"/>
    </row>
    <row r="782" spans="2:8" x14ac:dyDescent="0.25">
      <c r="B782" s="130"/>
      <c r="C782" s="131"/>
      <c r="H782" s="136"/>
    </row>
    <row r="783" spans="2:8" x14ac:dyDescent="0.25">
      <c r="B783" s="130"/>
      <c r="C783" s="131"/>
      <c r="H783" s="136"/>
    </row>
    <row r="784" spans="2:8" x14ac:dyDescent="0.25">
      <c r="B784" s="130"/>
      <c r="C784" s="131"/>
      <c r="H784" s="136"/>
    </row>
    <row r="785" spans="2:8" x14ac:dyDescent="0.25">
      <c r="B785" s="130"/>
      <c r="C785" s="131"/>
      <c r="H785" s="136"/>
    </row>
    <row r="786" spans="2:8" x14ac:dyDescent="0.25">
      <c r="B786" s="130"/>
      <c r="C786" s="131"/>
      <c r="H786" s="136"/>
    </row>
    <row r="787" spans="2:8" x14ac:dyDescent="0.25">
      <c r="B787" s="130"/>
      <c r="C787" s="131"/>
      <c r="H787" s="136"/>
    </row>
    <row r="788" spans="2:8" x14ac:dyDescent="0.25">
      <c r="B788" s="130"/>
      <c r="C788" s="131"/>
      <c r="H788" s="136"/>
    </row>
    <row r="789" spans="2:8" x14ac:dyDescent="0.25">
      <c r="B789" s="130"/>
      <c r="C789" s="131"/>
      <c r="H789" s="136"/>
    </row>
    <row r="790" spans="2:8" x14ac:dyDescent="0.25">
      <c r="B790" s="130"/>
      <c r="C790" s="131"/>
      <c r="H790" s="136"/>
    </row>
    <row r="791" spans="2:8" x14ac:dyDescent="0.25">
      <c r="B791" s="130"/>
      <c r="C791" s="131"/>
      <c r="H791" s="136"/>
    </row>
    <row r="792" spans="2:8" x14ac:dyDescent="0.25">
      <c r="B792" s="130"/>
      <c r="C792" s="131"/>
      <c r="H792" s="136"/>
    </row>
    <row r="793" spans="2:8" x14ac:dyDescent="0.25">
      <c r="B793" s="130"/>
      <c r="C793" s="131"/>
      <c r="H793" s="136"/>
    </row>
    <row r="794" spans="2:8" x14ac:dyDescent="0.25">
      <c r="B794" s="130"/>
      <c r="C794" s="131"/>
      <c r="H794" s="136"/>
    </row>
    <row r="795" spans="2:8" x14ac:dyDescent="0.25">
      <c r="B795" s="130"/>
      <c r="C795" s="131"/>
      <c r="H795" s="136"/>
    </row>
    <row r="796" spans="2:8" x14ac:dyDescent="0.25">
      <c r="B796" s="130"/>
      <c r="C796" s="131"/>
      <c r="H796" s="136"/>
    </row>
    <row r="797" spans="2:8" x14ac:dyDescent="0.25">
      <c r="B797" s="130"/>
      <c r="C797" s="131"/>
      <c r="H797" s="136"/>
    </row>
    <row r="798" spans="2:8" x14ac:dyDescent="0.25">
      <c r="B798" s="130"/>
      <c r="C798" s="131"/>
      <c r="H798" s="136"/>
    </row>
    <row r="799" spans="2:8" x14ac:dyDescent="0.25">
      <c r="B799" s="130"/>
      <c r="C799" s="131"/>
      <c r="H799" s="136"/>
    </row>
    <row r="800" spans="2:8" x14ac:dyDescent="0.25">
      <c r="B800" s="130"/>
      <c r="C800" s="131"/>
      <c r="H800" s="136"/>
    </row>
    <row r="801" spans="2:8" x14ac:dyDescent="0.25">
      <c r="B801" s="130"/>
      <c r="C801" s="131"/>
      <c r="H801" s="136"/>
    </row>
    <row r="802" spans="2:8" x14ac:dyDescent="0.25">
      <c r="B802" s="130"/>
      <c r="C802" s="131"/>
      <c r="H802" s="136"/>
    </row>
    <row r="803" spans="2:8" x14ac:dyDescent="0.25">
      <c r="B803" s="130"/>
      <c r="C803" s="131"/>
      <c r="H803" s="136"/>
    </row>
    <row r="804" spans="2:8" x14ac:dyDescent="0.25">
      <c r="B804" s="130"/>
      <c r="C804" s="131"/>
      <c r="H804" s="136"/>
    </row>
    <row r="805" spans="2:8" x14ac:dyDescent="0.25">
      <c r="B805" s="130"/>
      <c r="C805" s="131"/>
      <c r="H805" s="136"/>
    </row>
    <row r="806" spans="2:8" x14ac:dyDescent="0.25">
      <c r="B806" s="130"/>
      <c r="C806" s="131"/>
      <c r="H806" s="136"/>
    </row>
    <row r="807" spans="2:8" x14ac:dyDescent="0.25">
      <c r="B807" s="130"/>
      <c r="C807" s="131"/>
      <c r="H807" s="136"/>
    </row>
    <row r="808" spans="2:8" x14ac:dyDescent="0.25">
      <c r="B808" s="130"/>
      <c r="C808" s="131"/>
      <c r="H808" s="136"/>
    </row>
    <row r="809" spans="2:8" x14ac:dyDescent="0.25">
      <c r="B809" s="130"/>
      <c r="C809" s="131"/>
      <c r="H809" s="136"/>
    </row>
    <row r="810" spans="2:8" x14ac:dyDescent="0.25">
      <c r="B810" s="130"/>
      <c r="C810" s="131"/>
      <c r="H810" s="136"/>
    </row>
    <row r="811" spans="2:8" x14ac:dyDescent="0.25">
      <c r="B811" s="130"/>
      <c r="C811" s="131"/>
      <c r="H811" s="136"/>
    </row>
    <row r="812" spans="2:8" x14ac:dyDescent="0.25">
      <c r="B812" s="130"/>
      <c r="C812" s="131"/>
      <c r="H812" s="136"/>
    </row>
    <row r="813" spans="2:8" x14ac:dyDescent="0.25">
      <c r="B813" s="130"/>
      <c r="C813" s="131"/>
      <c r="H813" s="136"/>
    </row>
    <row r="814" spans="2:8" x14ac:dyDescent="0.25">
      <c r="B814" s="130"/>
      <c r="C814" s="131"/>
      <c r="H814" s="136"/>
    </row>
    <row r="815" spans="2:8" x14ac:dyDescent="0.25">
      <c r="B815" s="130"/>
      <c r="C815" s="131"/>
      <c r="H815" s="136"/>
    </row>
    <row r="816" spans="2:8" x14ac:dyDescent="0.25">
      <c r="B816" s="130"/>
      <c r="C816" s="131"/>
      <c r="H816" s="136"/>
    </row>
    <row r="817" spans="2:8" x14ac:dyDescent="0.25">
      <c r="B817" s="130"/>
      <c r="C817" s="131"/>
      <c r="H817" s="136"/>
    </row>
    <row r="818" spans="2:8" x14ac:dyDescent="0.25">
      <c r="B818" s="130"/>
      <c r="C818" s="131"/>
      <c r="H818" s="136"/>
    </row>
    <row r="819" spans="2:8" x14ac:dyDescent="0.25">
      <c r="B819" s="130"/>
      <c r="C819" s="131"/>
      <c r="H819" s="136"/>
    </row>
    <row r="820" spans="2:8" x14ac:dyDescent="0.25">
      <c r="B820" s="130"/>
      <c r="C820" s="131"/>
      <c r="H820" s="136"/>
    </row>
    <row r="821" spans="2:8" x14ac:dyDescent="0.25">
      <c r="B821" s="130"/>
      <c r="C821" s="131"/>
      <c r="H821" s="136"/>
    </row>
    <row r="822" spans="2:8" x14ac:dyDescent="0.25">
      <c r="B822" s="130"/>
      <c r="C822" s="131"/>
      <c r="H822" s="136"/>
    </row>
    <row r="823" spans="2:8" x14ac:dyDescent="0.25">
      <c r="B823" s="130"/>
      <c r="C823" s="131"/>
      <c r="H823" s="136"/>
    </row>
    <row r="824" spans="2:8" x14ac:dyDescent="0.25">
      <c r="B824" s="130"/>
      <c r="C824" s="131"/>
      <c r="H824" s="136"/>
    </row>
    <row r="825" spans="2:8" x14ac:dyDescent="0.25">
      <c r="B825" s="130"/>
      <c r="C825" s="131"/>
      <c r="H825" s="136"/>
    </row>
    <row r="826" spans="2:8" x14ac:dyDescent="0.25">
      <c r="B826" s="130"/>
      <c r="C826" s="131"/>
      <c r="H826" s="136"/>
    </row>
    <row r="827" spans="2:8" x14ac:dyDescent="0.25">
      <c r="B827" s="130"/>
      <c r="C827" s="131"/>
      <c r="H827" s="136"/>
    </row>
    <row r="828" spans="2:8" x14ac:dyDescent="0.25">
      <c r="B828" s="130"/>
      <c r="C828" s="131"/>
      <c r="H828" s="136"/>
    </row>
    <row r="829" spans="2:8" x14ac:dyDescent="0.25">
      <c r="B829" s="130"/>
      <c r="C829" s="131"/>
      <c r="H829" s="136"/>
    </row>
    <row r="830" spans="2:8" x14ac:dyDescent="0.25">
      <c r="B830" s="130"/>
      <c r="C830" s="131"/>
      <c r="H830" s="136"/>
    </row>
    <row r="831" spans="2:8" x14ac:dyDescent="0.25">
      <c r="B831" s="130"/>
      <c r="C831" s="131"/>
      <c r="H831" s="136"/>
    </row>
    <row r="832" spans="2:8" x14ac:dyDescent="0.25">
      <c r="B832" s="130"/>
      <c r="C832" s="131"/>
      <c r="H832" s="136"/>
    </row>
    <row r="833" spans="2:8" x14ac:dyDescent="0.25">
      <c r="B833" s="130"/>
      <c r="C833" s="131"/>
      <c r="H833" s="136"/>
    </row>
    <row r="834" spans="2:8" x14ac:dyDescent="0.25">
      <c r="B834" s="130"/>
      <c r="C834" s="131"/>
      <c r="H834" s="136"/>
    </row>
    <row r="835" spans="2:8" x14ac:dyDescent="0.25">
      <c r="B835" s="130"/>
      <c r="C835" s="131"/>
      <c r="H835" s="136"/>
    </row>
    <row r="836" spans="2:8" x14ac:dyDescent="0.25">
      <c r="B836" s="130"/>
      <c r="C836" s="131"/>
      <c r="H836" s="136"/>
    </row>
    <row r="837" spans="2:8" x14ac:dyDescent="0.25">
      <c r="B837" s="130"/>
      <c r="C837" s="131"/>
      <c r="H837" s="136"/>
    </row>
    <row r="838" spans="2:8" x14ac:dyDescent="0.25">
      <c r="B838" s="130"/>
      <c r="C838" s="131"/>
      <c r="H838" s="136"/>
    </row>
    <row r="839" spans="2:8" x14ac:dyDescent="0.25">
      <c r="B839" s="130"/>
      <c r="C839" s="131"/>
      <c r="H839" s="136"/>
    </row>
    <row r="840" spans="2:8" x14ac:dyDescent="0.25">
      <c r="B840" s="130"/>
      <c r="C840" s="131"/>
      <c r="H840" s="136"/>
    </row>
    <row r="841" spans="2:8" x14ac:dyDescent="0.25">
      <c r="B841" s="130"/>
      <c r="C841" s="131"/>
      <c r="H841" s="136"/>
    </row>
    <row r="842" spans="2:8" x14ac:dyDescent="0.25">
      <c r="B842" s="130"/>
      <c r="C842" s="131"/>
      <c r="H842" s="136"/>
    </row>
    <row r="843" spans="2:8" x14ac:dyDescent="0.25">
      <c r="B843" s="130"/>
      <c r="C843" s="131"/>
      <c r="H843" s="136"/>
    </row>
    <row r="844" spans="2:8" x14ac:dyDescent="0.25">
      <c r="B844" s="130"/>
      <c r="C844" s="131"/>
      <c r="H844" s="136"/>
    </row>
    <row r="845" spans="2:8" x14ac:dyDescent="0.25">
      <c r="B845" s="130"/>
      <c r="C845" s="131"/>
      <c r="H845" s="136"/>
    </row>
    <row r="846" spans="2:8" x14ac:dyDescent="0.25">
      <c r="B846" s="130"/>
      <c r="C846" s="131"/>
      <c r="H846" s="136"/>
    </row>
    <row r="847" spans="2:8" x14ac:dyDescent="0.25">
      <c r="B847" s="130"/>
      <c r="C847" s="131"/>
      <c r="H847" s="136"/>
    </row>
    <row r="848" spans="2:8" x14ac:dyDescent="0.25">
      <c r="B848" s="130"/>
      <c r="C848" s="131"/>
      <c r="H848" s="136"/>
    </row>
    <row r="849" spans="2:8" x14ac:dyDescent="0.25">
      <c r="B849" s="130"/>
      <c r="C849" s="131"/>
      <c r="H849" s="136"/>
    </row>
    <row r="850" spans="2:8" x14ac:dyDescent="0.25">
      <c r="B850" s="130"/>
      <c r="C850" s="131"/>
      <c r="H850" s="136"/>
    </row>
    <row r="851" spans="2:8" x14ac:dyDescent="0.25">
      <c r="B851" s="130"/>
      <c r="C851" s="131"/>
      <c r="H851" s="136"/>
    </row>
    <row r="852" spans="2:8" x14ac:dyDescent="0.25">
      <c r="B852" s="130"/>
      <c r="C852" s="131"/>
      <c r="H852" s="136"/>
    </row>
    <row r="853" spans="2:8" x14ac:dyDescent="0.25">
      <c r="B853" s="130"/>
      <c r="C853" s="131"/>
      <c r="H853" s="136"/>
    </row>
    <row r="854" spans="2:8" x14ac:dyDescent="0.25">
      <c r="B854" s="130"/>
      <c r="C854" s="131"/>
      <c r="H854" s="136"/>
    </row>
    <row r="855" spans="2:8" x14ac:dyDescent="0.25">
      <c r="B855" s="130"/>
      <c r="C855" s="131"/>
      <c r="H855" s="136"/>
    </row>
    <row r="856" spans="2:8" x14ac:dyDescent="0.25">
      <c r="B856" s="130"/>
      <c r="C856" s="131"/>
      <c r="H856" s="136"/>
    </row>
    <row r="857" spans="2:8" x14ac:dyDescent="0.25">
      <c r="B857" s="130"/>
      <c r="C857" s="131"/>
      <c r="H857" s="136"/>
    </row>
    <row r="858" spans="2:8" x14ac:dyDescent="0.25">
      <c r="B858" s="130"/>
      <c r="C858" s="131"/>
      <c r="H858" s="136"/>
    </row>
    <row r="859" spans="2:8" x14ac:dyDescent="0.25">
      <c r="B859" s="130"/>
      <c r="C859" s="131"/>
      <c r="H859" s="136"/>
    </row>
    <row r="860" spans="2:8" x14ac:dyDescent="0.25">
      <c r="B860" s="130"/>
      <c r="C860" s="131"/>
      <c r="H860" s="136"/>
    </row>
    <row r="861" spans="2:8" x14ac:dyDescent="0.25">
      <c r="B861" s="130"/>
      <c r="C861" s="131"/>
      <c r="H861" s="136"/>
    </row>
    <row r="862" spans="2:8" x14ac:dyDescent="0.25">
      <c r="B862" s="130"/>
      <c r="C862" s="131"/>
      <c r="H862" s="136"/>
    </row>
    <row r="863" spans="2:8" x14ac:dyDescent="0.25">
      <c r="B863" s="130"/>
      <c r="C863" s="131"/>
      <c r="H863" s="136"/>
    </row>
    <row r="864" spans="2:8" x14ac:dyDescent="0.25">
      <c r="B864" s="130"/>
      <c r="C864" s="131"/>
      <c r="H864" s="136"/>
    </row>
    <row r="865" spans="2:8" x14ac:dyDescent="0.25">
      <c r="B865" s="130"/>
      <c r="C865" s="131"/>
      <c r="H865" s="136"/>
    </row>
    <row r="866" spans="2:8" x14ac:dyDescent="0.25">
      <c r="B866" s="130"/>
      <c r="C866" s="131"/>
      <c r="H866" s="136"/>
    </row>
    <row r="867" spans="2:8" x14ac:dyDescent="0.25">
      <c r="B867" s="130"/>
      <c r="C867" s="131"/>
      <c r="H867" s="136"/>
    </row>
    <row r="868" spans="2:8" x14ac:dyDescent="0.25">
      <c r="B868" s="130"/>
      <c r="C868" s="131"/>
      <c r="H868" s="136"/>
    </row>
    <row r="869" spans="2:8" x14ac:dyDescent="0.25">
      <c r="B869" s="130"/>
      <c r="C869" s="131"/>
      <c r="H869" s="136"/>
    </row>
    <row r="870" spans="2:8" x14ac:dyDescent="0.25">
      <c r="B870" s="130"/>
      <c r="C870" s="131"/>
      <c r="H870" s="136"/>
    </row>
    <row r="871" spans="2:8" x14ac:dyDescent="0.25">
      <c r="B871" s="130"/>
      <c r="C871" s="131"/>
      <c r="H871" s="136"/>
    </row>
    <row r="872" spans="2:8" x14ac:dyDescent="0.25">
      <c r="B872" s="130"/>
      <c r="C872" s="131"/>
      <c r="H872" s="136"/>
    </row>
    <row r="873" spans="2:8" x14ac:dyDescent="0.25">
      <c r="B873" s="130"/>
      <c r="C873" s="131"/>
      <c r="H873" s="136"/>
    </row>
    <row r="874" spans="2:8" x14ac:dyDescent="0.25">
      <c r="B874" s="130"/>
      <c r="C874" s="131"/>
      <c r="H874" s="136"/>
    </row>
    <row r="875" spans="2:8" x14ac:dyDescent="0.25">
      <c r="B875" s="130"/>
      <c r="C875" s="131"/>
      <c r="H875" s="136"/>
    </row>
    <row r="876" spans="2:8" x14ac:dyDescent="0.25">
      <c r="B876" s="130"/>
      <c r="C876" s="131"/>
      <c r="H876" s="136"/>
    </row>
    <row r="877" spans="2:8" x14ac:dyDescent="0.25">
      <c r="B877" s="130"/>
      <c r="C877" s="131"/>
      <c r="H877" s="136"/>
    </row>
    <row r="878" spans="2:8" x14ac:dyDescent="0.25">
      <c r="B878" s="130"/>
      <c r="C878" s="131"/>
      <c r="H878" s="136"/>
    </row>
    <row r="879" spans="2:8" x14ac:dyDescent="0.25">
      <c r="B879" s="130"/>
      <c r="C879" s="131"/>
      <c r="H879" s="136"/>
    </row>
    <row r="880" spans="2:8" x14ac:dyDescent="0.25">
      <c r="B880" s="130"/>
      <c r="C880" s="131"/>
      <c r="H880" s="136"/>
    </row>
    <row r="881" spans="2:8" x14ac:dyDescent="0.25">
      <c r="B881" s="130"/>
      <c r="C881" s="131"/>
      <c r="H881" s="136"/>
    </row>
    <row r="882" spans="2:8" x14ac:dyDescent="0.25">
      <c r="B882" s="130"/>
      <c r="C882" s="131"/>
      <c r="H882" s="136"/>
    </row>
    <row r="883" spans="2:8" x14ac:dyDescent="0.25">
      <c r="B883" s="130"/>
      <c r="C883" s="131"/>
      <c r="H883" s="136"/>
    </row>
    <row r="884" spans="2:8" x14ac:dyDescent="0.25">
      <c r="B884" s="130"/>
      <c r="C884" s="131"/>
      <c r="H884" s="136"/>
    </row>
    <row r="885" spans="2:8" x14ac:dyDescent="0.25">
      <c r="B885" s="130"/>
      <c r="C885" s="131"/>
      <c r="H885" s="136"/>
    </row>
    <row r="886" spans="2:8" x14ac:dyDescent="0.25">
      <c r="B886" s="130"/>
      <c r="C886" s="131"/>
      <c r="H886" s="136"/>
    </row>
    <row r="887" spans="2:8" x14ac:dyDescent="0.25">
      <c r="B887" s="130"/>
      <c r="C887" s="131"/>
      <c r="H887" s="136"/>
    </row>
    <row r="888" spans="2:8" x14ac:dyDescent="0.25">
      <c r="B888" s="130"/>
      <c r="C888" s="131"/>
      <c r="H888" s="136"/>
    </row>
    <row r="889" spans="2:8" x14ac:dyDescent="0.25">
      <c r="B889" s="130"/>
      <c r="C889" s="131"/>
      <c r="H889" s="136"/>
    </row>
    <row r="890" spans="2:8" x14ac:dyDescent="0.25">
      <c r="B890" s="130"/>
      <c r="C890" s="131"/>
      <c r="H890" s="136"/>
    </row>
    <row r="891" spans="2:8" x14ac:dyDescent="0.25">
      <c r="B891" s="130"/>
      <c r="C891" s="131"/>
      <c r="H891" s="136"/>
    </row>
    <row r="892" spans="2:8" x14ac:dyDescent="0.25">
      <c r="B892" s="130"/>
      <c r="C892" s="131"/>
      <c r="H892" s="136"/>
    </row>
    <row r="893" spans="2:8" x14ac:dyDescent="0.25">
      <c r="B893" s="130"/>
      <c r="C893" s="131"/>
      <c r="H893" s="136"/>
    </row>
    <row r="894" spans="2:8" x14ac:dyDescent="0.25">
      <c r="B894" s="130"/>
      <c r="C894" s="131"/>
      <c r="H894" s="136"/>
    </row>
    <row r="895" spans="2:8" x14ac:dyDescent="0.25">
      <c r="B895" s="130"/>
      <c r="C895" s="131"/>
      <c r="H895" s="136"/>
    </row>
    <row r="896" spans="2:8" x14ac:dyDescent="0.25">
      <c r="B896" s="130"/>
      <c r="C896" s="131"/>
      <c r="H896" s="136"/>
    </row>
    <row r="897" spans="2:8" x14ac:dyDescent="0.25">
      <c r="B897" s="130"/>
      <c r="C897" s="131"/>
      <c r="H897" s="136"/>
    </row>
    <row r="898" spans="2:8" x14ac:dyDescent="0.25">
      <c r="B898" s="130"/>
      <c r="C898" s="131"/>
      <c r="H898" s="136"/>
    </row>
    <row r="899" spans="2:8" x14ac:dyDescent="0.25">
      <c r="B899" s="130"/>
      <c r="C899" s="131"/>
      <c r="H899" s="136"/>
    </row>
    <row r="900" spans="2:8" x14ac:dyDescent="0.25">
      <c r="B900" s="130"/>
      <c r="C900" s="131"/>
      <c r="H900" s="136"/>
    </row>
    <row r="901" spans="2:8" x14ac:dyDescent="0.25">
      <c r="B901" s="130"/>
      <c r="C901" s="131"/>
      <c r="H901" s="136"/>
    </row>
    <row r="902" spans="2:8" x14ac:dyDescent="0.25">
      <c r="B902" s="130"/>
      <c r="C902" s="131"/>
      <c r="H902" s="136"/>
    </row>
    <row r="903" spans="2:8" x14ac:dyDescent="0.25">
      <c r="B903" s="130"/>
      <c r="C903" s="131"/>
      <c r="H903" s="136"/>
    </row>
    <row r="904" spans="2:8" x14ac:dyDescent="0.25">
      <c r="B904" s="130"/>
      <c r="C904" s="131"/>
      <c r="H904" s="136"/>
    </row>
    <row r="905" spans="2:8" x14ac:dyDescent="0.25">
      <c r="B905" s="130"/>
      <c r="C905" s="131"/>
      <c r="H905" s="136"/>
    </row>
    <row r="906" spans="2:8" x14ac:dyDescent="0.25">
      <c r="B906" s="130"/>
      <c r="C906" s="131"/>
      <c r="H906" s="136"/>
    </row>
    <row r="907" spans="2:8" x14ac:dyDescent="0.25">
      <c r="B907" s="130"/>
      <c r="C907" s="131"/>
      <c r="H907" s="136"/>
    </row>
    <row r="908" spans="2:8" x14ac:dyDescent="0.25">
      <c r="B908" s="130"/>
      <c r="C908" s="131"/>
      <c r="H908" s="136"/>
    </row>
    <row r="909" spans="2:8" x14ac:dyDescent="0.25">
      <c r="B909" s="130"/>
      <c r="C909" s="131"/>
      <c r="H909" s="136"/>
    </row>
    <row r="910" spans="2:8" x14ac:dyDescent="0.25">
      <c r="B910" s="130"/>
      <c r="C910" s="131"/>
      <c r="H910" s="136"/>
    </row>
    <row r="911" spans="2:8" x14ac:dyDescent="0.25">
      <c r="B911" s="130"/>
      <c r="C911" s="131"/>
      <c r="H911" s="136"/>
    </row>
    <row r="912" spans="2:8" x14ac:dyDescent="0.25">
      <c r="B912" s="130"/>
      <c r="C912" s="131"/>
      <c r="H912" s="136"/>
    </row>
    <row r="913" spans="2:8" x14ac:dyDescent="0.25">
      <c r="B913" s="130"/>
      <c r="C913" s="131"/>
      <c r="H913" s="136"/>
    </row>
    <row r="914" spans="2:8" x14ac:dyDescent="0.25">
      <c r="B914" s="130"/>
      <c r="C914" s="131"/>
      <c r="H914" s="136"/>
    </row>
    <row r="915" spans="2:8" x14ac:dyDescent="0.25">
      <c r="B915" s="130"/>
      <c r="C915" s="131"/>
      <c r="H915" s="136"/>
    </row>
    <row r="916" spans="2:8" x14ac:dyDescent="0.25">
      <c r="B916" s="130"/>
      <c r="C916" s="131"/>
      <c r="H916" s="136"/>
    </row>
    <row r="917" spans="2:8" x14ac:dyDescent="0.25">
      <c r="B917" s="130"/>
      <c r="C917" s="131"/>
      <c r="H917" s="136"/>
    </row>
    <row r="918" spans="2:8" x14ac:dyDescent="0.25">
      <c r="B918" s="130"/>
      <c r="C918" s="131"/>
      <c r="H918" s="136"/>
    </row>
    <row r="919" spans="2:8" x14ac:dyDescent="0.25">
      <c r="B919" s="130"/>
      <c r="C919" s="131"/>
      <c r="H919" s="136"/>
    </row>
    <row r="920" spans="2:8" x14ac:dyDescent="0.25">
      <c r="B920" s="130"/>
      <c r="C920" s="131"/>
      <c r="H920" s="136"/>
    </row>
    <row r="921" spans="2:8" x14ac:dyDescent="0.25">
      <c r="B921" s="130"/>
      <c r="C921" s="131"/>
      <c r="H921" s="136"/>
    </row>
    <row r="922" spans="2:8" x14ac:dyDescent="0.25">
      <c r="B922" s="130"/>
      <c r="C922" s="131"/>
      <c r="H922" s="136"/>
    </row>
    <row r="923" spans="2:8" x14ac:dyDescent="0.25">
      <c r="B923" s="130"/>
      <c r="C923" s="131"/>
      <c r="H923" s="136"/>
    </row>
    <row r="924" spans="2:8" x14ac:dyDescent="0.25">
      <c r="B924" s="130"/>
      <c r="C924" s="131"/>
      <c r="H924" s="136"/>
    </row>
    <row r="925" spans="2:8" x14ac:dyDescent="0.25">
      <c r="B925" s="130"/>
      <c r="C925" s="131"/>
      <c r="H925" s="136"/>
    </row>
    <row r="926" spans="2:8" x14ac:dyDescent="0.25">
      <c r="B926" s="130"/>
      <c r="C926" s="131"/>
      <c r="H926" s="136"/>
    </row>
    <row r="927" spans="2:8" x14ac:dyDescent="0.25">
      <c r="B927" s="130"/>
      <c r="C927" s="131"/>
      <c r="H927" s="136"/>
    </row>
    <row r="928" spans="2:8" x14ac:dyDescent="0.25">
      <c r="B928" s="130"/>
      <c r="C928" s="131"/>
      <c r="H928" s="136"/>
    </row>
    <row r="929" spans="2:8" x14ac:dyDescent="0.25">
      <c r="B929" s="130"/>
      <c r="C929" s="131"/>
      <c r="H929" s="136"/>
    </row>
    <row r="930" spans="2:8" x14ac:dyDescent="0.25">
      <c r="B930" s="130"/>
      <c r="C930" s="131"/>
      <c r="H930" s="136"/>
    </row>
    <row r="931" spans="2:8" x14ac:dyDescent="0.25">
      <c r="B931" s="130"/>
      <c r="C931" s="131"/>
      <c r="H931" s="136"/>
    </row>
    <row r="932" spans="2:8" x14ac:dyDescent="0.25">
      <c r="B932" s="130"/>
      <c r="C932" s="131"/>
      <c r="H932" s="136"/>
    </row>
    <row r="933" spans="2:8" x14ac:dyDescent="0.25">
      <c r="B933" s="130"/>
      <c r="C933" s="131"/>
      <c r="H933" s="136"/>
    </row>
    <row r="934" spans="2:8" x14ac:dyDescent="0.25">
      <c r="B934" s="130"/>
      <c r="C934" s="131"/>
      <c r="H934" s="136"/>
    </row>
    <row r="935" spans="2:8" x14ac:dyDescent="0.25">
      <c r="B935" s="130"/>
      <c r="C935" s="131"/>
      <c r="H935" s="136"/>
    </row>
    <row r="936" spans="2:8" x14ac:dyDescent="0.25">
      <c r="B936" s="130"/>
      <c r="C936" s="131"/>
      <c r="H936" s="136"/>
    </row>
    <row r="937" spans="2:8" x14ac:dyDescent="0.25">
      <c r="B937" s="130"/>
      <c r="C937" s="131"/>
      <c r="H937" s="136"/>
    </row>
    <row r="938" spans="2:8" x14ac:dyDescent="0.25">
      <c r="B938" s="130"/>
      <c r="C938" s="131"/>
      <c r="H938" s="136"/>
    </row>
    <row r="939" spans="2:8" x14ac:dyDescent="0.25">
      <c r="B939" s="130"/>
      <c r="C939" s="131"/>
      <c r="H939" s="136"/>
    </row>
    <row r="940" spans="2:8" x14ac:dyDescent="0.25">
      <c r="B940" s="130"/>
      <c r="C940" s="131"/>
      <c r="H940" s="136"/>
    </row>
    <row r="941" spans="2:8" x14ac:dyDescent="0.25">
      <c r="B941" s="130"/>
      <c r="C941" s="131"/>
      <c r="H941" s="136"/>
    </row>
    <row r="942" spans="2:8" x14ac:dyDescent="0.25">
      <c r="B942" s="130"/>
      <c r="C942" s="131"/>
      <c r="H942" s="136"/>
    </row>
    <row r="943" spans="2:8" x14ac:dyDescent="0.25">
      <c r="B943" s="130"/>
      <c r="C943" s="131"/>
      <c r="H943" s="136"/>
    </row>
    <row r="944" spans="2:8" x14ac:dyDescent="0.25">
      <c r="B944" s="130"/>
      <c r="C944" s="131"/>
      <c r="H944" s="136"/>
    </row>
    <row r="945" spans="2:8" x14ac:dyDescent="0.25">
      <c r="B945" s="130"/>
      <c r="C945" s="131"/>
      <c r="H945" s="136"/>
    </row>
    <row r="946" spans="2:8" x14ac:dyDescent="0.25">
      <c r="B946" s="130"/>
      <c r="C946" s="131"/>
      <c r="H946" s="136"/>
    </row>
    <row r="947" spans="2:8" x14ac:dyDescent="0.25">
      <c r="B947" s="130"/>
      <c r="C947" s="131"/>
      <c r="H947" s="136"/>
    </row>
    <row r="948" spans="2:8" x14ac:dyDescent="0.25">
      <c r="B948" s="130"/>
      <c r="C948" s="131"/>
      <c r="H948" s="136"/>
    </row>
    <row r="949" spans="2:8" x14ac:dyDescent="0.25">
      <c r="B949" s="130"/>
      <c r="C949" s="131"/>
      <c r="H949" s="136"/>
    </row>
    <row r="950" spans="2:8" x14ac:dyDescent="0.25">
      <c r="B950" s="130"/>
      <c r="C950" s="131"/>
      <c r="H950" s="136"/>
    </row>
    <row r="951" spans="2:8" x14ac:dyDescent="0.25">
      <c r="B951" s="130"/>
      <c r="C951" s="131"/>
      <c r="H951" s="136"/>
    </row>
    <row r="952" spans="2:8" x14ac:dyDescent="0.25">
      <c r="B952" s="130"/>
      <c r="C952" s="131"/>
      <c r="H952" s="136"/>
    </row>
    <row r="953" spans="2:8" x14ac:dyDescent="0.25">
      <c r="B953" s="130"/>
      <c r="C953" s="131"/>
      <c r="H953" s="136"/>
    </row>
    <row r="954" spans="2:8" x14ac:dyDescent="0.25">
      <c r="B954" s="130"/>
      <c r="C954" s="131"/>
      <c r="H954" s="136"/>
    </row>
    <row r="955" spans="2:8" x14ac:dyDescent="0.25">
      <c r="B955" s="130"/>
      <c r="C955" s="131"/>
      <c r="H955" s="136"/>
    </row>
    <row r="956" spans="2:8" x14ac:dyDescent="0.25">
      <c r="B956" s="130"/>
      <c r="C956" s="131"/>
      <c r="H956" s="136"/>
    </row>
    <row r="957" spans="2:8" x14ac:dyDescent="0.25">
      <c r="B957" s="130"/>
      <c r="C957" s="131"/>
      <c r="H957" s="136"/>
    </row>
    <row r="958" spans="2:8" x14ac:dyDescent="0.25">
      <c r="B958" s="130"/>
      <c r="C958" s="131"/>
      <c r="H958" s="136"/>
    </row>
    <row r="959" spans="2:8" x14ac:dyDescent="0.25">
      <c r="B959" s="130"/>
      <c r="C959" s="131"/>
      <c r="H959" s="136"/>
    </row>
    <row r="960" spans="2:8" x14ac:dyDescent="0.25">
      <c r="B960" s="130"/>
      <c r="C960" s="131"/>
      <c r="H960" s="136"/>
    </row>
    <row r="961" spans="2:8" x14ac:dyDescent="0.25">
      <c r="B961" s="130"/>
      <c r="C961" s="131"/>
      <c r="H961" s="136"/>
    </row>
    <row r="962" spans="2:8" x14ac:dyDescent="0.25">
      <c r="B962" s="130"/>
      <c r="C962" s="131"/>
      <c r="H962" s="136"/>
    </row>
    <row r="963" spans="2:8" x14ac:dyDescent="0.25">
      <c r="B963" s="130"/>
      <c r="C963" s="131"/>
      <c r="H963" s="136"/>
    </row>
    <row r="964" spans="2:8" x14ac:dyDescent="0.25">
      <c r="B964" s="130"/>
      <c r="C964" s="131"/>
      <c r="H964" s="136"/>
    </row>
    <row r="965" spans="2:8" x14ac:dyDescent="0.25">
      <c r="B965" s="130"/>
      <c r="C965" s="131"/>
      <c r="H965" s="136"/>
    </row>
    <row r="966" spans="2:8" x14ac:dyDescent="0.25">
      <c r="B966" s="130"/>
      <c r="C966" s="131"/>
      <c r="H966" s="136"/>
    </row>
    <row r="967" spans="2:8" x14ac:dyDescent="0.25">
      <c r="B967" s="130"/>
      <c r="C967" s="131"/>
      <c r="H967" s="136"/>
    </row>
    <row r="968" spans="2:8" x14ac:dyDescent="0.25">
      <c r="B968" s="130"/>
      <c r="C968" s="131"/>
      <c r="H968" s="136"/>
    </row>
    <row r="969" spans="2:8" x14ac:dyDescent="0.25">
      <c r="B969" s="130"/>
      <c r="C969" s="131"/>
      <c r="H969" s="136"/>
    </row>
    <row r="970" spans="2:8" x14ac:dyDescent="0.25">
      <c r="B970" s="130"/>
      <c r="C970" s="131"/>
      <c r="H970" s="136"/>
    </row>
    <row r="971" spans="2:8" x14ac:dyDescent="0.25">
      <c r="B971" s="130"/>
      <c r="C971" s="131"/>
      <c r="H971" s="136"/>
    </row>
    <row r="972" spans="2:8" x14ac:dyDescent="0.25">
      <c r="B972" s="130"/>
      <c r="C972" s="131"/>
      <c r="H972" s="136"/>
    </row>
    <row r="973" spans="2:8" x14ac:dyDescent="0.25">
      <c r="B973" s="130"/>
      <c r="C973" s="131"/>
      <c r="H973" s="136"/>
    </row>
    <row r="974" spans="2:8" x14ac:dyDescent="0.25">
      <c r="B974" s="130"/>
      <c r="C974" s="131"/>
      <c r="H974" s="136"/>
    </row>
    <row r="975" spans="2:8" x14ac:dyDescent="0.25">
      <c r="B975" s="130"/>
      <c r="C975" s="131"/>
      <c r="H975" s="136"/>
    </row>
    <row r="976" spans="2:8" x14ac:dyDescent="0.25">
      <c r="B976" s="130"/>
      <c r="C976" s="131"/>
      <c r="H976" s="136"/>
    </row>
    <row r="977" spans="2:8" x14ac:dyDescent="0.25">
      <c r="B977" s="130"/>
      <c r="C977" s="131"/>
      <c r="H977" s="136"/>
    </row>
    <row r="978" spans="2:8" x14ac:dyDescent="0.25">
      <c r="B978" s="130"/>
      <c r="C978" s="131"/>
      <c r="H978" s="136"/>
    </row>
    <row r="979" spans="2:8" x14ac:dyDescent="0.25">
      <c r="B979" s="130"/>
      <c r="C979" s="131"/>
      <c r="H979" s="136"/>
    </row>
    <row r="980" spans="2:8" x14ac:dyDescent="0.25">
      <c r="B980" s="130"/>
      <c r="C980" s="131"/>
      <c r="H980" s="136"/>
    </row>
    <row r="981" spans="2:8" x14ac:dyDescent="0.25">
      <c r="B981" s="130"/>
      <c r="C981" s="131"/>
      <c r="H981" s="136"/>
    </row>
    <row r="982" spans="2:8" x14ac:dyDescent="0.25">
      <c r="B982" s="130"/>
      <c r="C982" s="131"/>
      <c r="H982" s="136"/>
    </row>
    <row r="983" spans="2:8" x14ac:dyDescent="0.25">
      <c r="B983" s="130"/>
      <c r="C983" s="131"/>
      <c r="H983" s="136"/>
    </row>
    <row r="984" spans="2:8" x14ac:dyDescent="0.25">
      <c r="B984" s="130"/>
      <c r="C984" s="131"/>
      <c r="H984" s="136"/>
    </row>
    <row r="985" spans="2:8" x14ac:dyDescent="0.25">
      <c r="B985" s="130"/>
      <c r="C985" s="131"/>
      <c r="H985" s="136"/>
    </row>
    <row r="986" spans="2:8" x14ac:dyDescent="0.25">
      <c r="B986" s="130"/>
      <c r="C986" s="131"/>
      <c r="H986" s="136"/>
    </row>
    <row r="987" spans="2:8" x14ac:dyDescent="0.25">
      <c r="B987" s="130"/>
      <c r="C987" s="131"/>
      <c r="H987" s="136"/>
    </row>
    <row r="988" spans="2:8" x14ac:dyDescent="0.25">
      <c r="B988" s="130"/>
      <c r="C988" s="131"/>
      <c r="H988" s="136"/>
    </row>
    <row r="989" spans="2:8" x14ac:dyDescent="0.25">
      <c r="B989" s="130"/>
      <c r="C989" s="131"/>
      <c r="H989" s="136"/>
    </row>
    <row r="990" spans="2:8" x14ac:dyDescent="0.25">
      <c r="B990" s="130"/>
      <c r="C990" s="131"/>
      <c r="H990" s="136"/>
    </row>
    <row r="991" spans="2:8" x14ac:dyDescent="0.25">
      <c r="B991" s="130"/>
      <c r="C991" s="131"/>
      <c r="H991" s="136"/>
    </row>
    <row r="992" spans="2:8" x14ac:dyDescent="0.25">
      <c r="B992" s="130"/>
      <c r="C992" s="131"/>
      <c r="H992" s="136"/>
    </row>
    <row r="993" spans="2:8" x14ac:dyDescent="0.25">
      <c r="B993" s="130"/>
      <c r="C993" s="131"/>
      <c r="H993" s="136"/>
    </row>
    <row r="994" spans="2:8" x14ac:dyDescent="0.25">
      <c r="B994" s="130"/>
      <c r="C994" s="131"/>
      <c r="H994" s="136"/>
    </row>
    <row r="995" spans="2:8" x14ac:dyDescent="0.25">
      <c r="B995" s="130"/>
      <c r="C995" s="131"/>
      <c r="H995" s="136"/>
    </row>
    <row r="996" spans="2:8" x14ac:dyDescent="0.25">
      <c r="B996" s="130"/>
      <c r="C996" s="131"/>
      <c r="H996" s="136"/>
    </row>
    <row r="997" spans="2:8" x14ac:dyDescent="0.25">
      <c r="B997" s="130"/>
      <c r="C997" s="131"/>
      <c r="H997" s="136"/>
    </row>
    <row r="998" spans="2:8" x14ac:dyDescent="0.25">
      <c r="B998" s="130"/>
      <c r="C998" s="131"/>
      <c r="H998" s="136"/>
    </row>
    <row r="999" spans="2:8" x14ac:dyDescent="0.25">
      <c r="B999" s="130"/>
      <c r="C999" s="131"/>
      <c r="H999" s="136"/>
    </row>
    <row r="1000" spans="2:8" x14ac:dyDescent="0.25">
      <c r="B1000" s="130"/>
      <c r="C1000" s="131"/>
      <c r="H1000" s="136"/>
    </row>
    <row r="1001" spans="2:8" x14ac:dyDescent="0.25">
      <c r="B1001" s="130"/>
      <c r="C1001" s="131"/>
      <c r="H1001" s="136"/>
    </row>
    <row r="1002" spans="2:8" x14ac:dyDescent="0.25">
      <c r="B1002" s="130"/>
      <c r="C1002" s="131"/>
      <c r="H1002" s="136"/>
    </row>
    <row r="1003" spans="2:8" x14ac:dyDescent="0.25">
      <c r="B1003" s="130"/>
      <c r="C1003" s="131"/>
      <c r="H1003" s="136"/>
    </row>
    <row r="1004" spans="2:8" x14ac:dyDescent="0.25">
      <c r="B1004" s="130"/>
      <c r="C1004" s="131"/>
      <c r="H1004" s="136"/>
    </row>
    <row r="1005" spans="2:8" x14ac:dyDescent="0.25">
      <c r="B1005" s="130"/>
      <c r="C1005" s="131"/>
      <c r="H1005" s="136"/>
    </row>
    <row r="1006" spans="2:8" x14ac:dyDescent="0.25">
      <c r="B1006" s="130"/>
      <c r="C1006" s="131"/>
      <c r="H1006" s="136"/>
    </row>
    <row r="1007" spans="2:8" x14ac:dyDescent="0.25">
      <c r="B1007" s="130"/>
      <c r="C1007" s="131"/>
      <c r="H1007" s="136"/>
    </row>
    <row r="1008" spans="2:8" x14ac:dyDescent="0.25">
      <c r="B1008" s="130"/>
      <c r="C1008" s="131"/>
      <c r="H1008" s="136"/>
    </row>
    <row r="1009" spans="2:8" x14ac:dyDescent="0.25">
      <c r="B1009" s="130"/>
      <c r="C1009" s="131"/>
      <c r="H1009" s="136"/>
    </row>
    <row r="1010" spans="2:8" x14ac:dyDescent="0.25">
      <c r="B1010" s="130"/>
      <c r="C1010" s="131"/>
      <c r="H1010" s="136"/>
    </row>
    <row r="1011" spans="2:8" x14ac:dyDescent="0.25">
      <c r="B1011" s="130"/>
      <c r="C1011" s="131"/>
      <c r="H1011" s="136"/>
    </row>
    <row r="1012" spans="2:8" x14ac:dyDescent="0.25">
      <c r="B1012" s="130"/>
      <c r="C1012" s="131"/>
      <c r="H1012" s="136"/>
    </row>
    <row r="1013" spans="2:8" x14ac:dyDescent="0.25">
      <c r="B1013" s="130"/>
      <c r="C1013" s="131"/>
      <c r="H1013" s="136"/>
    </row>
    <row r="1014" spans="2:8" x14ac:dyDescent="0.25">
      <c r="B1014" s="130"/>
      <c r="C1014" s="131"/>
      <c r="H1014" s="136"/>
    </row>
    <row r="1015" spans="2:8" x14ac:dyDescent="0.25">
      <c r="B1015" s="130"/>
      <c r="C1015" s="131"/>
      <c r="H1015" s="136"/>
    </row>
    <row r="1016" spans="2:8" x14ac:dyDescent="0.25">
      <c r="B1016" s="130"/>
      <c r="C1016" s="131"/>
      <c r="H1016" s="136"/>
    </row>
    <row r="1017" spans="2:8" x14ac:dyDescent="0.25">
      <c r="B1017" s="130"/>
      <c r="C1017" s="131"/>
      <c r="H1017" s="136"/>
    </row>
    <row r="1018" spans="2:8" x14ac:dyDescent="0.25">
      <c r="B1018" s="130"/>
      <c r="C1018" s="131"/>
      <c r="H1018" s="136"/>
    </row>
    <row r="1019" spans="2:8" x14ac:dyDescent="0.25">
      <c r="B1019" s="130"/>
      <c r="C1019" s="131"/>
      <c r="H1019" s="136"/>
    </row>
    <row r="1020" spans="2:8" x14ac:dyDescent="0.25">
      <c r="B1020" s="130"/>
      <c r="C1020" s="131"/>
      <c r="H1020" s="136"/>
    </row>
    <row r="1021" spans="2:8" x14ac:dyDescent="0.25">
      <c r="B1021" s="130"/>
      <c r="C1021" s="131"/>
      <c r="H1021" s="136"/>
    </row>
    <row r="1022" spans="2:8" x14ac:dyDescent="0.25">
      <c r="B1022" s="130"/>
      <c r="C1022" s="131"/>
      <c r="H1022" s="136"/>
    </row>
    <row r="1023" spans="2:8" x14ac:dyDescent="0.25">
      <c r="B1023" s="130"/>
      <c r="C1023" s="131"/>
      <c r="H1023" s="136"/>
    </row>
    <row r="1024" spans="2:8" x14ac:dyDescent="0.25">
      <c r="B1024" s="130"/>
      <c r="C1024" s="131"/>
      <c r="H1024" s="136"/>
    </row>
    <row r="1025" spans="2:8" x14ac:dyDescent="0.25">
      <c r="B1025" s="130"/>
      <c r="C1025" s="131"/>
      <c r="H1025" s="136"/>
    </row>
    <row r="1026" spans="2:8" x14ac:dyDescent="0.25">
      <c r="B1026" s="130"/>
      <c r="C1026" s="131"/>
      <c r="H1026" s="136"/>
    </row>
    <row r="1027" spans="2:8" x14ac:dyDescent="0.25">
      <c r="B1027" s="130"/>
      <c r="C1027" s="131"/>
      <c r="H1027" s="136"/>
    </row>
    <row r="1028" spans="2:8" x14ac:dyDescent="0.25">
      <c r="B1028" s="130"/>
      <c r="C1028" s="131"/>
      <c r="H1028" s="136"/>
    </row>
    <row r="1029" spans="2:8" x14ac:dyDescent="0.25">
      <c r="B1029" s="130"/>
      <c r="C1029" s="131"/>
      <c r="H1029" s="136"/>
    </row>
    <row r="1030" spans="2:8" x14ac:dyDescent="0.25">
      <c r="B1030" s="130"/>
      <c r="C1030" s="131"/>
      <c r="H1030" s="136"/>
    </row>
    <row r="1031" spans="2:8" x14ac:dyDescent="0.25">
      <c r="B1031" s="130"/>
      <c r="C1031" s="131"/>
      <c r="H1031" s="136"/>
    </row>
    <row r="1032" spans="2:8" x14ac:dyDescent="0.25">
      <c r="B1032" s="130"/>
      <c r="C1032" s="131"/>
      <c r="H1032" s="136"/>
    </row>
    <row r="1033" spans="2:8" x14ac:dyDescent="0.25">
      <c r="B1033" s="130"/>
      <c r="C1033" s="131"/>
      <c r="H1033" s="136"/>
    </row>
    <row r="1034" spans="2:8" x14ac:dyDescent="0.25">
      <c r="B1034" s="130"/>
      <c r="C1034" s="131"/>
      <c r="H1034" s="136"/>
    </row>
    <row r="1035" spans="2:8" x14ac:dyDescent="0.25">
      <c r="B1035" s="130"/>
      <c r="C1035" s="131"/>
      <c r="H1035" s="136"/>
    </row>
    <row r="1036" spans="2:8" x14ac:dyDescent="0.25">
      <c r="B1036" s="130"/>
      <c r="C1036" s="131"/>
      <c r="H1036" s="136"/>
    </row>
    <row r="1037" spans="2:8" x14ac:dyDescent="0.25">
      <c r="B1037" s="130"/>
      <c r="C1037" s="131"/>
      <c r="H1037" s="136"/>
    </row>
    <row r="1038" spans="2:8" x14ac:dyDescent="0.25">
      <c r="B1038" s="130"/>
      <c r="C1038" s="131"/>
      <c r="H1038" s="136"/>
    </row>
    <row r="1039" spans="2:8" x14ac:dyDescent="0.25">
      <c r="B1039" s="130"/>
      <c r="C1039" s="131"/>
      <c r="H1039" s="136"/>
    </row>
    <row r="1040" spans="2:8" x14ac:dyDescent="0.25">
      <c r="B1040" s="130"/>
      <c r="C1040" s="131"/>
      <c r="H1040" s="136"/>
    </row>
    <row r="1041" spans="2:8" x14ac:dyDescent="0.25">
      <c r="B1041" s="130"/>
      <c r="C1041" s="131"/>
      <c r="H1041" s="136"/>
    </row>
    <row r="1042" spans="2:8" x14ac:dyDescent="0.25">
      <c r="B1042" s="130"/>
      <c r="C1042" s="131"/>
      <c r="H1042" s="136"/>
    </row>
    <row r="1043" spans="2:8" x14ac:dyDescent="0.25">
      <c r="B1043" s="130"/>
      <c r="C1043" s="131"/>
      <c r="H1043" s="136"/>
    </row>
    <row r="1044" spans="2:8" x14ac:dyDescent="0.25">
      <c r="B1044" s="130"/>
      <c r="C1044" s="131"/>
      <c r="H1044" s="136"/>
    </row>
    <row r="1045" spans="2:8" x14ac:dyDescent="0.25">
      <c r="B1045" s="130"/>
      <c r="C1045" s="131"/>
      <c r="H1045" s="136"/>
    </row>
    <row r="1046" spans="2:8" x14ac:dyDescent="0.25">
      <c r="B1046" s="130"/>
      <c r="C1046" s="131"/>
      <c r="H1046" s="136"/>
    </row>
    <row r="1047" spans="2:8" x14ac:dyDescent="0.25">
      <c r="B1047" s="130"/>
      <c r="C1047" s="131"/>
      <c r="H1047" s="136"/>
    </row>
    <row r="1048" spans="2:8" x14ac:dyDescent="0.25">
      <c r="B1048" s="130"/>
      <c r="C1048" s="131"/>
      <c r="H1048" s="136"/>
    </row>
    <row r="1049" spans="2:8" x14ac:dyDescent="0.25">
      <c r="B1049" s="130"/>
      <c r="C1049" s="131"/>
      <c r="H1049" s="136"/>
    </row>
    <row r="1050" spans="2:8" x14ac:dyDescent="0.25">
      <c r="B1050" s="130"/>
      <c r="C1050" s="131"/>
      <c r="H1050" s="136"/>
    </row>
    <row r="1051" spans="2:8" x14ac:dyDescent="0.25">
      <c r="B1051" s="130"/>
      <c r="C1051" s="131"/>
      <c r="H1051" s="136"/>
    </row>
    <row r="1052" spans="2:8" x14ac:dyDescent="0.25">
      <c r="B1052" s="130"/>
      <c r="C1052" s="131"/>
      <c r="H1052" s="136"/>
    </row>
    <row r="1053" spans="2:8" x14ac:dyDescent="0.25">
      <c r="B1053" s="130"/>
      <c r="C1053" s="131"/>
      <c r="H1053" s="136"/>
    </row>
    <row r="1054" spans="2:8" x14ac:dyDescent="0.25">
      <c r="B1054" s="130"/>
      <c r="C1054" s="131"/>
      <c r="H1054" s="136"/>
    </row>
    <row r="1055" spans="2:8" x14ac:dyDescent="0.25">
      <c r="B1055" s="130"/>
      <c r="C1055" s="131"/>
      <c r="H1055" s="136"/>
    </row>
    <row r="1056" spans="2:8" x14ac:dyDescent="0.25">
      <c r="B1056" s="130"/>
      <c r="C1056" s="131"/>
      <c r="H1056" s="136"/>
    </row>
    <row r="1057" spans="2:8" x14ac:dyDescent="0.25">
      <c r="B1057" s="130"/>
      <c r="C1057" s="131"/>
      <c r="H1057" s="136"/>
    </row>
    <row r="1058" spans="2:8" x14ac:dyDescent="0.25">
      <c r="B1058" s="130"/>
      <c r="C1058" s="131"/>
      <c r="H1058" s="136"/>
    </row>
    <row r="1059" spans="2:8" x14ac:dyDescent="0.25">
      <c r="B1059" s="130"/>
      <c r="C1059" s="131"/>
      <c r="H1059" s="136"/>
    </row>
    <row r="1060" spans="2:8" x14ac:dyDescent="0.25">
      <c r="B1060" s="130"/>
      <c r="C1060" s="131"/>
      <c r="H1060" s="136"/>
    </row>
    <row r="1061" spans="2:8" x14ac:dyDescent="0.25">
      <c r="B1061" s="130"/>
      <c r="C1061" s="131"/>
      <c r="H1061" s="136"/>
    </row>
    <row r="1062" spans="2:8" x14ac:dyDescent="0.25">
      <c r="B1062" s="130"/>
      <c r="C1062" s="131"/>
      <c r="H1062" s="136"/>
    </row>
    <row r="1063" spans="2:8" x14ac:dyDescent="0.25">
      <c r="B1063" s="130"/>
      <c r="C1063" s="131"/>
      <c r="H1063" s="136"/>
    </row>
    <row r="1064" spans="2:8" x14ac:dyDescent="0.25">
      <c r="B1064" s="130"/>
      <c r="C1064" s="131"/>
      <c r="H1064" s="136"/>
    </row>
    <row r="1065" spans="2:8" x14ac:dyDescent="0.25">
      <c r="B1065" s="130"/>
      <c r="C1065" s="131"/>
      <c r="H1065" s="136"/>
    </row>
    <row r="1066" spans="2:8" x14ac:dyDescent="0.25">
      <c r="B1066" s="130"/>
      <c r="C1066" s="131"/>
      <c r="H1066" s="136"/>
    </row>
    <row r="1067" spans="2:8" x14ac:dyDescent="0.25">
      <c r="B1067" s="130"/>
      <c r="C1067" s="131"/>
      <c r="H1067" s="136"/>
    </row>
    <row r="1068" spans="2:8" x14ac:dyDescent="0.25">
      <c r="B1068" s="130"/>
      <c r="C1068" s="131"/>
      <c r="H1068" s="136"/>
    </row>
    <row r="1069" spans="2:8" x14ac:dyDescent="0.25">
      <c r="B1069" s="130"/>
      <c r="C1069" s="131"/>
      <c r="H1069" s="136"/>
    </row>
    <row r="1070" spans="2:8" x14ac:dyDescent="0.25">
      <c r="B1070" s="130"/>
      <c r="C1070" s="131"/>
      <c r="H1070" s="136"/>
    </row>
    <row r="1071" spans="2:8" x14ac:dyDescent="0.25">
      <c r="B1071" s="130"/>
      <c r="C1071" s="131"/>
      <c r="H1071" s="136"/>
    </row>
    <row r="1072" spans="2:8" x14ac:dyDescent="0.25">
      <c r="B1072" s="130"/>
      <c r="C1072" s="131"/>
      <c r="H1072" s="136"/>
    </row>
    <row r="1073" spans="2:8" x14ac:dyDescent="0.25">
      <c r="B1073" s="130"/>
      <c r="C1073" s="131"/>
      <c r="H1073" s="136"/>
    </row>
    <row r="1074" spans="2:8" x14ac:dyDescent="0.25">
      <c r="B1074" s="130"/>
      <c r="C1074" s="131"/>
      <c r="H1074" s="136"/>
    </row>
    <row r="1075" spans="2:8" x14ac:dyDescent="0.25">
      <c r="B1075" s="130"/>
      <c r="C1075" s="131"/>
      <c r="H1075" s="136"/>
    </row>
    <row r="1076" spans="2:8" x14ac:dyDescent="0.25">
      <c r="B1076" s="130"/>
      <c r="C1076" s="131"/>
      <c r="H1076" s="136"/>
    </row>
    <row r="1077" spans="2:8" x14ac:dyDescent="0.25">
      <c r="B1077" s="130"/>
      <c r="C1077" s="131"/>
      <c r="H1077" s="136"/>
    </row>
    <row r="1078" spans="2:8" x14ac:dyDescent="0.25">
      <c r="B1078" s="130"/>
      <c r="C1078" s="131"/>
      <c r="H1078" s="136"/>
    </row>
    <row r="1079" spans="2:8" x14ac:dyDescent="0.25">
      <c r="B1079" s="130"/>
      <c r="C1079" s="131"/>
      <c r="H1079" s="136"/>
    </row>
    <row r="1080" spans="2:8" x14ac:dyDescent="0.25">
      <c r="B1080" s="130"/>
      <c r="C1080" s="131"/>
      <c r="H1080" s="136"/>
    </row>
    <row r="1081" spans="2:8" x14ac:dyDescent="0.25">
      <c r="B1081" s="130"/>
      <c r="C1081" s="131"/>
      <c r="H1081" s="136"/>
    </row>
    <row r="1082" spans="2:8" x14ac:dyDescent="0.25">
      <c r="B1082" s="130"/>
      <c r="C1082" s="131"/>
      <c r="H1082" s="136"/>
    </row>
    <row r="1083" spans="2:8" x14ac:dyDescent="0.25">
      <c r="B1083" s="130"/>
      <c r="C1083" s="131"/>
      <c r="H1083" s="136"/>
    </row>
    <row r="1084" spans="2:8" x14ac:dyDescent="0.25">
      <c r="B1084" s="130"/>
      <c r="C1084" s="131"/>
      <c r="H1084" s="136"/>
    </row>
    <row r="1085" spans="2:8" x14ac:dyDescent="0.25">
      <c r="B1085" s="130"/>
      <c r="C1085" s="131"/>
      <c r="H1085" s="136"/>
    </row>
    <row r="1086" spans="2:8" x14ac:dyDescent="0.25">
      <c r="B1086" s="130"/>
      <c r="C1086" s="131"/>
      <c r="H1086" s="136"/>
    </row>
    <row r="1087" spans="2:8" x14ac:dyDescent="0.25">
      <c r="B1087" s="130"/>
      <c r="C1087" s="131"/>
      <c r="H1087" s="136"/>
    </row>
    <row r="1088" spans="2:8" x14ac:dyDescent="0.25">
      <c r="B1088" s="130"/>
      <c r="C1088" s="131"/>
      <c r="H1088" s="136"/>
    </row>
    <row r="1089" spans="2:8" x14ac:dyDescent="0.25">
      <c r="B1089" s="130"/>
      <c r="C1089" s="131"/>
      <c r="H1089" s="136"/>
    </row>
    <row r="1090" spans="2:8" x14ac:dyDescent="0.25">
      <c r="B1090" s="130"/>
      <c r="C1090" s="131"/>
      <c r="H1090" s="136"/>
    </row>
    <row r="1091" spans="2:8" x14ac:dyDescent="0.25">
      <c r="B1091" s="130"/>
      <c r="C1091" s="131"/>
      <c r="H1091" s="136"/>
    </row>
    <row r="1092" spans="2:8" x14ac:dyDescent="0.25">
      <c r="B1092" s="130"/>
      <c r="C1092" s="131"/>
      <c r="H1092" s="136"/>
    </row>
    <row r="1093" spans="2:8" x14ac:dyDescent="0.25">
      <c r="B1093" s="130"/>
      <c r="C1093" s="131"/>
      <c r="H1093" s="136"/>
    </row>
    <row r="1094" spans="2:8" x14ac:dyDescent="0.25">
      <c r="B1094" s="130"/>
      <c r="C1094" s="131"/>
      <c r="H1094" s="136"/>
    </row>
    <row r="1095" spans="2:8" x14ac:dyDescent="0.25">
      <c r="B1095" s="130"/>
      <c r="C1095" s="131"/>
      <c r="H1095" s="136"/>
    </row>
    <row r="1096" spans="2:8" x14ac:dyDescent="0.25">
      <c r="B1096" s="130"/>
      <c r="C1096" s="131"/>
      <c r="H1096" s="136"/>
    </row>
    <row r="1097" spans="2:8" x14ac:dyDescent="0.25">
      <c r="B1097" s="130"/>
      <c r="C1097" s="131"/>
      <c r="H1097" s="136"/>
    </row>
    <row r="1098" spans="2:8" x14ac:dyDescent="0.25">
      <c r="B1098" s="130"/>
      <c r="C1098" s="131"/>
      <c r="H1098" s="136"/>
    </row>
    <row r="1099" spans="2:8" x14ac:dyDescent="0.25">
      <c r="B1099" s="130"/>
      <c r="C1099" s="131"/>
      <c r="H1099" s="136"/>
    </row>
    <row r="1100" spans="2:8" x14ac:dyDescent="0.25">
      <c r="B1100" s="130"/>
      <c r="C1100" s="131"/>
      <c r="H1100" s="136"/>
    </row>
    <row r="1101" spans="2:8" x14ac:dyDescent="0.25">
      <c r="B1101" s="130"/>
      <c r="C1101" s="131"/>
      <c r="H1101" s="136"/>
    </row>
    <row r="1102" spans="2:8" x14ac:dyDescent="0.25">
      <c r="B1102" s="130"/>
      <c r="C1102" s="131"/>
      <c r="H1102" s="136"/>
    </row>
    <row r="1103" spans="2:8" x14ac:dyDescent="0.25">
      <c r="B1103" s="130"/>
      <c r="C1103" s="131"/>
      <c r="H1103" s="136"/>
    </row>
    <row r="1104" spans="2:8" x14ac:dyDescent="0.25">
      <c r="B1104" s="130"/>
      <c r="C1104" s="131"/>
      <c r="H1104" s="136"/>
    </row>
    <row r="1105" spans="2:8" x14ac:dyDescent="0.25">
      <c r="B1105" s="130"/>
      <c r="C1105" s="131"/>
      <c r="H1105" s="136"/>
    </row>
    <row r="1106" spans="2:8" x14ac:dyDescent="0.25">
      <c r="B1106" s="130"/>
      <c r="C1106" s="131"/>
      <c r="H1106" s="136"/>
    </row>
    <row r="1107" spans="2:8" x14ac:dyDescent="0.25">
      <c r="B1107" s="130"/>
      <c r="C1107" s="131"/>
      <c r="H1107" s="136"/>
    </row>
    <row r="1108" spans="2:8" x14ac:dyDescent="0.25">
      <c r="B1108" s="130"/>
      <c r="C1108" s="131"/>
      <c r="H1108" s="136"/>
    </row>
    <row r="1109" spans="2:8" x14ac:dyDescent="0.25">
      <c r="B1109" s="130"/>
      <c r="C1109" s="131"/>
      <c r="H1109" s="136"/>
    </row>
    <row r="1110" spans="2:8" x14ac:dyDescent="0.25">
      <c r="B1110" s="130"/>
      <c r="C1110" s="131"/>
      <c r="H1110" s="136"/>
    </row>
    <row r="1111" spans="2:8" x14ac:dyDescent="0.25">
      <c r="B1111" s="130"/>
      <c r="C1111" s="131"/>
      <c r="H1111" s="136"/>
    </row>
    <row r="1112" spans="2:8" x14ac:dyDescent="0.25">
      <c r="B1112" s="130"/>
      <c r="C1112" s="131"/>
      <c r="H1112" s="136"/>
    </row>
    <row r="1113" spans="2:8" x14ac:dyDescent="0.25">
      <c r="B1113" s="130"/>
      <c r="C1113" s="131"/>
      <c r="H1113" s="136"/>
    </row>
    <row r="1114" spans="2:8" x14ac:dyDescent="0.25">
      <c r="B1114" s="130"/>
      <c r="C1114" s="131"/>
      <c r="H1114" s="136"/>
    </row>
    <row r="1115" spans="2:8" x14ac:dyDescent="0.25">
      <c r="B1115" s="130"/>
      <c r="C1115" s="131"/>
      <c r="H1115" s="136"/>
    </row>
    <row r="1116" spans="2:8" x14ac:dyDescent="0.25">
      <c r="B1116" s="130"/>
      <c r="C1116" s="131"/>
      <c r="H1116" s="136"/>
    </row>
    <row r="1117" spans="2:8" x14ac:dyDescent="0.25">
      <c r="B1117" s="130"/>
      <c r="C1117" s="131"/>
      <c r="H1117" s="136"/>
    </row>
    <row r="1118" spans="2:8" x14ac:dyDescent="0.25">
      <c r="B1118" s="130"/>
      <c r="C1118" s="131"/>
      <c r="H1118" s="136"/>
    </row>
    <row r="1119" spans="2:8" x14ac:dyDescent="0.25">
      <c r="B1119" s="130"/>
      <c r="C1119" s="131"/>
      <c r="H1119" s="136"/>
    </row>
    <row r="1120" spans="2:8" x14ac:dyDescent="0.25">
      <c r="B1120" s="130"/>
      <c r="C1120" s="131"/>
      <c r="H1120" s="136"/>
    </row>
    <row r="1121" spans="2:8" x14ac:dyDescent="0.25">
      <c r="B1121" s="130"/>
      <c r="C1121" s="131"/>
      <c r="H1121" s="136"/>
    </row>
    <row r="1122" spans="2:8" x14ac:dyDescent="0.25">
      <c r="B1122" s="130"/>
      <c r="C1122" s="131"/>
      <c r="H1122" s="136"/>
    </row>
    <row r="1123" spans="2:8" x14ac:dyDescent="0.25">
      <c r="B1123" s="130"/>
      <c r="C1123" s="131"/>
      <c r="H1123" s="136"/>
    </row>
    <row r="1124" spans="2:8" x14ac:dyDescent="0.25">
      <c r="B1124" s="130"/>
      <c r="C1124" s="131"/>
      <c r="H1124" s="136"/>
    </row>
    <row r="1125" spans="2:8" x14ac:dyDescent="0.25">
      <c r="B1125" s="130"/>
      <c r="C1125" s="131"/>
      <c r="H1125" s="136"/>
    </row>
    <row r="1126" spans="2:8" x14ac:dyDescent="0.25">
      <c r="B1126" s="130"/>
      <c r="C1126" s="131"/>
      <c r="H1126" s="136"/>
    </row>
    <row r="1127" spans="2:8" x14ac:dyDescent="0.25">
      <c r="B1127" s="130"/>
      <c r="C1127" s="131"/>
      <c r="H1127" s="136"/>
    </row>
    <row r="1128" spans="2:8" x14ac:dyDescent="0.25">
      <c r="B1128" s="130"/>
      <c r="C1128" s="131"/>
      <c r="H1128" s="136"/>
    </row>
    <row r="1129" spans="2:8" x14ac:dyDescent="0.25">
      <c r="B1129" s="130"/>
      <c r="C1129" s="131"/>
      <c r="H1129" s="136"/>
    </row>
    <row r="1130" spans="2:8" x14ac:dyDescent="0.25">
      <c r="B1130" s="130"/>
      <c r="C1130" s="131"/>
      <c r="H1130" s="136"/>
    </row>
    <row r="1131" spans="2:8" x14ac:dyDescent="0.25">
      <c r="B1131" s="130"/>
      <c r="C1131" s="131"/>
      <c r="H1131" s="136"/>
    </row>
    <row r="1132" spans="2:8" x14ac:dyDescent="0.25">
      <c r="B1132" s="130"/>
      <c r="C1132" s="131"/>
      <c r="H1132" s="136"/>
    </row>
    <row r="1133" spans="2:8" x14ac:dyDescent="0.25">
      <c r="B1133" s="130"/>
      <c r="C1133" s="131"/>
      <c r="H1133" s="136"/>
    </row>
    <row r="1134" spans="2:8" x14ac:dyDescent="0.25">
      <c r="B1134" s="130"/>
      <c r="C1134" s="131"/>
      <c r="H1134" s="136"/>
    </row>
    <row r="1135" spans="2:8" x14ac:dyDescent="0.25">
      <c r="B1135" s="130"/>
      <c r="C1135" s="131"/>
      <c r="H1135" s="136"/>
    </row>
    <row r="1136" spans="2:8" x14ac:dyDescent="0.25">
      <c r="B1136" s="130"/>
      <c r="C1136" s="131"/>
      <c r="H1136" s="136"/>
    </row>
    <row r="1137" spans="2:8" x14ac:dyDescent="0.25">
      <c r="B1137" s="130"/>
      <c r="C1137" s="131"/>
      <c r="H1137" s="136"/>
    </row>
    <row r="1138" spans="2:8" x14ac:dyDescent="0.25">
      <c r="B1138" s="130"/>
      <c r="C1138" s="131"/>
      <c r="H1138" s="136"/>
    </row>
    <row r="1139" spans="2:8" x14ac:dyDescent="0.25">
      <c r="B1139" s="130"/>
      <c r="C1139" s="131"/>
      <c r="H1139" s="136"/>
    </row>
    <row r="1140" spans="2:8" x14ac:dyDescent="0.25">
      <c r="B1140" s="130"/>
      <c r="C1140" s="131"/>
      <c r="H1140" s="136"/>
    </row>
    <row r="1141" spans="2:8" x14ac:dyDescent="0.25">
      <c r="B1141" s="130"/>
      <c r="C1141" s="131"/>
      <c r="H1141" s="136"/>
    </row>
    <row r="1142" spans="2:8" x14ac:dyDescent="0.25">
      <c r="B1142" s="130"/>
      <c r="C1142" s="131"/>
      <c r="H1142" s="136"/>
    </row>
    <row r="1143" spans="2:8" x14ac:dyDescent="0.25">
      <c r="B1143" s="130"/>
      <c r="C1143" s="131"/>
      <c r="H1143" s="136"/>
    </row>
    <row r="1144" spans="2:8" x14ac:dyDescent="0.25">
      <c r="B1144" s="130"/>
      <c r="C1144" s="131"/>
      <c r="H1144" s="136"/>
    </row>
    <row r="1145" spans="2:8" x14ac:dyDescent="0.25">
      <c r="B1145" s="130"/>
      <c r="C1145" s="131"/>
      <c r="H1145" s="136"/>
    </row>
    <row r="1146" spans="2:8" x14ac:dyDescent="0.25">
      <c r="B1146" s="130"/>
      <c r="C1146" s="131"/>
      <c r="H1146" s="136"/>
    </row>
    <row r="1147" spans="2:8" x14ac:dyDescent="0.25">
      <c r="B1147" s="130"/>
      <c r="C1147" s="131"/>
      <c r="H1147" s="136"/>
    </row>
    <row r="1148" spans="2:8" x14ac:dyDescent="0.25">
      <c r="B1148" s="130"/>
      <c r="C1148" s="131"/>
      <c r="H1148" s="136"/>
    </row>
    <row r="1149" spans="2:8" x14ac:dyDescent="0.25">
      <c r="B1149" s="130"/>
      <c r="C1149" s="131"/>
      <c r="H1149" s="136"/>
    </row>
    <row r="1150" spans="2:8" x14ac:dyDescent="0.25">
      <c r="B1150" s="130"/>
      <c r="C1150" s="131"/>
      <c r="H1150" s="136"/>
    </row>
    <row r="1151" spans="2:8" x14ac:dyDescent="0.25">
      <c r="B1151" s="130"/>
      <c r="C1151" s="131"/>
      <c r="H1151" s="136"/>
    </row>
    <row r="1152" spans="2:8" x14ac:dyDescent="0.25">
      <c r="B1152" s="130"/>
      <c r="C1152" s="131"/>
      <c r="H1152" s="136"/>
    </row>
    <row r="1153" spans="2:8" x14ac:dyDescent="0.25">
      <c r="B1153" s="130"/>
      <c r="C1153" s="131"/>
      <c r="H1153" s="136"/>
    </row>
    <row r="1154" spans="2:8" x14ac:dyDescent="0.25">
      <c r="B1154" s="130"/>
      <c r="C1154" s="131"/>
      <c r="H1154" s="136"/>
    </row>
    <row r="1155" spans="2:8" x14ac:dyDescent="0.25">
      <c r="B1155" s="130"/>
      <c r="C1155" s="131"/>
      <c r="H1155" s="136"/>
    </row>
    <row r="1156" spans="2:8" x14ac:dyDescent="0.25">
      <c r="B1156" s="130"/>
      <c r="C1156" s="131"/>
      <c r="H1156" s="136"/>
    </row>
    <row r="1157" spans="2:8" x14ac:dyDescent="0.25">
      <c r="B1157" s="130"/>
      <c r="C1157" s="131"/>
      <c r="H1157" s="136"/>
    </row>
    <row r="1158" spans="2:8" x14ac:dyDescent="0.25">
      <c r="B1158" s="130"/>
      <c r="C1158" s="131"/>
      <c r="H1158" s="136"/>
    </row>
    <row r="1159" spans="2:8" x14ac:dyDescent="0.25">
      <c r="B1159" s="130"/>
      <c r="C1159" s="131"/>
      <c r="H1159" s="136"/>
    </row>
    <row r="1160" spans="2:8" x14ac:dyDescent="0.25">
      <c r="B1160" s="130"/>
      <c r="C1160" s="131"/>
      <c r="H1160" s="136"/>
    </row>
    <row r="1161" spans="2:8" x14ac:dyDescent="0.25">
      <c r="B1161" s="130"/>
      <c r="C1161" s="131"/>
      <c r="H1161" s="136"/>
    </row>
    <row r="1162" spans="2:8" x14ac:dyDescent="0.25">
      <c r="B1162" s="130"/>
      <c r="C1162" s="131"/>
      <c r="H1162" s="136"/>
    </row>
    <row r="1163" spans="2:8" x14ac:dyDescent="0.25">
      <c r="B1163" s="130"/>
      <c r="C1163" s="131"/>
      <c r="H1163" s="136"/>
    </row>
    <row r="1164" spans="2:8" x14ac:dyDescent="0.25">
      <c r="B1164" s="130"/>
      <c r="C1164" s="131"/>
      <c r="H1164" s="136"/>
    </row>
    <row r="1165" spans="2:8" x14ac:dyDescent="0.25">
      <c r="B1165" s="130"/>
      <c r="C1165" s="131"/>
      <c r="H1165" s="136"/>
    </row>
    <row r="1166" spans="2:8" x14ac:dyDescent="0.25">
      <c r="B1166" s="130"/>
      <c r="C1166" s="131"/>
      <c r="H1166" s="136"/>
    </row>
    <row r="1167" spans="2:8" x14ac:dyDescent="0.25">
      <c r="B1167" s="130"/>
      <c r="C1167" s="131"/>
      <c r="H1167" s="136"/>
    </row>
    <row r="1168" spans="2:8" x14ac:dyDescent="0.25">
      <c r="B1168" s="130"/>
      <c r="C1168" s="131"/>
      <c r="H1168" s="136"/>
    </row>
    <row r="1169" spans="2:8" x14ac:dyDescent="0.25">
      <c r="B1169" s="130"/>
      <c r="C1169" s="131"/>
      <c r="H1169" s="136"/>
    </row>
    <row r="1170" spans="2:8" x14ac:dyDescent="0.25">
      <c r="B1170" s="130"/>
      <c r="C1170" s="131"/>
      <c r="H1170" s="136"/>
    </row>
    <row r="1171" spans="2:8" x14ac:dyDescent="0.25">
      <c r="B1171" s="130"/>
      <c r="C1171" s="131"/>
      <c r="H1171" s="136"/>
    </row>
    <row r="1172" spans="2:8" x14ac:dyDescent="0.25">
      <c r="B1172" s="130"/>
      <c r="C1172" s="131"/>
      <c r="H1172" s="136"/>
    </row>
    <row r="1173" spans="2:8" x14ac:dyDescent="0.25">
      <c r="B1173" s="130"/>
      <c r="C1173" s="131"/>
      <c r="H1173" s="136"/>
    </row>
    <row r="1174" spans="2:8" x14ac:dyDescent="0.25">
      <c r="B1174" s="130"/>
      <c r="C1174" s="131"/>
      <c r="H1174" s="136"/>
    </row>
    <row r="1175" spans="2:8" x14ac:dyDescent="0.25">
      <c r="B1175" s="130"/>
      <c r="C1175" s="131"/>
      <c r="H1175" s="136"/>
    </row>
    <row r="1176" spans="2:8" x14ac:dyDescent="0.25">
      <c r="B1176" s="130"/>
      <c r="C1176" s="131"/>
      <c r="H1176" s="136"/>
    </row>
    <row r="1177" spans="2:8" x14ac:dyDescent="0.25">
      <c r="B1177" s="130"/>
      <c r="C1177" s="131"/>
      <c r="H1177" s="136"/>
    </row>
    <row r="1178" spans="2:8" x14ac:dyDescent="0.25">
      <c r="B1178" s="130"/>
      <c r="C1178" s="131"/>
      <c r="H1178" s="136"/>
    </row>
    <row r="1179" spans="2:8" x14ac:dyDescent="0.25">
      <c r="B1179" s="130"/>
      <c r="C1179" s="131"/>
      <c r="H1179" s="136"/>
    </row>
    <row r="1180" spans="2:8" x14ac:dyDescent="0.25">
      <c r="B1180" s="130"/>
      <c r="C1180" s="131"/>
      <c r="H1180" s="136"/>
    </row>
    <row r="1181" spans="2:8" x14ac:dyDescent="0.25">
      <c r="B1181" s="130"/>
      <c r="C1181" s="131"/>
      <c r="H1181" s="136"/>
    </row>
    <row r="1182" spans="2:8" x14ac:dyDescent="0.25">
      <c r="B1182" s="130"/>
      <c r="C1182" s="131"/>
      <c r="H1182" s="136"/>
    </row>
    <row r="1183" spans="2:8" x14ac:dyDescent="0.25">
      <c r="B1183" s="130"/>
      <c r="C1183" s="131"/>
      <c r="H1183" s="136"/>
    </row>
    <row r="1184" spans="2:8" x14ac:dyDescent="0.25">
      <c r="B1184" s="130"/>
      <c r="C1184" s="131"/>
      <c r="H1184" s="136"/>
    </row>
    <row r="1185" spans="2:8" x14ac:dyDescent="0.25">
      <c r="B1185" s="130"/>
      <c r="C1185" s="131"/>
      <c r="H1185" s="136"/>
    </row>
    <row r="1186" spans="2:8" x14ac:dyDescent="0.25">
      <c r="B1186" s="130"/>
      <c r="C1186" s="131"/>
      <c r="H1186" s="136"/>
    </row>
    <row r="1187" spans="2:8" x14ac:dyDescent="0.25">
      <c r="B1187" s="130"/>
      <c r="C1187" s="131"/>
      <c r="H1187" s="136"/>
    </row>
    <row r="1188" spans="2:8" x14ac:dyDescent="0.25">
      <c r="B1188" s="130"/>
      <c r="C1188" s="131"/>
      <c r="H1188" s="136"/>
    </row>
    <row r="1189" spans="2:8" x14ac:dyDescent="0.25">
      <c r="B1189" s="130"/>
      <c r="C1189" s="131"/>
      <c r="H1189" s="136"/>
    </row>
    <row r="1190" spans="2:8" x14ac:dyDescent="0.25">
      <c r="B1190" s="130"/>
      <c r="C1190" s="131"/>
      <c r="H1190" s="136"/>
    </row>
    <row r="1191" spans="2:8" x14ac:dyDescent="0.25">
      <c r="B1191" s="130"/>
      <c r="C1191" s="131"/>
      <c r="H1191" s="136"/>
    </row>
    <row r="1192" spans="2:8" x14ac:dyDescent="0.25">
      <c r="B1192" s="130"/>
      <c r="C1192" s="131"/>
      <c r="H1192" s="136"/>
    </row>
    <row r="1193" spans="2:8" x14ac:dyDescent="0.25">
      <c r="B1193" s="130"/>
      <c r="C1193" s="131"/>
      <c r="H1193" s="136"/>
    </row>
    <row r="1194" spans="2:8" x14ac:dyDescent="0.25">
      <c r="B1194" s="130"/>
      <c r="C1194" s="131"/>
      <c r="H1194" s="136"/>
    </row>
    <row r="1195" spans="2:8" x14ac:dyDescent="0.25">
      <c r="B1195" s="130"/>
      <c r="C1195" s="131"/>
      <c r="H1195" s="136"/>
    </row>
    <row r="1196" spans="2:8" x14ac:dyDescent="0.25">
      <c r="B1196" s="130"/>
      <c r="C1196" s="131"/>
      <c r="H1196" s="136"/>
    </row>
    <row r="1197" spans="2:8" x14ac:dyDescent="0.25">
      <c r="B1197" s="130"/>
      <c r="C1197" s="131"/>
      <c r="H1197" s="136"/>
    </row>
    <row r="1198" spans="2:8" x14ac:dyDescent="0.25">
      <c r="B1198" s="130"/>
      <c r="C1198" s="131"/>
      <c r="H1198" s="136"/>
    </row>
    <row r="1199" spans="2:8" x14ac:dyDescent="0.25">
      <c r="B1199" s="130"/>
      <c r="C1199" s="131"/>
      <c r="H1199" s="136"/>
    </row>
    <row r="1200" spans="2:8" x14ac:dyDescent="0.25">
      <c r="B1200" s="130"/>
      <c r="C1200" s="131"/>
      <c r="H1200" s="136"/>
    </row>
    <row r="1201" spans="2:8" x14ac:dyDescent="0.25">
      <c r="B1201" s="130"/>
      <c r="C1201" s="131"/>
      <c r="H1201" s="136"/>
    </row>
    <row r="1202" spans="2:8" x14ac:dyDescent="0.25">
      <c r="B1202" s="130"/>
      <c r="C1202" s="131"/>
      <c r="H1202" s="136"/>
    </row>
    <row r="1203" spans="2:8" x14ac:dyDescent="0.25">
      <c r="B1203" s="130"/>
      <c r="C1203" s="131"/>
      <c r="H1203" s="136"/>
    </row>
    <row r="1204" spans="2:8" x14ac:dyDescent="0.25">
      <c r="B1204" s="130"/>
      <c r="C1204" s="131"/>
      <c r="H1204" s="136"/>
    </row>
    <row r="1205" spans="2:8" x14ac:dyDescent="0.25">
      <c r="B1205" s="130"/>
      <c r="C1205" s="131"/>
      <c r="H1205" s="136"/>
    </row>
    <row r="1206" spans="2:8" x14ac:dyDescent="0.25">
      <c r="B1206" s="130"/>
      <c r="C1206" s="131"/>
      <c r="H1206" s="136"/>
    </row>
    <row r="1207" spans="2:8" x14ac:dyDescent="0.25">
      <c r="B1207" s="130"/>
      <c r="C1207" s="131"/>
      <c r="H1207" s="136"/>
    </row>
    <row r="1208" spans="2:8" x14ac:dyDescent="0.25">
      <c r="B1208" s="130"/>
      <c r="C1208" s="131"/>
      <c r="H1208" s="136"/>
    </row>
    <row r="1209" spans="2:8" x14ac:dyDescent="0.25">
      <c r="B1209" s="130"/>
      <c r="C1209" s="131"/>
      <c r="H1209" s="136"/>
    </row>
    <row r="1210" spans="2:8" x14ac:dyDescent="0.25">
      <c r="B1210" s="130"/>
      <c r="C1210" s="131"/>
      <c r="H1210" s="136"/>
    </row>
    <row r="1211" spans="2:8" x14ac:dyDescent="0.25">
      <c r="B1211" s="130"/>
      <c r="C1211" s="131"/>
      <c r="H1211" s="136"/>
    </row>
    <row r="1212" spans="2:8" x14ac:dyDescent="0.25">
      <c r="B1212" s="130"/>
      <c r="C1212" s="131"/>
      <c r="H1212" s="136"/>
    </row>
    <row r="1213" spans="2:8" x14ac:dyDescent="0.25">
      <c r="B1213" s="130"/>
      <c r="C1213" s="131"/>
      <c r="H1213" s="136"/>
    </row>
    <row r="1214" spans="2:8" x14ac:dyDescent="0.25">
      <c r="B1214" s="130"/>
      <c r="C1214" s="131"/>
      <c r="H1214" s="136"/>
    </row>
    <row r="1215" spans="2:8" x14ac:dyDescent="0.25">
      <c r="B1215" s="130"/>
      <c r="C1215" s="131"/>
      <c r="H1215" s="136"/>
    </row>
    <row r="1216" spans="2:8" x14ac:dyDescent="0.25">
      <c r="B1216" s="130"/>
      <c r="C1216" s="131"/>
      <c r="H1216" s="136"/>
    </row>
    <row r="1217" spans="2:8" x14ac:dyDescent="0.25">
      <c r="B1217" s="130"/>
      <c r="C1217" s="131"/>
      <c r="H1217" s="136"/>
    </row>
    <row r="1218" spans="2:8" x14ac:dyDescent="0.25">
      <c r="B1218" s="130"/>
      <c r="C1218" s="131"/>
      <c r="H1218" s="136"/>
    </row>
    <row r="1219" spans="2:8" x14ac:dyDescent="0.25">
      <c r="B1219" s="130"/>
      <c r="C1219" s="131"/>
      <c r="H1219" s="136"/>
    </row>
    <row r="1220" spans="2:8" x14ac:dyDescent="0.25">
      <c r="B1220" s="130"/>
      <c r="C1220" s="131"/>
      <c r="H1220" s="136"/>
    </row>
    <row r="1221" spans="2:8" x14ac:dyDescent="0.25">
      <c r="B1221" s="130"/>
      <c r="C1221" s="131"/>
      <c r="H1221" s="136"/>
    </row>
    <row r="1222" spans="2:8" x14ac:dyDescent="0.25">
      <c r="B1222" s="130"/>
      <c r="C1222" s="131"/>
      <c r="H1222" s="136"/>
    </row>
    <row r="1223" spans="2:8" x14ac:dyDescent="0.25">
      <c r="B1223" s="130"/>
      <c r="C1223" s="131"/>
      <c r="H1223" s="136"/>
    </row>
    <row r="1224" spans="2:8" x14ac:dyDescent="0.25">
      <c r="B1224" s="130"/>
      <c r="C1224" s="131"/>
      <c r="H1224" s="136"/>
    </row>
    <row r="1225" spans="2:8" x14ac:dyDescent="0.25">
      <c r="B1225" s="130"/>
      <c r="C1225" s="131"/>
      <c r="H1225" s="136"/>
    </row>
    <row r="1226" spans="2:8" x14ac:dyDescent="0.25">
      <c r="B1226" s="130"/>
      <c r="C1226" s="131"/>
      <c r="H1226" s="136"/>
    </row>
    <row r="1227" spans="2:8" x14ac:dyDescent="0.25">
      <c r="B1227" s="130"/>
      <c r="C1227" s="131"/>
      <c r="H1227" s="136"/>
    </row>
    <row r="1228" spans="2:8" x14ac:dyDescent="0.25">
      <c r="B1228" s="130"/>
      <c r="C1228" s="131"/>
      <c r="H1228" s="136"/>
    </row>
    <row r="1229" spans="2:8" x14ac:dyDescent="0.25">
      <c r="B1229" s="130"/>
      <c r="C1229" s="131"/>
      <c r="H1229" s="136"/>
    </row>
    <row r="1230" spans="2:8" x14ac:dyDescent="0.25">
      <c r="B1230" s="130"/>
      <c r="C1230" s="131"/>
      <c r="H1230" s="136"/>
    </row>
    <row r="1231" spans="2:8" x14ac:dyDescent="0.25">
      <c r="B1231" s="130"/>
      <c r="C1231" s="131"/>
      <c r="H1231" s="136"/>
    </row>
    <row r="1232" spans="2:8" x14ac:dyDescent="0.25">
      <c r="B1232" s="130"/>
      <c r="C1232" s="131"/>
      <c r="H1232" s="136"/>
    </row>
    <row r="1233" spans="2:8" x14ac:dyDescent="0.25">
      <c r="B1233" s="130"/>
      <c r="C1233" s="131"/>
      <c r="H1233" s="136"/>
    </row>
    <row r="1234" spans="2:8" x14ac:dyDescent="0.25">
      <c r="B1234" s="130"/>
      <c r="C1234" s="131"/>
      <c r="H1234" s="136"/>
    </row>
    <row r="1235" spans="2:8" x14ac:dyDescent="0.25">
      <c r="B1235" s="130"/>
      <c r="C1235" s="131"/>
      <c r="H1235" s="136"/>
    </row>
    <row r="1236" spans="2:8" x14ac:dyDescent="0.25">
      <c r="B1236" s="130"/>
      <c r="C1236" s="131"/>
      <c r="H1236" s="136"/>
    </row>
    <row r="1237" spans="2:8" x14ac:dyDescent="0.25">
      <c r="B1237" s="130"/>
      <c r="C1237" s="131"/>
      <c r="H1237" s="136"/>
    </row>
    <row r="1238" spans="2:8" x14ac:dyDescent="0.25">
      <c r="B1238" s="130"/>
      <c r="C1238" s="131"/>
      <c r="H1238" s="136"/>
    </row>
    <row r="1239" spans="2:8" x14ac:dyDescent="0.25">
      <c r="B1239" s="130"/>
      <c r="C1239" s="131"/>
      <c r="H1239" s="136"/>
    </row>
    <row r="1240" spans="2:8" x14ac:dyDescent="0.25">
      <c r="B1240" s="130"/>
      <c r="C1240" s="131"/>
      <c r="H1240" s="136"/>
    </row>
    <row r="1241" spans="2:8" x14ac:dyDescent="0.25">
      <c r="B1241" s="130"/>
      <c r="C1241" s="131"/>
      <c r="H1241" s="136"/>
    </row>
    <row r="1242" spans="2:8" x14ac:dyDescent="0.25">
      <c r="B1242" s="130"/>
      <c r="C1242" s="131"/>
      <c r="H1242" s="136"/>
    </row>
    <row r="1243" spans="2:8" x14ac:dyDescent="0.25">
      <c r="B1243" s="130"/>
      <c r="C1243" s="131"/>
      <c r="H1243" s="136"/>
    </row>
    <row r="1244" spans="2:8" x14ac:dyDescent="0.25">
      <c r="B1244" s="130"/>
      <c r="C1244" s="131"/>
      <c r="H1244" s="136"/>
    </row>
    <row r="1245" spans="2:8" x14ac:dyDescent="0.25">
      <c r="B1245" s="130"/>
      <c r="C1245" s="131"/>
      <c r="H1245" s="136"/>
    </row>
    <row r="1246" spans="2:8" x14ac:dyDescent="0.25">
      <c r="B1246" s="130"/>
      <c r="C1246" s="131"/>
      <c r="H1246" s="136"/>
    </row>
    <row r="1247" spans="2:8" x14ac:dyDescent="0.25">
      <c r="B1247" s="130"/>
      <c r="C1247" s="131"/>
      <c r="H1247" s="136"/>
    </row>
    <row r="1248" spans="2:8" x14ac:dyDescent="0.25">
      <c r="B1248" s="130"/>
      <c r="C1248" s="131"/>
      <c r="H1248" s="136"/>
    </row>
    <row r="1249" spans="2:8" x14ac:dyDescent="0.25">
      <c r="B1249" s="130"/>
      <c r="C1249" s="131"/>
      <c r="H1249" s="136"/>
    </row>
    <row r="1250" spans="2:8" x14ac:dyDescent="0.25">
      <c r="B1250" s="130"/>
      <c r="C1250" s="131"/>
      <c r="H1250" s="136"/>
    </row>
    <row r="1251" spans="2:8" x14ac:dyDescent="0.25">
      <c r="B1251" s="130"/>
      <c r="C1251" s="131"/>
      <c r="H1251" s="136"/>
    </row>
    <row r="1252" spans="2:8" x14ac:dyDescent="0.25">
      <c r="B1252" s="130"/>
      <c r="C1252" s="131"/>
      <c r="H1252" s="136"/>
    </row>
    <row r="1253" spans="2:8" x14ac:dyDescent="0.25">
      <c r="B1253" s="130"/>
      <c r="C1253" s="131"/>
      <c r="H1253" s="136"/>
    </row>
    <row r="1254" spans="2:8" x14ac:dyDescent="0.25">
      <c r="B1254" s="130"/>
      <c r="C1254" s="131"/>
      <c r="H1254" s="136"/>
    </row>
    <row r="1255" spans="2:8" x14ac:dyDescent="0.25">
      <c r="B1255" s="130"/>
      <c r="C1255" s="131"/>
      <c r="H1255" s="136"/>
    </row>
    <row r="1256" spans="2:8" x14ac:dyDescent="0.25">
      <c r="B1256" s="130"/>
      <c r="C1256" s="131"/>
      <c r="H1256" s="136"/>
    </row>
    <row r="1257" spans="2:8" x14ac:dyDescent="0.25">
      <c r="B1257" s="130"/>
      <c r="C1257" s="131"/>
      <c r="H1257" s="136"/>
    </row>
    <row r="1258" spans="2:8" x14ac:dyDescent="0.25">
      <c r="B1258" s="130"/>
      <c r="C1258" s="131"/>
      <c r="H1258" s="136"/>
    </row>
    <row r="1259" spans="2:8" x14ac:dyDescent="0.25">
      <c r="B1259" s="130"/>
      <c r="C1259" s="131"/>
      <c r="H1259" s="136"/>
    </row>
    <row r="1260" spans="2:8" x14ac:dyDescent="0.25">
      <c r="B1260" s="130"/>
      <c r="C1260" s="131"/>
      <c r="H1260" s="136"/>
    </row>
    <row r="1261" spans="2:8" x14ac:dyDescent="0.25">
      <c r="B1261" s="130"/>
      <c r="C1261" s="131"/>
      <c r="H1261" s="136"/>
    </row>
    <row r="1262" spans="2:8" x14ac:dyDescent="0.25">
      <c r="B1262" s="130"/>
      <c r="C1262" s="131"/>
      <c r="H1262" s="136"/>
    </row>
    <row r="1263" spans="2:8" x14ac:dyDescent="0.25">
      <c r="B1263" s="130"/>
      <c r="C1263" s="131"/>
      <c r="H1263" s="136"/>
    </row>
    <row r="1264" spans="2:8" x14ac:dyDescent="0.25">
      <c r="B1264" s="130"/>
      <c r="C1264" s="131"/>
      <c r="H1264" s="136"/>
    </row>
    <row r="1265" spans="2:8" x14ac:dyDescent="0.25">
      <c r="B1265" s="130"/>
      <c r="C1265" s="131"/>
      <c r="H1265" s="136"/>
    </row>
    <row r="1266" spans="2:8" x14ac:dyDescent="0.25">
      <c r="B1266" s="130"/>
      <c r="C1266" s="131"/>
      <c r="H1266" s="136"/>
    </row>
    <row r="1267" spans="2:8" x14ac:dyDescent="0.25">
      <c r="B1267" s="130"/>
      <c r="C1267" s="131"/>
      <c r="H1267" s="136"/>
    </row>
    <row r="1268" spans="2:8" x14ac:dyDescent="0.25">
      <c r="B1268" s="130"/>
      <c r="C1268" s="131"/>
      <c r="H1268" s="136"/>
    </row>
    <row r="1269" spans="2:8" x14ac:dyDescent="0.25">
      <c r="B1269" s="130"/>
      <c r="C1269" s="131"/>
      <c r="H1269" s="136"/>
    </row>
    <row r="1270" spans="2:8" x14ac:dyDescent="0.25">
      <c r="B1270" s="130"/>
      <c r="C1270" s="131"/>
      <c r="H1270" s="136"/>
    </row>
    <row r="1271" spans="2:8" x14ac:dyDescent="0.25">
      <c r="B1271" s="130"/>
      <c r="C1271" s="131"/>
      <c r="H1271" s="136"/>
    </row>
    <row r="1272" spans="2:8" x14ac:dyDescent="0.25">
      <c r="B1272" s="130"/>
      <c r="C1272" s="131"/>
      <c r="H1272" s="136"/>
    </row>
    <row r="1273" spans="2:8" x14ac:dyDescent="0.25">
      <c r="B1273" s="130"/>
      <c r="C1273" s="131"/>
      <c r="H1273" s="136"/>
    </row>
    <row r="1274" spans="2:8" x14ac:dyDescent="0.25">
      <c r="B1274" s="130"/>
      <c r="C1274" s="131"/>
      <c r="H1274" s="136"/>
    </row>
    <row r="1275" spans="2:8" x14ac:dyDescent="0.25">
      <c r="B1275" s="130"/>
      <c r="C1275" s="131"/>
      <c r="H1275" s="136"/>
    </row>
    <row r="1276" spans="2:8" x14ac:dyDescent="0.25">
      <c r="B1276" s="130"/>
      <c r="C1276" s="131"/>
      <c r="H1276" s="136"/>
    </row>
    <row r="1277" spans="2:8" x14ac:dyDescent="0.25">
      <c r="B1277" s="130"/>
      <c r="C1277" s="131"/>
      <c r="H1277" s="136"/>
    </row>
    <row r="1278" spans="2:8" x14ac:dyDescent="0.25">
      <c r="B1278" s="130"/>
      <c r="C1278" s="131"/>
      <c r="H1278" s="136"/>
    </row>
    <row r="1279" spans="2:8" x14ac:dyDescent="0.25">
      <c r="B1279" s="130"/>
      <c r="C1279" s="131"/>
      <c r="H1279" s="136"/>
    </row>
    <row r="1280" spans="2:8" x14ac:dyDescent="0.25">
      <c r="B1280" s="130"/>
      <c r="C1280" s="131"/>
      <c r="H1280" s="136"/>
    </row>
    <row r="1281" spans="2:8" x14ac:dyDescent="0.25">
      <c r="B1281" s="130"/>
      <c r="C1281" s="131"/>
      <c r="H1281" s="136"/>
    </row>
    <row r="1282" spans="2:8" x14ac:dyDescent="0.25">
      <c r="B1282" s="130"/>
      <c r="C1282" s="131"/>
      <c r="H1282" s="136"/>
    </row>
    <row r="1283" spans="2:8" x14ac:dyDescent="0.25">
      <c r="B1283" s="130"/>
      <c r="C1283" s="131"/>
      <c r="H1283" s="136"/>
    </row>
    <row r="1284" spans="2:8" x14ac:dyDescent="0.25">
      <c r="B1284" s="130"/>
      <c r="C1284" s="131"/>
      <c r="H1284" s="136"/>
    </row>
    <row r="1285" spans="2:8" x14ac:dyDescent="0.25">
      <c r="B1285" s="130"/>
      <c r="C1285" s="131"/>
      <c r="H1285" s="136"/>
    </row>
    <row r="1286" spans="2:8" x14ac:dyDescent="0.25">
      <c r="B1286" s="130"/>
      <c r="C1286" s="131"/>
      <c r="H1286" s="136"/>
    </row>
    <row r="1287" spans="2:8" x14ac:dyDescent="0.25">
      <c r="B1287" s="130"/>
      <c r="C1287" s="131"/>
      <c r="H1287" s="136"/>
    </row>
    <row r="1288" spans="2:8" x14ac:dyDescent="0.25">
      <c r="B1288" s="130"/>
      <c r="C1288" s="131"/>
      <c r="H1288" s="136"/>
    </row>
    <row r="1289" spans="2:8" x14ac:dyDescent="0.25">
      <c r="B1289" s="130"/>
      <c r="C1289" s="131"/>
      <c r="H1289" s="136"/>
    </row>
    <row r="1290" spans="2:8" x14ac:dyDescent="0.25">
      <c r="B1290" s="130"/>
      <c r="C1290" s="131"/>
      <c r="H1290" s="136"/>
    </row>
    <row r="1291" spans="2:8" x14ac:dyDescent="0.25">
      <c r="B1291" s="130"/>
      <c r="C1291" s="131"/>
      <c r="H1291" s="136"/>
    </row>
    <row r="1292" spans="2:8" x14ac:dyDescent="0.25">
      <c r="B1292" s="130"/>
      <c r="C1292" s="131"/>
      <c r="H1292" s="136"/>
    </row>
    <row r="1293" spans="2:8" x14ac:dyDescent="0.25">
      <c r="B1293" s="130"/>
      <c r="C1293" s="131"/>
      <c r="H1293" s="136"/>
    </row>
    <row r="1294" spans="2:8" x14ac:dyDescent="0.25">
      <c r="B1294" s="130"/>
      <c r="C1294" s="131"/>
      <c r="H1294" s="136"/>
    </row>
    <row r="1295" spans="2:8" x14ac:dyDescent="0.25">
      <c r="B1295" s="130"/>
      <c r="C1295" s="131"/>
      <c r="H1295" s="136"/>
    </row>
    <row r="1296" spans="2:8" x14ac:dyDescent="0.25">
      <c r="B1296" s="130"/>
      <c r="C1296" s="131"/>
      <c r="H1296" s="136"/>
    </row>
    <row r="1297" spans="2:8" x14ac:dyDescent="0.25">
      <c r="B1297" s="130"/>
      <c r="C1297" s="131"/>
      <c r="H1297" s="136"/>
    </row>
    <row r="1298" spans="2:8" x14ac:dyDescent="0.25">
      <c r="B1298" s="130"/>
      <c r="C1298" s="131"/>
      <c r="H1298" s="136"/>
    </row>
    <row r="1299" spans="2:8" x14ac:dyDescent="0.25">
      <c r="B1299" s="130"/>
      <c r="C1299" s="131"/>
      <c r="H1299" s="136"/>
    </row>
    <row r="1300" spans="2:8" x14ac:dyDescent="0.25">
      <c r="B1300" s="130"/>
      <c r="C1300" s="131"/>
      <c r="H1300" s="136"/>
    </row>
    <row r="1301" spans="2:8" x14ac:dyDescent="0.25">
      <c r="B1301" s="130"/>
      <c r="C1301" s="131"/>
      <c r="H1301" s="136"/>
    </row>
    <row r="1302" spans="2:8" x14ac:dyDescent="0.25">
      <c r="B1302" s="130"/>
      <c r="C1302" s="131"/>
      <c r="H1302" s="136"/>
    </row>
    <row r="1303" spans="2:8" x14ac:dyDescent="0.25">
      <c r="B1303" s="130"/>
      <c r="C1303" s="131"/>
      <c r="H1303" s="136"/>
    </row>
    <row r="1304" spans="2:8" x14ac:dyDescent="0.25">
      <c r="B1304" s="130"/>
      <c r="C1304" s="131"/>
      <c r="H1304" s="136"/>
    </row>
    <row r="1305" spans="2:8" x14ac:dyDescent="0.25">
      <c r="B1305" s="130"/>
      <c r="C1305" s="131"/>
      <c r="H1305" s="136"/>
    </row>
    <row r="1306" spans="2:8" x14ac:dyDescent="0.25">
      <c r="B1306" s="130"/>
      <c r="C1306" s="131"/>
      <c r="H1306" s="136"/>
    </row>
    <row r="1307" spans="2:8" x14ac:dyDescent="0.25">
      <c r="B1307" s="130"/>
      <c r="C1307" s="131"/>
      <c r="H1307" s="136"/>
    </row>
    <row r="1308" spans="2:8" x14ac:dyDescent="0.25">
      <c r="B1308" s="130"/>
      <c r="C1308" s="131"/>
      <c r="H1308" s="136"/>
    </row>
    <row r="1309" spans="2:8" x14ac:dyDescent="0.25">
      <c r="B1309" s="130"/>
      <c r="C1309" s="131"/>
      <c r="H1309" s="136"/>
    </row>
    <row r="1310" spans="2:8" x14ac:dyDescent="0.25">
      <c r="B1310" s="130"/>
      <c r="C1310" s="131"/>
      <c r="H1310" s="136"/>
    </row>
    <row r="1311" spans="2:8" x14ac:dyDescent="0.25">
      <c r="B1311" s="130"/>
      <c r="C1311" s="131"/>
      <c r="H1311" s="136"/>
    </row>
    <row r="1312" spans="2:8" x14ac:dyDescent="0.25">
      <c r="B1312" s="130"/>
      <c r="C1312" s="131"/>
      <c r="H1312" s="136"/>
    </row>
    <row r="1313" spans="2:8" x14ac:dyDescent="0.25">
      <c r="B1313" s="130"/>
      <c r="C1313" s="131"/>
      <c r="H1313" s="136"/>
    </row>
    <row r="1314" spans="2:8" x14ac:dyDescent="0.25">
      <c r="B1314" s="130"/>
      <c r="C1314" s="131"/>
      <c r="H1314" s="136"/>
    </row>
    <row r="1315" spans="2:8" x14ac:dyDescent="0.25">
      <c r="B1315" s="130"/>
      <c r="C1315" s="131"/>
      <c r="H1315" s="136"/>
    </row>
    <row r="1316" spans="2:8" x14ac:dyDescent="0.25">
      <c r="B1316" s="130"/>
      <c r="C1316" s="131"/>
      <c r="H1316" s="136"/>
    </row>
    <row r="1317" spans="2:8" x14ac:dyDescent="0.25">
      <c r="B1317" s="130"/>
      <c r="C1317" s="131"/>
      <c r="H1317" s="136"/>
    </row>
    <row r="1318" spans="2:8" x14ac:dyDescent="0.25">
      <c r="B1318" s="130"/>
      <c r="C1318" s="131"/>
      <c r="H1318" s="136"/>
    </row>
    <row r="1319" spans="2:8" x14ac:dyDescent="0.25">
      <c r="B1319" s="130"/>
      <c r="C1319" s="131"/>
      <c r="H1319" s="136"/>
    </row>
    <row r="1320" spans="2:8" x14ac:dyDescent="0.25">
      <c r="B1320" s="130"/>
      <c r="C1320" s="131"/>
      <c r="H1320" s="136"/>
    </row>
    <row r="1321" spans="2:8" x14ac:dyDescent="0.25">
      <c r="B1321" s="130"/>
      <c r="C1321" s="131"/>
      <c r="H1321" s="136"/>
    </row>
    <row r="1322" spans="2:8" x14ac:dyDescent="0.25">
      <c r="B1322" s="130"/>
      <c r="C1322" s="131"/>
      <c r="H1322" s="136"/>
    </row>
    <row r="1323" spans="2:8" x14ac:dyDescent="0.25">
      <c r="B1323" s="130"/>
      <c r="C1323" s="131"/>
      <c r="H1323" s="136"/>
    </row>
    <row r="1324" spans="2:8" x14ac:dyDescent="0.25">
      <c r="B1324" s="130"/>
      <c r="C1324" s="131"/>
      <c r="H1324" s="136"/>
    </row>
    <row r="1325" spans="2:8" x14ac:dyDescent="0.25">
      <c r="B1325" s="130"/>
      <c r="C1325" s="131"/>
      <c r="H1325" s="136"/>
    </row>
    <row r="1326" spans="2:8" x14ac:dyDescent="0.25">
      <c r="B1326" s="130"/>
      <c r="C1326" s="131"/>
      <c r="H1326" s="136"/>
    </row>
    <row r="1327" spans="2:8" x14ac:dyDescent="0.25">
      <c r="B1327" s="130"/>
      <c r="C1327" s="131"/>
      <c r="H1327" s="136"/>
    </row>
    <row r="1328" spans="2:8" x14ac:dyDescent="0.25">
      <c r="B1328" s="130"/>
      <c r="C1328" s="131"/>
      <c r="H1328" s="136"/>
    </row>
    <row r="1329" spans="2:8" x14ac:dyDescent="0.25">
      <c r="B1329" s="130"/>
      <c r="C1329" s="131"/>
      <c r="H1329" s="136"/>
    </row>
    <row r="1330" spans="2:8" x14ac:dyDescent="0.25">
      <c r="B1330" s="130"/>
      <c r="C1330" s="131"/>
      <c r="H1330" s="136"/>
    </row>
    <row r="1331" spans="2:8" x14ac:dyDescent="0.25">
      <c r="B1331" s="130"/>
      <c r="C1331" s="131"/>
      <c r="H1331" s="136"/>
    </row>
    <row r="1332" spans="2:8" x14ac:dyDescent="0.25">
      <c r="B1332" s="130"/>
      <c r="C1332" s="131"/>
      <c r="H1332" s="136"/>
    </row>
    <row r="1333" spans="2:8" x14ac:dyDescent="0.25">
      <c r="B1333" s="130"/>
      <c r="C1333" s="131"/>
      <c r="H1333" s="136"/>
    </row>
    <row r="1334" spans="2:8" x14ac:dyDescent="0.25">
      <c r="B1334" s="130"/>
      <c r="C1334" s="131"/>
      <c r="H1334" s="136"/>
    </row>
    <row r="1335" spans="2:8" x14ac:dyDescent="0.25">
      <c r="B1335" s="130"/>
      <c r="C1335" s="131"/>
      <c r="H1335" s="136"/>
    </row>
    <row r="1336" spans="2:8" x14ac:dyDescent="0.25">
      <c r="B1336" s="130"/>
      <c r="C1336" s="131"/>
      <c r="H1336" s="136"/>
    </row>
    <row r="1337" spans="2:8" x14ac:dyDescent="0.25">
      <c r="B1337" s="130"/>
      <c r="C1337" s="131"/>
      <c r="H1337" s="136"/>
    </row>
    <row r="1338" spans="2:8" x14ac:dyDescent="0.25">
      <c r="B1338" s="130"/>
      <c r="C1338" s="131"/>
      <c r="H1338" s="136"/>
    </row>
    <row r="1339" spans="2:8" x14ac:dyDescent="0.25">
      <c r="B1339" s="130"/>
      <c r="C1339" s="131"/>
      <c r="H1339" s="136"/>
    </row>
    <row r="1340" spans="2:8" x14ac:dyDescent="0.25">
      <c r="B1340" s="130"/>
      <c r="C1340" s="131"/>
      <c r="H1340" s="136"/>
    </row>
    <row r="1341" spans="2:8" x14ac:dyDescent="0.25">
      <c r="B1341" s="130"/>
      <c r="C1341" s="131"/>
      <c r="H1341" s="136"/>
    </row>
    <row r="1342" spans="2:8" x14ac:dyDescent="0.25">
      <c r="B1342" s="130"/>
      <c r="C1342" s="131"/>
      <c r="H1342" s="136"/>
    </row>
    <row r="1343" spans="2:8" x14ac:dyDescent="0.25">
      <c r="B1343" s="130"/>
      <c r="C1343" s="131"/>
      <c r="H1343" s="136"/>
    </row>
    <row r="1344" spans="2:8" x14ac:dyDescent="0.25">
      <c r="B1344" s="130"/>
      <c r="C1344" s="131"/>
      <c r="H1344" s="136"/>
    </row>
    <row r="1345" spans="2:8" x14ac:dyDescent="0.25">
      <c r="B1345" s="130"/>
      <c r="C1345" s="131"/>
      <c r="H1345" s="136"/>
    </row>
    <row r="1346" spans="2:8" x14ac:dyDescent="0.25">
      <c r="B1346" s="130"/>
      <c r="C1346" s="131"/>
      <c r="H1346" s="136"/>
    </row>
    <row r="1347" spans="2:8" x14ac:dyDescent="0.25">
      <c r="B1347" s="130"/>
      <c r="C1347" s="131"/>
      <c r="H1347" s="136"/>
    </row>
    <row r="1348" spans="2:8" x14ac:dyDescent="0.25">
      <c r="B1348" s="130"/>
      <c r="C1348" s="131"/>
      <c r="H1348" s="136"/>
    </row>
    <row r="1349" spans="2:8" x14ac:dyDescent="0.25">
      <c r="B1349" s="130"/>
      <c r="C1349" s="131"/>
      <c r="H1349" s="136"/>
    </row>
    <row r="1350" spans="2:8" x14ac:dyDescent="0.25">
      <c r="B1350" s="130"/>
      <c r="C1350" s="131"/>
      <c r="H1350" s="136"/>
    </row>
    <row r="1351" spans="2:8" x14ac:dyDescent="0.25">
      <c r="B1351" s="130"/>
      <c r="C1351" s="131"/>
      <c r="H1351" s="136"/>
    </row>
    <row r="1352" spans="2:8" x14ac:dyDescent="0.25">
      <c r="B1352" s="130"/>
      <c r="C1352" s="131"/>
      <c r="H1352" s="136"/>
    </row>
    <row r="1353" spans="2:8" x14ac:dyDescent="0.25">
      <c r="B1353" s="130"/>
      <c r="C1353" s="131"/>
      <c r="H1353" s="136"/>
    </row>
    <row r="1354" spans="2:8" x14ac:dyDescent="0.25">
      <c r="B1354" s="130"/>
      <c r="C1354" s="131"/>
      <c r="H1354" s="136"/>
    </row>
    <row r="1355" spans="2:8" x14ac:dyDescent="0.25">
      <c r="B1355" s="130"/>
      <c r="C1355" s="131"/>
      <c r="H1355" s="136"/>
    </row>
    <row r="1356" spans="2:8" x14ac:dyDescent="0.25">
      <c r="B1356" s="130"/>
      <c r="C1356" s="131"/>
      <c r="H1356" s="136"/>
    </row>
    <row r="1357" spans="2:8" x14ac:dyDescent="0.25">
      <c r="B1357" s="130"/>
      <c r="C1357" s="131"/>
      <c r="H1357" s="136"/>
    </row>
    <row r="1358" spans="2:8" x14ac:dyDescent="0.25">
      <c r="B1358" s="130"/>
      <c r="C1358" s="131"/>
      <c r="H1358" s="136"/>
    </row>
    <row r="1359" spans="2:8" x14ac:dyDescent="0.25">
      <c r="B1359" s="130"/>
      <c r="C1359" s="131"/>
      <c r="H1359" s="136"/>
    </row>
    <row r="1360" spans="2:8" x14ac:dyDescent="0.25">
      <c r="B1360" s="130"/>
      <c r="C1360" s="131"/>
      <c r="H1360" s="136"/>
    </row>
    <row r="1361" spans="2:8" x14ac:dyDescent="0.25">
      <c r="B1361" s="130"/>
      <c r="C1361" s="131"/>
      <c r="H1361" s="136"/>
    </row>
    <row r="1362" spans="2:8" x14ac:dyDescent="0.25">
      <c r="B1362" s="130"/>
      <c r="C1362" s="131"/>
      <c r="H1362" s="136"/>
    </row>
    <row r="1363" spans="2:8" x14ac:dyDescent="0.25">
      <c r="B1363" s="130"/>
      <c r="C1363" s="131"/>
      <c r="H1363" s="136"/>
    </row>
    <row r="1364" spans="2:8" x14ac:dyDescent="0.25">
      <c r="B1364" s="130"/>
      <c r="C1364" s="131"/>
      <c r="H1364" s="136"/>
    </row>
    <row r="1365" spans="2:8" x14ac:dyDescent="0.25">
      <c r="B1365" s="130"/>
      <c r="C1365" s="131"/>
      <c r="H1365" s="136"/>
    </row>
    <row r="1366" spans="2:8" x14ac:dyDescent="0.25">
      <c r="B1366" s="130"/>
      <c r="C1366" s="131"/>
      <c r="H1366" s="136"/>
    </row>
    <row r="1367" spans="2:8" x14ac:dyDescent="0.25">
      <c r="B1367" s="130"/>
      <c r="C1367" s="131"/>
      <c r="H1367" s="136"/>
    </row>
    <row r="1368" spans="2:8" x14ac:dyDescent="0.25">
      <c r="B1368" s="130"/>
      <c r="C1368" s="131"/>
      <c r="H1368" s="136"/>
    </row>
    <row r="1369" spans="2:8" x14ac:dyDescent="0.25">
      <c r="B1369" s="130"/>
      <c r="C1369" s="131"/>
      <c r="H1369" s="136"/>
    </row>
    <row r="1370" spans="2:8" x14ac:dyDescent="0.25">
      <c r="B1370" s="130"/>
      <c r="C1370" s="131"/>
      <c r="H1370" s="136"/>
    </row>
    <row r="1371" spans="2:8" x14ac:dyDescent="0.25">
      <c r="B1371" s="130"/>
      <c r="C1371" s="131"/>
      <c r="H1371" s="136"/>
    </row>
    <row r="1372" spans="2:8" x14ac:dyDescent="0.25">
      <c r="B1372" s="130"/>
      <c r="C1372" s="131"/>
      <c r="H1372" s="136"/>
    </row>
    <row r="1373" spans="2:8" x14ac:dyDescent="0.25">
      <c r="B1373" s="130"/>
      <c r="C1373" s="131"/>
      <c r="H1373" s="136"/>
    </row>
    <row r="1374" spans="2:8" x14ac:dyDescent="0.25">
      <c r="B1374" s="130"/>
      <c r="C1374" s="131"/>
      <c r="H1374" s="136"/>
    </row>
    <row r="1375" spans="2:8" x14ac:dyDescent="0.25">
      <c r="B1375" s="130"/>
      <c r="C1375" s="131"/>
      <c r="H1375" s="136"/>
    </row>
    <row r="1376" spans="2:8" x14ac:dyDescent="0.25">
      <c r="B1376" s="130"/>
      <c r="C1376" s="131"/>
      <c r="H1376" s="136"/>
    </row>
    <row r="1377" spans="2:8" x14ac:dyDescent="0.25">
      <c r="B1377" s="130"/>
      <c r="C1377" s="131"/>
      <c r="H1377" s="136"/>
    </row>
    <row r="1378" spans="2:8" x14ac:dyDescent="0.25">
      <c r="B1378" s="130"/>
      <c r="C1378" s="131"/>
      <c r="H1378" s="136"/>
    </row>
    <row r="1379" spans="2:8" x14ac:dyDescent="0.25">
      <c r="B1379" s="130"/>
      <c r="C1379" s="131"/>
      <c r="H1379" s="136"/>
    </row>
    <row r="1380" spans="2:8" x14ac:dyDescent="0.25">
      <c r="B1380" s="130"/>
      <c r="C1380" s="131"/>
      <c r="H1380" s="136"/>
    </row>
    <row r="1381" spans="2:8" x14ac:dyDescent="0.25">
      <c r="B1381" s="130"/>
      <c r="C1381" s="131"/>
      <c r="H1381" s="136"/>
    </row>
    <row r="1382" spans="2:8" x14ac:dyDescent="0.25">
      <c r="B1382" s="130"/>
      <c r="C1382" s="131"/>
      <c r="H1382" s="136"/>
    </row>
    <row r="1383" spans="2:8" x14ac:dyDescent="0.25">
      <c r="B1383" s="130"/>
      <c r="C1383" s="131"/>
      <c r="H1383" s="136"/>
    </row>
    <row r="1384" spans="2:8" x14ac:dyDescent="0.25">
      <c r="B1384" s="130"/>
      <c r="C1384" s="131"/>
      <c r="H1384" s="136"/>
    </row>
    <row r="1385" spans="2:8" x14ac:dyDescent="0.25">
      <c r="B1385" s="130"/>
      <c r="C1385" s="131"/>
      <c r="H1385" s="136"/>
    </row>
    <row r="1386" spans="2:8" x14ac:dyDescent="0.25">
      <c r="B1386" s="130"/>
      <c r="C1386" s="131"/>
      <c r="H1386" s="136"/>
    </row>
    <row r="1387" spans="2:8" x14ac:dyDescent="0.25">
      <c r="B1387" s="130"/>
      <c r="C1387" s="131"/>
      <c r="H1387" s="136"/>
    </row>
    <row r="1388" spans="2:8" x14ac:dyDescent="0.25">
      <c r="B1388" s="130"/>
      <c r="C1388" s="131"/>
      <c r="H1388" s="136"/>
    </row>
    <row r="1389" spans="2:8" x14ac:dyDescent="0.25">
      <c r="B1389" s="130"/>
      <c r="C1389" s="131"/>
      <c r="H1389" s="136"/>
    </row>
    <row r="1390" spans="2:8" x14ac:dyDescent="0.25">
      <c r="B1390" s="130"/>
      <c r="C1390" s="131"/>
      <c r="H1390" s="136"/>
    </row>
    <row r="1391" spans="2:8" x14ac:dyDescent="0.25">
      <c r="B1391" s="130"/>
      <c r="C1391" s="131"/>
      <c r="H1391" s="136"/>
    </row>
    <row r="1392" spans="2:8" x14ac:dyDescent="0.25">
      <c r="B1392" s="130"/>
      <c r="C1392" s="131"/>
      <c r="H1392" s="136"/>
    </row>
    <row r="1393" spans="2:8" x14ac:dyDescent="0.25">
      <c r="B1393" s="130"/>
      <c r="C1393" s="131"/>
      <c r="H1393" s="136"/>
    </row>
    <row r="1394" spans="2:8" x14ac:dyDescent="0.25">
      <c r="B1394" s="130"/>
      <c r="C1394" s="131"/>
      <c r="H1394" s="136"/>
    </row>
    <row r="1395" spans="2:8" x14ac:dyDescent="0.25">
      <c r="B1395" s="130"/>
      <c r="C1395" s="131"/>
      <c r="H1395" s="136"/>
    </row>
    <row r="1396" spans="2:8" x14ac:dyDescent="0.25">
      <c r="B1396" s="130"/>
      <c r="C1396" s="131"/>
      <c r="H1396" s="136"/>
    </row>
    <row r="1397" spans="2:8" x14ac:dyDescent="0.25">
      <c r="B1397" s="130"/>
      <c r="C1397" s="131"/>
      <c r="H1397" s="136"/>
    </row>
    <row r="1398" spans="2:8" x14ac:dyDescent="0.25">
      <c r="B1398" s="130"/>
      <c r="C1398" s="131"/>
      <c r="H1398" s="136"/>
    </row>
    <row r="1399" spans="2:8" x14ac:dyDescent="0.25">
      <c r="B1399" s="130"/>
      <c r="C1399" s="131"/>
      <c r="H1399" s="136"/>
    </row>
    <row r="1400" spans="2:8" x14ac:dyDescent="0.25">
      <c r="B1400" s="130"/>
      <c r="C1400" s="131"/>
      <c r="H1400" s="136"/>
    </row>
    <row r="1401" spans="2:8" x14ac:dyDescent="0.25">
      <c r="B1401" s="130"/>
      <c r="C1401" s="131"/>
      <c r="H1401" s="136"/>
    </row>
    <row r="1402" spans="2:8" x14ac:dyDescent="0.25">
      <c r="B1402" s="130"/>
      <c r="C1402" s="131"/>
      <c r="H1402" s="136"/>
    </row>
    <row r="1403" spans="2:8" x14ac:dyDescent="0.25">
      <c r="B1403" s="130"/>
      <c r="C1403" s="131"/>
      <c r="H1403" s="136"/>
    </row>
    <row r="1404" spans="2:8" x14ac:dyDescent="0.25">
      <c r="B1404" s="130"/>
      <c r="C1404" s="131"/>
      <c r="H1404" s="136"/>
    </row>
    <row r="1405" spans="2:8" x14ac:dyDescent="0.25">
      <c r="B1405" s="130"/>
      <c r="C1405" s="131"/>
      <c r="H1405" s="136"/>
    </row>
    <row r="1406" spans="2:8" x14ac:dyDescent="0.25">
      <c r="B1406" s="130"/>
      <c r="C1406" s="131"/>
      <c r="H1406" s="136"/>
    </row>
    <row r="1407" spans="2:8" x14ac:dyDescent="0.25">
      <c r="B1407" s="130"/>
      <c r="C1407" s="131"/>
      <c r="H1407" s="136"/>
    </row>
    <row r="1408" spans="2:8" x14ac:dyDescent="0.25">
      <c r="B1408" s="130"/>
      <c r="C1408" s="131"/>
      <c r="H1408" s="136"/>
    </row>
    <row r="1409" spans="2:8" x14ac:dyDescent="0.25">
      <c r="B1409" s="130"/>
      <c r="C1409" s="131"/>
      <c r="H1409" s="136"/>
    </row>
    <row r="1410" spans="2:8" x14ac:dyDescent="0.25">
      <c r="B1410" s="130"/>
      <c r="C1410" s="131"/>
      <c r="H1410" s="136"/>
    </row>
    <row r="1411" spans="2:8" x14ac:dyDescent="0.25">
      <c r="B1411" s="130"/>
      <c r="C1411" s="131"/>
      <c r="H1411" s="136"/>
    </row>
    <row r="1412" spans="2:8" x14ac:dyDescent="0.25">
      <c r="B1412" s="130"/>
      <c r="C1412" s="131"/>
      <c r="H1412" s="136"/>
    </row>
    <row r="1413" spans="2:8" x14ac:dyDescent="0.25">
      <c r="B1413" s="130"/>
      <c r="C1413" s="131"/>
      <c r="H1413" s="136"/>
    </row>
    <row r="1414" spans="2:8" x14ac:dyDescent="0.25">
      <c r="B1414" s="130"/>
      <c r="C1414" s="131"/>
      <c r="H1414" s="136"/>
    </row>
    <row r="1415" spans="2:8" x14ac:dyDescent="0.25">
      <c r="B1415" s="130"/>
      <c r="C1415" s="131"/>
      <c r="H1415" s="136"/>
    </row>
    <row r="1416" spans="2:8" x14ac:dyDescent="0.25">
      <c r="B1416" s="130"/>
      <c r="C1416" s="131"/>
      <c r="H1416" s="136"/>
    </row>
    <row r="1417" spans="2:8" x14ac:dyDescent="0.25">
      <c r="B1417" s="130"/>
      <c r="C1417" s="131"/>
      <c r="H1417" s="136"/>
    </row>
    <row r="1418" spans="2:8" x14ac:dyDescent="0.25">
      <c r="B1418" s="130"/>
      <c r="C1418" s="131"/>
      <c r="H1418" s="136"/>
    </row>
    <row r="1419" spans="2:8" x14ac:dyDescent="0.25">
      <c r="B1419" s="130"/>
      <c r="C1419" s="131"/>
      <c r="H1419" s="136"/>
    </row>
    <row r="1420" spans="2:8" x14ac:dyDescent="0.25">
      <c r="B1420" s="130"/>
      <c r="C1420" s="131"/>
      <c r="H1420" s="136"/>
    </row>
    <row r="1421" spans="2:8" x14ac:dyDescent="0.25">
      <c r="B1421" s="130"/>
      <c r="C1421" s="131"/>
      <c r="H1421" s="136"/>
    </row>
    <row r="1422" spans="2:8" x14ac:dyDescent="0.25">
      <c r="B1422" s="130"/>
      <c r="C1422" s="131"/>
      <c r="H1422" s="136"/>
    </row>
    <row r="1423" spans="2:8" x14ac:dyDescent="0.25">
      <c r="B1423" s="130"/>
      <c r="C1423" s="131"/>
      <c r="H1423" s="136"/>
    </row>
    <row r="1424" spans="2:8" x14ac:dyDescent="0.25">
      <c r="B1424" s="130"/>
      <c r="C1424" s="131"/>
      <c r="H1424" s="136"/>
    </row>
    <row r="1425" spans="2:8" x14ac:dyDescent="0.25">
      <c r="B1425" s="130"/>
      <c r="C1425" s="131"/>
      <c r="H1425" s="136"/>
    </row>
    <row r="1426" spans="2:8" x14ac:dyDescent="0.25">
      <c r="B1426" s="130"/>
      <c r="C1426" s="131"/>
      <c r="H1426" s="136"/>
    </row>
    <row r="1427" spans="2:8" x14ac:dyDescent="0.25">
      <c r="B1427" s="130"/>
      <c r="C1427" s="131"/>
      <c r="H1427" s="136"/>
    </row>
    <row r="1428" spans="2:8" x14ac:dyDescent="0.25">
      <c r="B1428" s="130"/>
      <c r="C1428" s="131"/>
      <c r="H1428" s="136"/>
    </row>
    <row r="1429" spans="2:8" x14ac:dyDescent="0.25">
      <c r="B1429" s="130"/>
      <c r="C1429" s="131"/>
      <c r="H1429" s="136"/>
    </row>
    <row r="1430" spans="2:8" x14ac:dyDescent="0.25">
      <c r="B1430" s="130"/>
      <c r="C1430" s="131"/>
      <c r="H1430" s="136"/>
    </row>
    <row r="1431" spans="2:8" x14ac:dyDescent="0.25">
      <c r="B1431" s="130"/>
      <c r="C1431" s="131"/>
      <c r="H1431" s="136"/>
    </row>
    <row r="1432" spans="2:8" x14ac:dyDescent="0.25">
      <c r="B1432" s="130"/>
      <c r="C1432" s="131"/>
      <c r="H1432" s="136"/>
    </row>
    <row r="1433" spans="2:8" x14ac:dyDescent="0.25">
      <c r="B1433" s="130"/>
      <c r="C1433" s="131"/>
      <c r="H1433" s="136"/>
    </row>
    <row r="1434" spans="2:8" x14ac:dyDescent="0.25">
      <c r="B1434" s="130"/>
      <c r="C1434" s="131"/>
      <c r="H1434" s="136"/>
    </row>
    <row r="1435" spans="2:8" x14ac:dyDescent="0.25">
      <c r="B1435" s="130"/>
      <c r="C1435" s="131"/>
      <c r="H1435" s="136"/>
    </row>
    <row r="1436" spans="2:8" x14ac:dyDescent="0.25">
      <c r="B1436" s="130"/>
      <c r="C1436" s="131"/>
      <c r="H1436" s="136"/>
    </row>
    <row r="1437" spans="2:8" x14ac:dyDescent="0.25">
      <c r="B1437" s="130"/>
      <c r="C1437" s="131"/>
      <c r="H1437" s="136"/>
    </row>
    <row r="1438" spans="2:8" x14ac:dyDescent="0.25">
      <c r="B1438" s="130"/>
      <c r="C1438" s="131"/>
      <c r="H1438" s="136"/>
    </row>
    <row r="1439" spans="2:8" x14ac:dyDescent="0.25">
      <c r="B1439" s="130"/>
      <c r="C1439" s="131"/>
      <c r="H1439" s="136"/>
    </row>
    <row r="1440" spans="2:8" x14ac:dyDescent="0.25">
      <c r="B1440" s="130"/>
      <c r="C1440" s="131"/>
      <c r="H1440" s="136"/>
    </row>
    <row r="1441" spans="2:8" x14ac:dyDescent="0.25">
      <c r="B1441" s="130"/>
      <c r="C1441" s="131"/>
      <c r="H1441" s="136"/>
    </row>
    <row r="1442" spans="2:8" x14ac:dyDescent="0.25">
      <c r="B1442" s="130"/>
      <c r="C1442" s="131"/>
      <c r="H1442" s="136"/>
    </row>
    <row r="1443" spans="2:8" x14ac:dyDescent="0.25">
      <c r="B1443" s="130"/>
      <c r="C1443" s="131"/>
      <c r="H1443" s="136"/>
    </row>
    <row r="1444" spans="2:8" x14ac:dyDescent="0.25">
      <c r="B1444" s="130"/>
      <c r="C1444" s="131"/>
      <c r="H1444" s="136"/>
    </row>
    <row r="1445" spans="2:8" x14ac:dyDescent="0.25">
      <c r="B1445" s="130"/>
      <c r="C1445" s="131"/>
      <c r="H1445" s="136"/>
    </row>
    <row r="1446" spans="2:8" x14ac:dyDescent="0.25">
      <c r="B1446" s="130"/>
      <c r="C1446" s="131"/>
      <c r="H1446" s="136"/>
    </row>
    <row r="1447" spans="2:8" x14ac:dyDescent="0.25">
      <c r="B1447" s="130"/>
      <c r="C1447" s="131"/>
      <c r="H1447" s="136"/>
    </row>
    <row r="1448" spans="2:8" x14ac:dyDescent="0.25">
      <c r="B1448" s="130"/>
      <c r="C1448" s="131"/>
      <c r="H1448" s="136"/>
    </row>
    <row r="1449" spans="2:8" x14ac:dyDescent="0.25">
      <c r="B1449" s="130"/>
      <c r="C1449" s="131"/>
      <c r="H1449" s="136"/>
    </row>
    <row r="1450" spans="2:8" x14ac:dyDescent="0.25">
      <c r="B1450" s="130"/>
      <c r="C1450" s="131"/>
      <c r="H1450" s="136"/>
    </row>
    <row r="1451" spans="2:8" x14ac:dyDescent="0.25">
      <c r="B1451" s="130"/>
      <c r="C1451" s="131"/>
      <c r="H1451" s="136"/>
    </row>
    <row r="1452" spans="2:8" x14ac:dyDescent="0.25">
      <c r="B1452" s="130"/>
      <c r="C1452" s="131"/>
      <c r="H1452" s="136"/>
    </row>
    <row r="1453" spans="2:8" x14ac:dyDescent="0.25">
      <c r="B1453" s="130"/>
      <c r="C1453" s="131"/>
      <c r="H1453" s="136"/>
    </row>
    <row r="1454" spans="2:8" x14ac:dyDescent="0.25">
      <c r="B1454" s="130"/>
      <c r="C1454" s="131"/>
      <c r="H1454" s="136"/>
    </row>
    <row r="1455" spans="2:8" x14ac:dyDescent="0.25">
      <c r="B1455" s="130"/>
      <c r="C1455" s="131"/>
      <c r="H1455" s="136"/>
    </row>
    <row r="1456" spans="2:8" x14ac:dyDescent="0.25">
      <c r="B1456" s="130"/>
      <c r="C1456" s="131"/>
      <c r="H1456" s="136"/>
    </row>
    <row r="1457" spans="2:8" x14ac:dyDescent="0.25">
      <c r="B1457" s="130"/>
      <c r="C1457" s="131"/>
      <c r="H1457" s="136"/>
    </row>
    <row r="1458" spans="2:8" x14ac:dyDescent="0.25">
      <c r="B1458" s="130"/>
      <c r="C1458" s="131"/>
      <c r="H1458" s="136"/>
    </row>
    <row r="1459" spans="2:8" x14ac:dyDescent="0.25">
      <c r="B1459" s="130"/>
      <c r="C1459" s="131"/>
      <c r="H1459" s="136"/>
    </row>
    <row r="1460" spans="2:8" x14ac:dyDescent="0.25">
      <c r="B1460" s="130"/>
      <c r="C1460" s="131"/>
      <c r="H1460" s="136"/>
    </row>
    <row r="1461" spans="2:8" x14ac:dyDescent="0.25">
      <c r="B1461" s="130"/>
      <c r="C1461" s="131"/>
      <c r="H1461" s="136"/>
    </row>
    <row r="1462" spans="2:8" x14ac:dyDescent="0.25">
      <c r="B1462" s="130"/>
      <c r="C1462" s="131"/>
      <c r="H1462" s="136"/>
    </row>
    <row r="1463" spans="2:8" x14ac:dyDescent="0.25">
      <c r="B1463" s="130"/>
      <c r="C1463" s="131"/>
      <c r="H1463" s="136"/>
    </row>
    <row r="1464" spans="2:8" x14ac:dyDescent="0.25">
      <c r="B1464" s="130"/>
      <c r="C1464" s="131"/>
      <c r="H1464" s="136"/>
    </row>
    <row r="1465" spans="2:8" x14ac:dyDescent="0.25">
      <c r="B1465" s="130"/>
      <c r="C1465" s="131"/>
      <c r="H1465" s="136"/>
    </row>
    <row r="1466" spans="2:8" x14ac:dyDescent="0.25">
      <c r="B1466" s="130"/>
      <c r="C1466" s="131"/>
      <c r="H1466" s="136"/>
    </row>
    <row r="1467" spans="2:8" x14ac:dyDescent="0.25">
      <c r="B1467" s="130"/>
      <c r="C1467" s="131"/>
      <c r="H1467" s="136"/>
    </row>
    <row r="1468" spans="2:8" x14ac:dyDescent="0.25">
      <c r="B1468" s="130"/>
      <c r="C1468" s="131"/>
      <c r="H1468" s="136"/>
    </row>
    <row r="1469" spans="2:8" x14ac:dyDescent="0.25">
      <c r="B1469" s="130"/>
      <c r="C1469" s="131"/>
      <c r="H1469" s="136"/>
    </row>
    <row r="1470" spans="2:8" x14ac:dyDescent="0.25">
      <c r="B1470" s="130"/>
      <c r="C1470" s="131"/>
      <c r="H1470" s="136"/>
    </row>
    <row r="1471" spans="2:8" x14ac:dyDescent="0.25">
      <c r="B1471" s="130"/>
      <c r="C1471" s="131"/>
      <c r="H1471" s="136"/>
    </row>
    <row r="1472" spans="2:8" x14ac:dyDescent="0.25">
      <c r="B1472" s="130"/>
      <c r="C1472" s="131"/>
      <c r="H1472" s="136"/>
    </row>
    <row r="1473" spans="2:8" x14ac:dyDescent="0.25">
      <c r="B1473" s="130"/>
      <c r="C1473" s="131"/>
      <c r="H1473" s="136"/>
    </row>
    <row r="1474" spans="2:8" x14ac:dyDescent="0.25">
      <c r="B1474" s="130"/>
      <c r="C1474" s="131"/>
      <c r="H1474" s="136"/>
    </row>
    <row r="1475" spans="2:8" x14ac:dyDescent="0.25">
      <c r="B1475" s="130"/>
      <c r="C1475" s="131"/>
      <c r="H1475" s="136"/>
    </row>
    <row r="1476" spans="2:8" x14ac:dyDescent="0.25">
      <c r="B1476" s="130"/>
      <c r="C1476" s="131"/>
      <c r="H1476" s="136"/>
    </row>
    <row r="1477" spans="2:8" x14ac:dyDescent="0.25">
      <c r="B1477" s="130"/>
      <c r="C1477" s="131"/>
      <c r="H1477" s="136"/>
    </row>
    <row r="1478" spans="2:8" x14ac:dyDescent="0.25">
      <c r="B1478" s="130"/>
      <c r="C1478" s="131"/>
      <c r="H1478" s="136"/>
    </row>
    <row r="1479" spans="2:8" x14ac:dyDescent="0.25">
      <c r="B1479" s="130"/>
      <c r="C1479" s="131"/>
      <c r="H1479" s="136"/>
    </row>
    <row r="1480" spans="2:8" x14ac:dyDescent="0.25">
      <c r="B1480" s="130"/>
      <c r="C1480" s="131"/>
      <c r="H1480" s="136"/>
    </row>
    <row r="1481" spans="2:8" x14ac:dyDescent="0.25">
      <c r="B1481" s="130"/>
      <c r="C1481" s="131"/>
      <c r="H1481" s="136"/>
    </row>
    <row r="1482" spans="2:8" x14ac:dyDescent="0.25">
      <c r="B1482" s="130"/>
      <c r="C1482" s="131"/>
      <c r="H1482" s="136"/>
    </row>
    <row r="1483" spans="2:8" x14ac:dyDescent="0.25">
      <c r="B1483" s="130"/>
      <c r="C1483" s="131"/>
      <c r="H1483" s="136"/>
    </row>
    <row r="1484" spans="2:8" x14ac:dyDescent="0.25">
      <c r="B1484" s="130"/>
      <c r="C1484" s="131"/>
      <c r="H1484" s="136"/>
    </row>
    <row r="1485" spans="2:8" x14ac:dyDescent="0.25">
      <c r="B1485" s="130"/>
      <c r="C1485" s="131"/>
      <c r="H1485" s="136"/>
    </row>
    <row r="1486" spans="2:8" x14ac:dyDescent="0.25">
      <c r="B1486" s="130"/>
      <c r="C1486" s="131"/>
      <c r="H1486" s="136"/>
    </row>
    <row r="1487" spans="2:8" x14ac:dyDescent="0.25">
      <c r="B1487" s="130"/>
      <c r="C1487" s="131"/>
      <c r="H1487" s="136"/>
    </row>
    <row r="1488" spans="2:8" x14ac:dyDescent="0.25">
      <c r="B1488" s="130"/>
      <c r="C1488" s="131"/>
      <c r="H1488" s="136"/>
    </row>
    <row r="1489" spans="2:8" x14ac:dyDescent="0.25">
      <c r="B1489" s="130"/>
      <c r="C1489" s="131"/>
      <c r="H1489" s="136"/>
    </row>
    <row r="1490" spans="2:8" x14ac:dyDescent="0.25">
      <c r="B1490" s="130"/>
      <c r="C1490" s="131"/>
      <c r="H1490" s="136"/>
    </row>
    <row r="1491" spans="2:8" x14ac:dyDescent="0.25">
      <c r="B1491" s="130"/>
      <c r="C1491" s="131"/>
      <c r="H1491" s="136"/>
    </row>
    <row r="1492" spans="2:8" x14ac:dyDescent="0.25">
      <c r="B1492" s="130"/>
      <c r="C1492" s="131"/>
      <c r="H1492" s="136"/>
    </row>
    <row r="1493" spans="2:8" x14ac:dyDescent="0.25">
      <c r="B1493" s="130"/>
      <c r="C1493" s="131"/>
      <c r="H1493" s="136"/>
    </row>
    <row r="1494" spans="2:8" x14ac:dyDescent="0.25">
      <c r="B1494" s="130"/>
      <c r="C1494" s="131"/>
      <c r="H1494" s="136"/>
    </row>
    <row r="1495" spans="2:8" x14ac:dyDescent="0.25">
      <c r="B1495" s="130"/>
      <c r="C1495" s="131"/>
      <c r="H1495" s="136"/>
    </row>
    <row r="1496" spans="2:8" x14ac:dyDescent="0.25">
      <c r="B1496" s="130"/>
      <c r="C1496" s="131"/>
      <c r="H1496" s="136"/>
    </row>
    <row r="1497" spans="2:8" x14ac:dyDescent="0.25">
      <c r="B1497" s="130"/>
      <c r="C1497" s="131"/>
      <c r="H1497" s="136"/>
    </row>
    <row r="1498" spans="2:8" x14ac:dyDescent="0.25">
      <c r="B1498" s="130"/>
      <c r="C1498" s="131"/>
      <c r="H1498" s="136"/>
    </row>
    <row r="1499" spans="2:8" x14ac:dyDescent="0.25">
      <c r="B1499" s="130"/>
      <c r="C1499" s="131"/>
      <c r="H1499" s="136"/>
    </row>
    <row r="1500" spans="2:8" x14ac:dyDescent="0.25">
      <c r="B1500" s="130"/>
      <c r="C1500" s="131"/>
      <c r="H1500" s="136"/>
    </row>
    <row r="1501" spans="2:8" x14ac:dyDescent="0.25">
      <c r="B1501" s="130"/>
      <c r="C1501" s="131"/>
      <c r="H1501" s="136"/>
    </row>
    <row r="1502" spans="2:8" x14ac:dyDescent="0.25">
      <c r="B1502" s="130"/>
      <c r="C1502" s="131"/>
      <c r="H1502" s="136"/>
    </row>
    <row r="1503" spans="2:8" x14ac:dyDescent="0.25">
      <c r="B1503" s="130"/>
      <c r="C1503" s="131"/>
      <c r="H1503" s="136"/>
    </row>
    <row r="1504" spans="2:8" x14ac:dyDescent="0.25">
      <c r="B1504" s="130"/>
      <c r="C1504" s="131"/>
      <c r="H1504" s="136"/>
    </row>
    <row r="1505" spans="2:8" x14ac:dyDescent="0.25">
      <c r="B1505" s="130"/>
      <c r="C1505" s="131"/>
      <c r="H1505" s="136"/>
    </row>
    <row r="1506" spans="2:8" x14ac:dyDescent="0.25">
      <c r="B1506" s="130"/>
      <c r="C1506" s="131"/>
      <c r="H1506" s="136"/>
    </row>
    <row r="1507" spans="2:8" x14ac:dyDescent="0.25">
      <c r="B1507" s="130"/>
      <c r="C1507" s="131"/>
      <c r="H1507" s="136"/>
    </row>
    <row r="1508" spans="2:8" x14ac:dyDescent="0.25">
      <c r="B1508" s="130"/>
      <c r="C1508" s="131"/>
      <c r="H1508" s="136"/>
    </row>
    <row r="1509" spans="2:8" x14ac:dyDescent="0.25">
      <c r="B1509" s="130"/>
      <c r="C1509" s="131"/>
      <c r="H1509" s="136"/>
    </row>
    <row r="1510" spans="2:8" x14ac:dyDescent="0.25">
      <c r="B1510" s="130"/>
      <c r="C1510" s="131"/>
      <c r="H1510" s="136"/>
    </row>
    <row r="1511" spans="2:8" x14ac:dyDescent="0.25">
      <c r="B1511" s="130"/>
      <c r="C1511" s="131"/>
      <c r="H1511" s="136"/>
    </row>
    <row r="1512" spans="2:8" x14ac:dyDescent="0.25">
      <c r="B1512" s="130"/>
      <c r="C1512" s="131"/>
      <c r="H1512" s="136"/>
    </row>
    <row r="1513" spans="2:8" x14ac:dyDescent="0.25">
      <c r="B1513" s="130"/>
      <c r="C1513" s="131"/>
      <c r="H1513" s="136"/>
    </row>
    <row r="1514" spans="2:8" x14ac:dyDescent="0.25">
      <c r="B1514" s="130"/>
      <c r="C1514" s="131"/>
      <c r="H1514" s="136"/>
    </row>
    <row r="1515" spans="2:8" x14ac:dyDescent="0.25">
      <c r="B1515" s="130"/>
      <c r="C1515" s="131"/>
      <c r="H1515" s="136"/>
    </row>
    <row r="1516" spans="2:8" x14ac:dyDescent="0.25">
      <c r="B1516" s="130"/>
      <c r="C1516" s="131"/>
      <c r="H1516" s="136"/>
    </row>
    <row r="1517" spans="2:8" x14ac:dyDescent="0.25">
      <c r="B1517" s="130"/>
      <c r="C1517" s="131"/>
      <c r="H1517" s="136"/>
    </row>
    <row r="1518" spans="2:8" x14ac:dyDescent="0.25">
      <c r="B1518" s="130"/>
      <c r="C1518" s="131"/>
      <c r="H1518" s="136"/>
    </row>
    <row r="1519" spans="2:8" x14ac:dyDescent="0.25">
      <c r="B1519" s="130"/>
      <c r="C1519" s="131"/>
      <c r="H1519" s="136"/>
    </row>
    <row r="1520" spans="2:8" x14ac:dyDescent="0.25">
      <c r="B1520" s="130"/>
      <c r="C1520" s="131"/>
      <c r="H1520" s="136"/>
    </row>
    <row r="1521" spans="2:8" x14ac:dyDescent="0.25">
      <c r="B1521" s="130"/>
      <c r="C1521" s="131"/>
      <c r="H1521" s="136"/>
    </row>
    <row r="1522" spans="2:8" x14ac:dyDescent="0.25">
      <c r="B1522" s="130"/>
      <c r="C1522" s="131"/>
      <c r="H1522" s="136"/>
    </row>
    <row r="1523" spans="2:8" x14ac:dyDescent="0.25">
      <c r="B1523" s="130"/>
      <c r="C1523" s="131"/>
      <c r="H1523" s="136"/>
    </row>
    <row r="1524" spans="2:8" x14ac:dyDescent="0.25">
      <c r="B1524" s="130"/>
      <c r="C1524" s="131"/>
      <c r="H1524" s="136"/>
    </row>
    <row r="1525" spans="2:8" x14ac:dyDescent="0.25">
      <c r="B1525" s="130"/>
      <c r="C1525" s="131"/>
      <c r="H1525" s="136"/>
    </row>
    <row r="1526" spans="2:8" x14ac:dyDescent="0.25">
      <c r="B1526" s="130"/>
      <c r="C1526" s="131"/>
      <c r="H1526" s="136"/>
    </row>
    <row r="1527" spans="2:8" x14ac:dyDescent="0.25">
      <c r="B1527" s="130"/>
      <c r="C1527" s="131"/>
      <c r="H1527" s="136"/>
    </row>
    <row r="1528" spans="2:8" x14ac:dyDescent="0.25">
      <c r="B1528" s="130"/>
      <c r="C1528" s="131"/>
      <c r="H1528" s="136"/>
    </row>
    <row r="1529" spans="2:8" x14ac:dyDescent="0.25">
      <c r="B1529" s="130"/>
      <c r="C1529" s="131"/>
      <c r="H1529" s="136"/>
    </row>
    <row r="1530" spans="2:8" x14ac:dyDescent="0.25">
      <c r="B1530" s="130"/>
      <c r="C1530" s="131"/>
      <c r="H1530" s="136"/>
    </row>
    <row r="1531" spans="2:8" x14ac:dyDescent="0.25">
      <c r="B1531" s="130"/>
      <c r="C1531" s="131"/>
      <c r="H1531" s="136"/>
    </row>
    <row r="1532" spans="2:8" x14ac:dyDescent="0.25">
      <c r="B1532" s="130"/>
      <c r="C1532" s="131"/>
      <c r="H1532" s="136"/>
    </row>
    <row r="1533" spans="2:8" x14ac:dyDescent="0.25">
      <c r="B1533" s="130"/>
      <c r="C1533" s="131"/>
      <c r="H1533" s="136"/>
    </row>
    <row r="1534" spans="2:8" x14ac:dyDescent="0.25">
      <c r="B1534" s="130"/>
      <c r="C1534" s="131"/>
      <c r="H1534" s="136"/>
    </row>
    <row r="1535" spans="2:8" x14ac:dyDescent="0.25">
      <c r="B1535" s="130"/>
      <c r="C1535" s="131"/>
      <c r="H1535" s="136"/>
    </row>
    <row r="1536" spans="2:8" x14ac:dyDescent="0.25">
      <c r="B1536" s="130"/>
      <c r="C1536" s="131"/>
      <c r="H1536" s="136"/>
    </row>
    <row r="1537" spans="2:8" x14ac:dyDescent="0.25">
      <c r="B1537" s="130"/>
      <c r="C1537" s="131"/>
      <c r="H1537" s="136"/>
    </row>
    <row r="1538" spans="2:8" x14ac:dyDescent="0.25">
      <c r="B1538" s="130"/>
      <c r="C1538" s="131"/>
      <c r="H1538" s="136"/>
    </row>
    <row r="1539" spans="2:8" x14ac:dyDescent="0.25">
      <c r="B1539" s="130"/>
      <c r="C1539" s="131"/>
      <c r="H1539" s="136"/>
    </row>
    <row r="1540" spans="2:8" x14ac:dyDescent="0.25">
      <c r="B1540" s="130"/>
      <c r="C1540" s="131"/>
      <c r="H1540" s="136"/>
    </row>
    <row r="1541" spans="2:8" x14ac:dyDescent="0.25">
      <c r="B1541" s="130"/>
      <c r="C1541" s="131"/>
      <c r="H1541" s="136"/>
    </row>
    <row r="1542" spans="2:8" x14ac:dyDescent="0.25">
      <c r="B1542" s="130"/>
      <c r="C1542" s="131"/>
      <c r="H1542" s="136"/>
    </row>
    <row r="1543" spans="2:8" x14ac:dyDescent="0.25">
      <c r="B1543" s="130"/>
      <c r="C1543" s="131"/>
      <c r="H1543" s="136"/>
    </row>
    <row r="1544" spans="2:8" x14ac:dyDescent="0.25">
      <c r="B1544" s="130"/>
      <c r="C1544" s="131"/>
      <c r="H1544" s="136"/>
    </row>
    <row r="1545" spans="2:8" x14ac:dyDescent="0.25">
      <c r="B1545" s="130"/>
      <c r="C1545" s="131"/>
      <c r="H1545" s="136"/>
    </row>
    <row r="1546" spans="2:8" x14ac:dyDescent="0.25">
      <c r="B1546" s="130"/>
      <c r="C1546" s="131"/>
      <c r="H1546" s="136"/>
    </row>
    <row r="1547" spans="2:8" x14ac:dyDescent="0.25">
      <c r="B1547" s="130"/>
      <c r="C1547" s="131"/>
      <c r="H1547" s="136"/>
    </row>
    <row r="1548" spans="2:8" x14ac:dyDescent="0.25">
      <c r="B1548" s="130"/>
      <c r="C1548" s="131"/>
      <c r="H1548" s="136"/>
    </row>
    <row r="1549" spans="2:8" x14ac:dyDescent="0.25">
      <c r="B1549" s="130"/>
      <c r="C1549" s="131"/>
      <c r="H1549" s="136"/>
    </row>
    <row r="1550" spans="2:8" x14ac:dyDescent="0.25">
      <c r="B1550" s="130"/>
      <c r="C1550" s="131"/>
      <c r="H1550" s="136"/>
    </row>
    <row r="1551" spans="2:8" x14ac:dyDescent="0.25">
      <c r="B1551" s="130"/>
      <c r="C1551" s="131"/>
      <c r="H1551" s="136"/>
    </row>
    <row r="1552" spans="2:8" x14ac:dyDescent="0.25">
      <c r="B1552" s="130"/>
      <c r="C1552" s="131"/>
      <c r="H1552" s="136"/>
    </row>
    <row r="1553" spans="2:8" x14ac:dyDescent="0.25">
      <c r="B1553" s="130"/>
      <c r="C1553" s="131"/>
      <c r="H1553" s="136"/>
    </row>
    <row r="1554" spans="2:8" x14ac:dyDescent="0.25">
      <c r="B1554" s="130"/>
      <c r="C1554" s="131"/>
      <c r="H1554" s="136"/>
    </row>
    <row r="1555" spans="2:8" x14ac:dyDescent="0.25">
      <c r="B1555" s="130"/>
      <c r="C1555" s="131"/>
      <c r="H1555" s="136"/>
    </row>
    <row r="1556" spans="2:8" x14ac:dyDescent="0.25">
      <c r="B1556" s="130"/>
      <c r="C1556" s="131"/>
      <c r="H1556" s="136"/>
    </row>
    <row r="1557" spans="2:8" x14ac:dyDescent="0.25">
      <c r="B1557" s="130"/>
      <c r="C1557" s="131"/>
      <c r="H1557" s="136"/>
    </row>
    <row r="1558" spans="2:8" x14ac:dyDescent="0.25">
      <c r="B1558" s="130"/>
      <c r="C1558" s="131"/>
      <c r="H1558" s="136"/>
    </row>
    <row r="1559" spans="2:8" x14ac:dyDescent="0.25">
      <c r="B1559" s="130"/>
      <c r="C1559" s="131"/>
      <c r="H1559" s="136"/>
    </row>
    <row r="1560" spans="2:8" x14ac:dyDescent="0.25">
      <c r="B1560" s="130"/>
      <c r="C1560" s="131"/>
      <c r="H1560" s="136"/>
    </row>
    <row r="1561" spans="2:8" x14ac:dyDescent="0.25">
      <c r="B1561" s="130"/>
      <c r="C1561" s="131"/>
      <c r="H1561" s="136"/>
    </row>
    <row r="1562" spans="2:8" x14ac:dyDescent="0.25">
      <c r="B1562" s="130"/>
      <c r="C1562" s="131"/>
      <c r="H1562" s="136"/>
    </row>
    <row r="1563" spans="2:8" x14ac:dyDescent="0.25">
      <c r="B1563" s="130"/>
      <c r="C1563" s="131"/>
      <c r="H1563" s="136"/>
    </row>
    <row r="1564" spans="2:8" x14ac:dyDescent="0.25">
      <c r="B1564" s="130"/>
      <c r="C1564" s="131"/>
      <c r="H1564" s="136"/>
    </row>
    <row r="1565" spans="2:8" x14ac:dyDescent="0.25">
      <c r="B1565" s="130"/>
      <c r="C1565" s="131"/>
      <c r="H1565" s="136"/>
    </row>
    <row r="1566" spans="2:8" x14ac:dyDescent="0.25">
      <c r="B1566" s="130"/>
      <c r="C1566" s="131"/>
      <c r="H1566" s="136"/>
    </row>
    <row r="1567" spans="2:8" x14ac:dyDescent="0.25">
      <c r="B1567" s="130"/>
      <c r="C1567" s="131"/>
      <c r="H1567" s="136"/>
    </row>
    <row r="1568" spans="2:8" x14ac:dyDescent="0.25">
      <c r="B1568" s="130"/>
      <c r="C1568" s="131"/>
      <c r="H1568" s="136"/>
    </row>
    <row r="1569" spans="2:8" x14ac:dyDescent="0.25">
      <c r="B1569" s="130"/>
      <c r="C1569" s="131"/>
      <c r="H1569" s="136"/>
    </row>
    <row r="1570" spans="2:8" x14ac:dyDescent="0.25">
      <c r="B1570" s="130"/>
      <c r="C1570" s="131"/>
      <c r="H1570" s="136"/>
    </row>
    <row r="1571" spans="2:8" x14ac:dyDescent="0.25">
      <c r="B1571" s="130"/>
      <c r="C1571" s="131"/>
      <c r="H1571" s="136"/>
    </row>
    <row r="1572" spans="2:8" x14ac:dyDescent="0.25">
      <c r="B1572" s="130"/>
      <c r="C1572" s="131"/>
      <c r="H1572" s="136"/>
    </row>
    <row r="1573" spans="2:8" x14ac:dyDescent="0.25">
      <c r="B1573" s="130"/>
      <c r="C1573" s="131"/>
      <c r="H1573" s="136"/>
    </row>
    <row r="1574" spans="2:8" x14ac:dyDescent="0.25">
      <c r="B1574" s="130"/>
      <c r="C1574" s="131"/>
      <c r="H1574" s="136"/>
    </row>
    <row r="1575" spans="2:8" x14ac:dyDescent="0.25">
      <c r="B1575" s="130"/>
      <c r="C1575" s="131"/>
      <c r="H1575" s="136"/>
    </row>
    <row r="1576" spans="2:8" x14ac:dyDescent="0.25">
      <c r="B1576" s="130"/>
      <c r="C1576" s="131"/>
      <c r="H1576" s="136"/>
    </row>
    <row r="1577" spans="2:8" x14ac:dyDescent="0.25">
      <c r="B1577" s="130"/>
      <c r="C1577" s="131"/>
      <c r="H1577" s="136"/>
    </row>
    <row r="1578" spans="2:8" x14ac:dyDescent="0.25">
      <c r="B1578" s="130"/>
      <c r="C1578" s="131"/>
      <c r="H1578" s="136"/>
    </row>
    <row r="1579" spans="2:8" x14ac:dyDescent="0.25">
      <c r="B1579" s="130"/>
      <c r="C1579" s="131"/>
      <c r="H1579" s="136"/>
    </row>
    <row r="1580" spans="2:8" x14ac:dyDescent="0.25">
      <c r="B1580" s="130"/>
      <c r="C1580" s="131"/>
      <c r="H1580" s="136"/>
    </row>
    <row r="1581" spans="2:8" x14ac:dyDescent="0.25">
      <c r="B1581" s="130"/>
      <c r="C1581" s="131"/>
      <c r="H1581" s="136"/>
    </row>
    <row r="1582" spans="2:8" x14ac:dyDescent="0.25">
      <c r="B1582" s="130"/>
      <c r="C1582" s="131"/>
      <c r="H1582" s="136"/>
    </row>
    <row r="1583" spans="2:8" x14ac:dyDescent="0.25">
      <c r="B1583" s="130"/>
      <c r="C1583" s="131"/>
      <c r="H1583" s="136"/>
    </row>
    <row r="1584" spans="2:8" x14ac:dyDescent="0.25">
      <c r="B1584" s="130"/>
      <c r="C1584" s="131"/>
      <c r="H1584" s="136"/>
    </row>
    <row r="1585" spans="2:8" x14ac:dyDescent="0.25">
      <c r="B1585" s="130"/>
      <c r="C1585" s="131"/>
      <c r="H1585" s="136"/>
    </row>
    <row r="1586" spans="2:8" x14ac:dyDescent="0.25">
      <c r="B1586" s="130"/>
      <c r="C1586" s="131"/>
      <c r="H1586" s="136"/>
    </row>
    <row r="1587" spans="2:8" x14ac:dyDescent="0.25">
      <c r="B1587" s="130"/>
      <c r="C1587" s="131"/>
      <c r="H1587" s="136"/>
    </row>
    <row r="1588" spans="2:8" x14ac:dyDescent="0.25">
      <c r="B1588" s="130"/>
      <c r="C1588" s="131"/>
      <c r="H1588" s="136"/>
    </row>
    <row r="1589" spans="2:8" x14ac:dyDescent="0.25">
      <c r="B1589" s="130"/>
      <c r="C1589" s="131"/>
      <c r="H1589" s="136"/>
    </row>
    <row r="1590" spans="2:8" x14ac:dyDescent="0.25">
      <c r="B1590" s="130"/>
      <c r="C1590" s="131"/>
      <c r="H1590" s="136"/>
    </row>
    <row r="1591" spans="2:8" x14ac:dyDescent="0.25">
      <c r="B1591" s="130"/>
      <c r="C1591" s="131"/>
      <c r="H1591" s="136"/>
    </row>
    <row r="1592" spans="2:8" x14ac:dyDescent="0.25">
      <c r="B1592" s="130"/>
      <c r="C1592" s="131"/>
      <c r="H1592" s="136"/>
    </row>
    <row r="1593" spans="2:8" x14ac:dyDescent="0.25">
      <c r="B1593" s="130"/>
      <c r="C1593" s="131"/>
      <c r="H1593" s="136"/>
    </row>
    <row r="1594" spans="2:8" x14ac:dyDescent="0.25">
      <c r="B1594" s="130"/>
      <c r="C1594" s="131"/>
      <c r="H1594" s="136"/>
    </row>
    <row r="1595" spans="2:8" x14ac:dyDescent="0.25">
      <c r="B1595" s="130"/>
      <c r="C1595" s="131"/>
      <c r="H1595" s="136"/>
    </row>
    <row r="1596" spans="2:8" x14ac:dyDescent="0.25">
      <c r="B1596" s="130"/>
      <c r="C1596" s="131"/>
      <c r="H1596" s="136"/>
    </row>
    <row r="1597" spans="2:8" x14ac:dyDescent="0.25">
      <c r="B1597" s="130"/>
      <c r="C1597" s="131"/>
      <c r="H1597" s="136"/>
    </row>
    <row r="1598" spans="2:8" x14ac:dyDescent="0.25">
      <c r="B1598" s="130"/>
      <c r="C1598" s="131"/>
      <c r="H1598" s="136"/>
    </row>
    <row r="1599" spans="2:8" x14ac:dyDescent="0.25">
      <c r="B1599" s="130"/>
      <c r="C1599" s="131"/>
      <c r="H1599" s="136"/>
    </row>
    <row r="1600" spans="2:8" x14ac:dyDescent="0.25">
      <c r="B1600" s="130"/>
      <c r="C1600" s="131"/>
      <c r="H1600" s="136"/>
    </row>
    <row r="1601" spans="2:8" x14ac:dyDescent="0.25">
      <c r="B1601" s="130"/>
      <c r="C1601" s="131"/>
      <c r="H1601" s="136"/>
    </row>
    <row r="1602" spans="2:8" x14ac:dyDescent="0.25">
      <c r="B1602" s="130"/>
      <c r="C1602" s="131"/>
      <c r="H1602" s="136"/>
    </row>
    <row r="1603" spans="2:8" x14ac:dyDescent="0.25">
      <c r="B1603" s="130"/>
      <c r="C1603" s="131"/>
      <c r="H1603" s="136"/>
    </row>
    <row r="1604" spans="2:8" x14ac:dyDescent="0.25">
      <c r="B1604" s="130"/>
      <c r="C1604" s="131"/>
      <c r="H1604" s="136"/>
    </row>
    <row r="1605" spans="2:8" x14ac:dyDescent="0.25">
      <c r="B1605" s="130"/>
      <c r="C1605" s="131"/>
      <c r="H1605" s="136"/>
    </row>
    <row r="1606" spans="2:8" x14ac:dyDescent="0.25">
      <c r="B1606" s="130"/>
      <c r="C1606" s="131"/>
      <c r="H1606" s="136"/>
    </row>
    <row r="1607" spans="2:8" x14ac:dyDescent="0.25">
      <c r="B1607" s="130"/>
      <c r="C1607" s="131"/>
      <c r="H1607" s="136"/>
    </row>
    <row r="1608" spans="2:8" x14ac:dyDescent="0.25">
      <c r="B1608" s="130"/>
      <c r="C1608" s="131"/>
      <c r="H1608" s="136"/>
    </row>
    <row r="1609" spans="2:8" x14ac:dyDescent="0.25">
      <c r="B1609" s="130"/>
      <c r="C1609" s="131"/>
      <c r="H1609" s="136"/>
    </row>
    <row r="1610" spans="2:8" x14ac:dyDescent="0.25">
      <c r="B1610" s="130"/>
      <c r="C1610" s="131"/>
      <c r="H1610" s="136"/>
    </row>
    <row r="1611" spans="2:8" x14ac:dyDescent="0.25">
      <c r="B1611" s="130"/>
      <c r="C1611" s="131"/>
      <c r="H1611" s="136"/>
    </row>
    <row r="1612" spans="2:8" x14ac:dyDescent="0.25">
      <c r="B1612" s="130"/>
      <c r="C1612" s="131"/>
      <c r="H1612" s="136"/>
    </row>
    <row r="1613" spans="2:8" x14ac:dyDescent="0.25">
      <c r="B1613" s="130"/>
      <c r="C1613" s="131"/>
      <c r="H1613" s="136"/>
    </row>
    <row r="1614" spans="2:8" x14ac:dyDescent="0.25">
      <c r="B1614" s="130"/>
      <c r="C1614" s="131"/>
      <c r="H1614" s="136"/>
    </row>
    <row r="1615" spans="2:8" x14ac:dyDescent="0.25">
      <c r="B1615" s="130"/>
      <c r="C1615" s="131"/>
      <c r="H1615" s="136"/>
    </row>
    <row r="1616" spans="2:8" x14ac:dyDescent="0.25">
      <c r="B1616" s="130"/>
      <c r="C1616" s="131"/>
      <c r="H1616" s="136"/>
    </row>
    <row r="1617" spans="2:8" x14ac:dyDescent="0.25">
      <c r="B1617" s="130"/>
      <c r="C1617" s="131"/>
      <c r="H1617" s="136"/>
    </row>
    <row r="1618" spans="2:8" x14ac:dyDescent="0.25">
      <c r="B1618" s="130"/>
      <c r="C1618" s="131"/>
      <c r="H1618" s="136"/>
    </row>
    <row r="1619" spans="2:8" x14ac:dyDescent="0.25">
      <c r="B1619" s="130"/>
      <c r="C1619" s="131"/>
      <c r="H1619" s="136"/>
    </row>
    <row r="1620" spans="2:8" x14ac:dyDescent="0.25">
      <c r="B1620" s="130"/>
      <c r="C1620" s="131"/>
      <c r="H1620" s="136"/>
    </row>
    <row r="1621" spans="2:8" x14ac:dyDescent="0.25">
      <c r="B1621" s="130"/>
      <c r="C1621" s="131"/>
      <c r="H1621" s="136"/>
    </row>
    <row r="1622" spans="2:8" x14ac:dyDescent="0.25">
      <c r="B1622" s="130"/>
      <c r="C1622" s="131"/>
      <c r="H1622" s="136"/>
    </row>
    <row r="1623" spans="2:8" x14ac:dyDescent="0.25">
      <c r="B1623" s="130"/>
      <c r="C1623" s="131"/>
      <c r="H1623" s="136"/>
    </row>
    <row r="1624" spans="2:8" x14ac:dyDescent="0.25">
      <c r="B1624" s="130"/>
      <c r="C1624" s="131"/>
      <c r="H1624" s="136"/>
    </row>
    <row r="1625" spans="2:8" x14ac:dyDescent="0.25">
      <c r="B1625" s="130"/>
      <c r="C1625" s="131"/>
      <c r="H1625" s="136"/>
    </row>
    <row r="1626" spans="2:8" x14ac:dyDescent="0.25">
      <c r="B1626" s="130"/>
      <c r="C1626" s="131"/>
      <c r="H1626" s="136"/>
    </row>
    <row r="1627" spans="2:8" x14ac:dyDescent="0.25">
      <c r="B1627" s="130"/>
      <c r="C1627" s="131"/>
      <c r="H1627" s="136"/>
    </row>
    <row r="1628" spans="2:8" x14ac:dyDescent="0.25">
      <c r="B1628" s="130"/>
      <c r="C1628" s="131"/>
      <c r="H1628" s="136"/>
    </row>
    <row r="1629" spans="2:8" x14ac:dyDescent="0.25">
      <c r="B1629" s="130"/>
      <c r="C1629" s="131"/>
      <c r="H1629" s="136"/>
    </row>
    <row r="1630" spans="2:8" x14ac:dyDescent="0.25">
      <c r="B1630" s="130"/>
      <c r="C1630" s="131"/>
      <c r="H1630" s="136"/>
    </row>
    <row r="1631" spans="2:8" x14ac:dyDescent="0.25">
      <c r="B1631" s="130"/>
      <c r="C1631" s="131"/>
      <c r="H1631" s="136"/>
    </row>
    <row r="1632" spans="2:8" x14ac:dyDescent="0.25">
      <c r="B1632" s="130"/>
      <c r="C1632" s="131"/>
      <c r="H1632" s="136"/>
    </row>
    <row r="1633" spans="2:8" x14ac:dyDescent="0.25">
      <c r="B1633" s="130"/>
      <c r="C1633" s="131"/>
      <c r="H1633" s="136"/>
    </row>
    <row r="1634" spans="2:8" x14ac:dyDescent="0.25">
      <c r="B1634" s="130"/>
      <c r="C1634" s="131"/>
      <c r="H1634" s="136"/>
    </row>
    <row r="1635" spans="2:8" x14ac:dyDescent="0.25">
      <c r="B1635" s="130"/>
      <c r="C1635" s="131"/>
      <c r="H1635" s="136"/>
    </row>
    <row r="1636" spans="2:8" x14ac:dyDescent="0.25">
      <c r="B1636" s="130"/>
      <c r="C1636" s="131"/>
      <c r="H1636" s="136"/>
    </row>
    <row r="1637" spans="2:8" x14ac:dyDescent="0.25">
      <c r="B1637" s="130"/>
      <c r="C1637" s="131"/>
      <c r="H1637" s="136"/>
    </row>
    <row r="1638" spans="2:8" x14ac:dyDescent="0.25">
      <c r="B1638" s="130"/>
      <c r="C1638" s="131"/>
      <c r="H1638" s="136"/>
    </row>
    <row r="1639" spans="2:8" x14ac:dyDescent="0.25">
      <c r="B1639" s="130"/>
      <c r="C1639" s="131"/>
      <c r="H1639" s="136"/>
    </row>
    <row r="1640" spans="2:8" x14ac:dyDescent="0.25">
      <c r="B1640" s="130"/>
      <c r="C1640" s="131"/>
      <c r="H1640" s="136"/>
    </row>
    <row r="1641" spans="2:8" x14ac:dyDescent="0.25">
      <c r="B1641" s="130"/>
      <c r="C1641" s="131"/>
      <c r="H1641" s="136"/>
    </row>
    <row r="1642" spans="2:8" x14ac:dyDescent="0.25">
      <c r="B1642" s="130"/>
      <c r="C1642" s="131"/>
      <c r="H1642" s="136"/>
    </row>
    <row r="1643" spans="2:8" x14ac:dyDescent="0.25">
      <c r="B1643" s="130"/>
      <c r="C1643" s="131"/>
      <c r="H1643" s="136"/>
    </row>
    <row r="1644" spans="2:8" x14ac:dyDescent="0.25">
      <c r="B1644" s="130"/>
      <c r="C1644" s="131"/>
      <c r="H1644" s="136"/>
    </row>
    <row r="1645" spans="2:8" x14ac:dyDescent="0.25">
      <c r="B1645" s="130"/>
      <c r="C1645" s="131"/>
      <c r="H1645" s="136"/>
    </row>
    <row r="1646" spans="2:8" x14ac:dyDescent="0.25">
      <c r="B1646" s="130"/>
      <c r="C1646" s="131"/>
      <c r="H1646" s="136"/>
    </row>
    <row r="1647" spans="2:8" x14ac:dyDescent="0.25">
      <c r="B1647" s="130"/>
      <c r="C1647" s="131"/>
      <c r="H1647" s="136"/>
    </row>
    <row r="1648" spans="2:8" x14ac:dyDescent="0.25">
      <c r="B1648" s="130"/>
      <c r="C1648" s="131"/>
      <c r="H1648" s="136"/>
    </row>
    <row r="1649" spans="2:8" x14ac:dyDescent="0.25">
      <c r="B1649" s="130"/>
      <c r="C1649" s="131"/>
      <c r="H1649" s="136"/>
    </row>
    <row r="1650" spans="2:8" x14ac:dyDescent="0.25">
      <c r="B1650" s="130"/>
      <c r="C1650" s="131"/>
      <c r="H1650" s="136"/>
    </row>
    <row r="1651" spans="2:8" x14ac:dyDescent="0.25">
      <c r="B1651" s="130"/>
      <c r="C1651" s="131"/>
      <c r="H1651" s="136"/>
    </row>
    <row r="1652" spans="2:8" x14ac:dyDescent="0.25">
      <c r="B1652" s="130"/>
      <c r="C1652" s="131"/>
      <c r="H1652" s="136"/>
    </row>
    <row r="1653" spans="2:8" x14ac:dyDescent="0.25">
      <c r="B1653" s="130"/>
      <c r="C1653" s="131"/>
      <c r="H1653" s="136"/>
    </row>
    <row r="1654" spans="2:8" x14ac:dyDescent="0.25">
      <c r="B1654" s="130"/>
      <c r="C1654" s="131"/>
      <c r="H1654" s="136"/>
    </row>
    <row r="1655" spans="2:8" x14ac:dyDescent="0.25">
      <c r="B1655" s="130"/>
      <c r="C1655" s="131"/>
      <c r="H1655" s="136"/>
    </row>
    <row r="1656" spans="2:8" x14ac:dyDescent="0.25">
      <c r="B1656" s="130"/>
      <c r="C1656" s="131"/>
      <c r="H1656" s="136"/>
    </row>
    <row r="1657" spans="2:8" x14ac:dyDescent="0.25">
      <c r="B1657" s="130"/>
      <c r="C1657" s="131"/>
      <c r="H1657" s="136"/>
    </row>
    <row r="1658" spans="2:8" x14ac:dyDescent="0.25">
      <c r="B1658" s="130"/>
      <c r="C1658" s="131"/>
      <c r="H1658" s="136"/>
    </row>
    <row r="1659" spans="2:8" x14ac:dyDescent="0.25">
      <c r="B1659" s="130"/>
      <c r="C1659" s="131"/>
      <c r="H1659" s="136"/>
    </row>
    <row r="1660" spans="2:8" x14ac:dyDescent="0.25">
      <c r="B1660" s="130"/>
      <c r="C1660" s="131"/>
      <c r="H1660" s="136"/>
    </row>
    <row r="1661" spans="2:8" x14ac:dyDescent="0.25">
      <c r="B1661" s="130"/>
      <c r="C1661" s="131"/>
      <c r="H1661" s="136"/>
    </row>
    <row r="1662" spans="2:8" x14ac:dyDescent="0.25">
      <c r="B1662" s="130"/>
      <c r="C1662" s="131"/>
      <c r="H1662" s="136"/>
    </row>
    <row r="1663" spans="2:8" x14ac:dyDescent="0.25">
      <c r="B1663" s="130"/>
      <c r="C1663" s="131"/>
      <c r="H1663" s="136"/>
    </row>
    <row r="1664" spans="2:8" x14ac:dyDescent="0.25">
      <c r="B1664" s="130"/>
      <c r="C1664" s="131"/>
      <c r="H1664" s="136"/>
    </row>
    <row r="1665" spans="2:8" x14ac:dyDescent="0.25">
      <c r="B1665" s="130"/>
      <c r="C1665" s="131"/>
      <c r="H1665" s="136"/>
    </row>
    <row r="1666" spans="2:8" x14ac:dyDescent="0.25">
      <c r="B1666" s="130"/>
      <c r="C1666" s="131"/>
      <c r="H1666" s="136"/>
    </row>
    <row r="1667" spans="2:8" x14ac:dyDescent="0.25">
      <c r="B1667" s="130"/>
      <c r="C1667" s="131"/>
      <c r="H1667" s="136"/>
    </row>
    <row r="1668" spans="2:8" x14ac:dyDescent="0.25">
      <c r="B1668" s="130"/>
      <c r="C1668" s="131"/>
      <c r="H1668" s="136"/>
    </row>
    <row r="1669" spans="2:8" x14ac:dyDescent="0.25">
      <c r="B1669" s="130"/>
      <c r="C1669" s="131"/>
      <c r="H1669" s="136"/>
    </row>
    <row r="1670" spans="2:8" x14ac:dyDescent="0.25">
      <c r="B1670" s="130"/>
      <c r="C1670" s="131"/>
      <c r="H1670" s="136"/>
    </row>
    <row r="1671" spans="2:8" x14ac:dyDescent="0.25">
      <c r="B1671" s="130"/>
      <c r="C1671" s="131"/>
      <c r="H1671" s="136"/>
    </row>
    <row r="1672" spans="2:8" x14ac:dyDescent="0.25">
      <c r="B1672" s="130"/>
      <c r="C1672" s="131"/>
      <c r="H1672" s="136"/>
    </row>
    <row r="1673" spans="2:8" x14ac:dyDescent="0.25">
      <c r="B1673" s="130"/>
      <c r="C1673" s="131"/>
      <c r="H1673" s="136"/>
    </row>
    <row r="1674" spans="2:8" x14ac:dyDescent="0.25">
      <c r="B1674" s="130"/>
      <c r="C1674" s="131"/>
      <c r="H1674" s="136"/>
    </row>
    <row r="1675" spans="2:8" x14ac:dyDescent="0.25">
      <c r="B1675" s="130"/>
      <c r="C1675" s="131"/>
      <c r="H1675" s="136"/>
    </row>
    <row r="1676" spans="2:8" x14ac:dyDescent="0.25">
      <c r="B1676" s="130"/>
      <c r="C1676" s="131"/>
      <c r="H1676" s="136"/>
    </row>
    <row r="1677" spans="2:8" x14ac:dyDescent="0.25">
      <c r="B1677" s="130"/>
      <c r="C1677" s="131"/>
      <c r="H1677" s="136"/>
    </row>
    <row r="1678" spans="2:8" x14ac:dyDescent="0.25">
      <c r="B1678" s="130"/>
      <c r="C1678" s="131"/>
      <c r="H1678" s="136"/>
    </row>
    <row r="1679" spans="2:8" x14ac:dyDescent="0.25">
      <c r="B1679" s="130"/>
      <c r="C1679" s="131"/>
      <c r="H1679" s="136"/>
    </row>
    <row r="1680" spans="2:8" x14ac:dyDescent="0.25">
      <c r="B1680" s="130"/>
      <c r="C1680" s="131"/>
      <c r="H1680" s="136"/>
    </row>
    <row r="1681" spans="2:8" x14ac:dyDescent="0.25">
      <c r="B1681" s="130"/>
      <c r="C1681" s="131"/>
      <c r="H1681" s="136"/>
    </row>
    <row r="1682" spans="2:8" x14ac:dyDescent="0.25">
      <c r="B1682" s="130"/>
      <c r="C1682" s="131"/>
      <c r="H1682" s="136"/>
    </row>
    <row r="1683" spans="2:8" x14ac:dyDescent="0.25">
      <c r="B1683" s="130"/>
      <c r="C1683" s="131"/>
      <c r="H1683" s="136"/>
    </row>
    <row r="1684" spans="2:8" x14ac:dyDescent="0.25">
      <c r="B1684" s="130"/>
      <c r="C1684" s="131"/>
      <c r="H1684" s="136"/>
    </row>
    <row r="1685" spans="2:8" x14ac:dyDescent="0.25">
      <c r="B1685" s="130"/>
      <c r="C1685" s="131"/>
      <c r="H1685" s="136"/>
    </row>
    <row r="1686" spans="2:8" x14ac:dyDescent="0.25">
      <c r="B1686" s="130"/>
      <c r="C1686" s="131"/>
      <c r="H1686" s="136"/>
    </row>
    <row r="1687" spans="2:8" x14ac:dyDescent="0.25">
      <c r="B1687" s="130"/>
      <c r="C1687" s="131"/>
      <c r="H1687" s="136"/>
    </row>
    <row r="1688" spans="2:8" x14ac:dyDescent="0.25">
      <c r="B1688" s="130"/>
      <c r="C1688" s="131"/>
      <c r="H1688" s="136"/>
    </row>
    <row r="1689" spans="2:8" x14ac:dyDescent="0.25">
      <c r="B1689" s="130"/>
      <c r="C1689" s="131"/>
      <c r="H1689" s="136"/>
    </row>
    <row r="1690" spans="2:8" x14ac:dyDescent="0.25">
      <c r="B1690" s="130"/>
      <c r="C1690" s="131"/>
      <c r="H1690" s="136"/>
    </row>
    <row r="1691" spans="2:8" x14ac:dyDescent="0.25">
      <c r="B1691" s="130"/>
      <c r="C1691" s="131"/>
      <c r="H1691" s="136"/>
    </row>
    <row r="1692" spans="2:8" x14ac:dyDescent="0.25">
      <c r="B1692" s="130"/>
      <c r="C1692" s="131"/>
      <c r="H1692" s="136"/>
    </row>
    <row r="1693" spans="2:8" x14ac:dyDescent="0.25">
      <c r="B1693" s="130"/>
      <c r="C1693" s="131"/>
      <c r="H1693" s="136"/>
    </row>
    <row r="1694" spans="2:8" x14ac:dyDescent="0.25">
      <c r="B1694" s="130"/>
      <c r="C1694" s="131"/>
      <c r="H1694" s="136"/>
    </row>
    <row r="1695" spans="2:8" x14ac:dyDescent="0.25">
      <c r="B1695" s="130"/>
      <c r="C1695" s="131"/>
      <c r="H1695" s="136"/>
    </row>
    <row r="1696" spans="2:8" x14ac:dyDescent="0.25">
      <c r="B1696" s="130"/>
      <c r="C1696" s="131"/>
      <c r="H1696" s="136"/>
    </row>
    <row r="1697" spans="2:8" x14ac:dyDescent="0.25">
      <c r="B1697" s="130"/>
      <c r="C1697" s="131"/>
      <c r="H1697" s="136"/>
    </row>
    <row r="1698" spans="2:8" x14ac:dyDescent="0.25">
      <c r="B1698" s="130"/>
      <c r="C1698" s="131"/>
      <c r="H1698" s="136"/>
    </row>
    <row r="1699" spans="2:8" x14ac:dyDescent="0.25">
      <c r="B1699" s="130"/>
      <c r="C1699" s="131"/>
      <c r="H1699" s="136"/>
    </row>
    <row r="1700" spans="2:8" x14ac:dyDescent="0.25">
      <c r="B1700" s="130"/>
      <c r="C1700" s="131"/>
      <c r="H1700" s="136"/>
    </row>
    <row r="1701" spans="2:8" x14ac:dyDescent="0.25">
      <c r="B1701" s="130"/>
      <c r="C1701" s="131"/>
      <c r="H1701" s="136"/>
    </row>
    <row r="1702" spans="2:8" x14ac:dyDescent="0.25">
      <c r="B1702" s="130"/>
      <c r="C1702" s="131"/>
      <c r="H1702" s="136"/>
    </row>
    <row r="1703" spans="2:8" x14ac:dyDescent="0.25">
      <c r="B1703" s="130"/>
      <c r="C1703" s="131"/>
      <c r="H1703" s="136"/>
    </row>
    <row r="1704" spans="2:8" x14ac:dyDescent="0.25">
      <c r="B1704" s="130"/>
      <c r="C1704" s="131"/>
      <c r="H1704" s="136"/>
    </row>
    <row r="1705" spans="2:8" x14ac:dyDescent="0.25">
      <c r="B1705" s="130"/>
      <c r="C1705" s="131"/>
      <c r="H1705" s="136"/>
    </row>
    <row r="1706" spans="2:8" x14ac:dyDescent="0.25">
      <c r="B1706" s="130"/>
      <c r="C1706" s="131"/>
      <c r="H1706" s="136"/>
    </row>
    <row r="1707" spans="2:8" x14ac:dyDescent="0.25">
      <c r="B1707" s="130"/>
      <c r="C1707" s="131"/>
      <c r="H1707" s="136"/>
    </row>
    <row r="1708" spans="2:8" x14ac:dyDescent="0.25">
      <c r="B1708" s="130"/>
      <c r="C1708" s="131"/>
      <c r="H1708" s="136"/>
    </row>
    <row r="1709" spans="2:8" x14ac:dyDescent="0.25">
      <c r="B1709" s="130"/>
      <c r="C1709" s="131"/>
      <c r="H1709" s="136"/>
    </row>
    <row r="1710" spans="2:8" x14ac:dyDescent="0.25">
      <c r="B1710" s="130"/>
      <c r="C1710" s="131"/>
      <c r="H1710" s="136"/>
    </row>
    <row r="1711" spans="2:8" x14ac:dyDescent="0.25">
      <c r="B1711" s="130"/>
      <c r="C1711" s="131"/>
      <c r="H1711" s="136"/>
    </row>
    <row r="1712" spans="2:8" x14ac:dyDescent="0.25">
      <c r="B1712" s="130"/>
      <c r="C1712" s="131"/>
      <c r="H1712" s="136"/>
    </row>
    <row r="1713" spans="2:8" x14ac:dyDescent="0.25">
      <c r="B1713" s="130"/>
      <c r="C1713" s="131"/>
      <c r="H1713" s="136"/>
    </row>
    <row r="1714" spans="2:8" x14ac:dyDescent="0.25">
      <c r="B1714" s="130"/>
      <c r="C1714" s="131"/>
      <c r="H1714" s="136"/>
    </row>
    <row r="1715" spans="2:8" x14ac:dyDescent="0.25">
      <c r="B1715" s="130"/>
      <c r="C1715" s="131"/>
      <c r="H1715" s="136"/>
    </row>
    <row r="1716" spans="2:8" x14ac:dyDescent="0.25">
      <c r="B1716" s="130"/>
      <c r="C1716" s="131"/>
      <c r="H1716" s="136"/>
    </row>
    <row r="1717" spans="2:8" x14ac:dyDescent="0.25">
      <c r="B1717" s="130"/>
      <c r="C1717" s="131"/>
      <c r="H1717" s="136"/>
    </row>
    <row r="1718" spans="2:8" x14ac:dyDescent="0.25">
      <c r="B1718" s="130"/>
      <c r="C1718" s="131"/>
      <c r="H1718" s="136"/>
    </row>
    <row r="1719" spans="2:8" x14ac:dyDescent="0.25">
      <c r="B1719" s="130"/>
      <c r="C1719" s="131"/>
      <c r="H1719" s="136"/>
    </row>
    <row r="1720" spans="2:8" x14ac:dyDescent="0.25">
      <c r="B1720" s="130"/>
      <c r="C1720" s="131"/>
      <c r="H1720" s="136"/>
    </row>
    <row r="1721" spans="2:8" x14ac:dyDescent="0.25">
      <c r="B1721" s="130"/>
      <c r="C1721" s="131"/>
      <c r="H1721" s="136"/>
    </row>
    <row r="1722" spans="2:8" x14ac:dyDescent="0.25">
      <c r="B1722" s="130"/>
      <c r="C1722" s="131"/>
      <c r="H1722" s="136"/>
    </row>
    <row r="1723" spans="2:8" x14ac:dyDescent="0.25">
      <c r="B1723" s="130"/>
      <c r="C1723" s="131"/>
      <c r="H1723" s="136"/>
    </row>
    <row r="1724" spans="2:8" x14ac:dyDescent="0.25">
      <c r="B1724" s="130"/>
      <c r="C1724" s="131"/>
      <c r="H1724" s="136"/>
    </row>
    <row r="1725" spans="2:8" x14ac:dyDescent="0.25">
      <c r="B1725" s="130"/>
      <c r="C1725" s="131"/>
      <c r="H1725" s="136"/>
    </row>
    <row r="1726" spans="2:8" x14ac:dyDescent="0.25">
      <c r="B1726" s="130"/>
      <c r="C1726" s="131"/>
      <c r="H1726" s="136"/>
    </row>
    <row r="1727" spans="2:8" x14ac:dyDescent="0.25">
      <c r="B1727" s="130"/>
      <c r="C1727" s="131"/>
      <c r="H1727" s="136"/>
    </row>
    <row r="1728" spans="2:8" x14ac:dyDescent="0.25">
      <c r="B1728" s="130"/>
      <c r="C1728" s="131"/>
      <c r="H1728" s="136"/>
    </row>
    <row r="1729" spans="2:8" x14ac:dyDescent="0.25">
      <c r="B1729" s="130"/>
      <c r="C1729" s="131"/>
      <c r="H1729" s="136"/>
    </row>
    <row r="1730" spans="2:8" x14ac:dyDescent="0.25">
      <c r="B1730" s="130"/>
      <c r="C1730" s="131"/>
      <c r="H1730" s="136"/>
    </row>
    <row r="1731" spans="2:8" x14ac:dyDescent="0.25">
      <c r="B1731" s="130"/>
      <c r="C1731" s="131"/>
      <c r="H1731" s="136"/>
    </row>
    <row r="1732" spans="2:8" x14ac:dyDescent="0.25">
      <c r="C1732" s="131"/>
      <c r="H1732" s="136"/>
    </row>
    <row r="1733" spans="2:8" x14ac:dyDescent="0.25">
      <c r="H1733" s="136"/>
    </row>
    <row r="1734" spans="2:8" x14ac:dyDescent="0.25">
      <c r="H1734" s="136"/>
    </row>
    <row r="1735" spans="2:8" x14ac:dyDescent="0.25">
      <c r="H1735" s="136"/>
    </row>
    <row r="1736" spans="2:8" x14ac:dyDescent="0.25">
      <c r="H1736" s="136"/>
    </row>
    <row r="1737" spans="2:8" x14ac:dyDescent="0.25">
      <c r="H1737" s="136"/>
    </row>
    <row r="1738" spans="2:8" x14ac:dyDescent="0.25">
      <c r="H1738" s="136"/>
    </row>
    <row r="1739" spans="2:8" x14ac:dyDescent="0.25">
      <c r="H1739" s="136"/>
    </row>
    <row r="1740" spans="2:8" x14ac:dyDescent="0.25">
      <c r="H1740" s="136"/>
    </row>
    <row r="1741" spans="2:8" x14ac:dyDescent="0.25">
      <c r="H1741" s="136"/>
    </row>
    <row r="1742" spans="2:8" x14ac:dyDescent="0.25">
      <c r="H1742" s="136"/>
    </row>
    <row r="1743" spans="2:8" x14ac:dyDescent="0.25">
      <c r="H1743" s="136"/>
    </row>
    <row r="1744" spans="2:8" x14ac:dyDescent="0.25">
      <c r="H1744" s="136"/>
    </row>
    <row r="1745" spans="8:8" x14ac:dyDescent="0.25">
      <c r="H1745" s="136"/>
    </row>
    <row r="1746" spans="8:8" x14ac:dyDescent="0.25">
      <c r="H1746" s="136"/>
    </row>
    <row r="1747" spans="8:8" x14ac:dyDescent="0.25">
      <c r="H1747" s="136"/>
    </row>
    <row r="1748" spans="8:8" x14ac:dyDescent="0.25">
      <c r="H1748" s="136"/>
    </row>
    <row r="1749" spans="8:8" x14ac:dyDescent="0.25">
      <c r="H1749" s="136"/>
    </row>
    <row r="1750" spans="8:8" x14ac:dyDescent="0.25">
      <c r="H1750" s="136"/>
    </row>
    <row r="1751" spans="8:8" x14ac:dyDescent="0.25">
      <c r="H1751" s="136"/>
    </row>
    <row r="1752" spans="8:8" x14ac:dyDescent="0.25">
      <c r="H1752" s="136"/>
    </row>
    <row r="1753" spans="8:8" x14ac:dyDescent="0.25">
      <c r="H1753" s="136"/>
    </row>
    <row r="1754" spans="8:8" x14ac:dyDescent="0.25">
      <c r="H1754" s="136"/>
    </row>
    <row r="1755" spans="8:8" x14ac:dyDescent="0.25">
      <c r="H1755" s="136"/>
    </row>
    <row r="1756" spans="8:8" x14ac:dyDescent="0.25">
      <c r="H1756" s="136"/>
    </row>
    <row r="1757" spans="8:8" x14ac:dyDescent="0.25">
      <c r="H1757" s="136"/>
    </row>
    <row r="1758" spans="8:8" x14ac:dyDescent="0.25">
      <c r="H1758" s="136"/>
    </row>
    <row r="1759" spans="8:8" x14ac:dyDescent="0.25">
      <c r="H1759" s="136"/>
    </row>
    <row r="1760" spans="8:8" x14ac:dyDescent="0.25">
      <c r="H1760" s="136"/>
    </row>
    <row r="1761" spans="8:8" x14ac:dyDescent="0.25">
      <c r="H1761" s="136"/>
    </row>
    <row r="1762" spans="8:8" x14ac:dyDescent="0.25">
      <c r="H1762" s="136"/>
    </row>
    <row r="1763" spans="8:8" x14ac:dyDescent="0.25">
      <c r="H1763" s="136"/>
    </row>
    <row r="1764" spans="8:8" x14ac:dyDescent="0.25">
      <c r="H1764" s="136"/>
    </row>
    <row r="1765" spans="8:8" x14ac:dyDescent="0.25">
      <c r="H1765" s="136"/>
    </row>
    <row r="1766" spans="8:8" x14ac:dyDescent="0.25">
      <c r="H1766" s="136"/>
    </row>
    <row r="1767" spans="8:8" x14ac:dyDescent="0.25">
      <c r="H1767" s="136"/>
    </row>
    <row r="1768" spans="8:8" x14ac:dyDescent="0.25">
      <c r="H1768" s="136"/>
    </row>
    <row r="1769" spans="8:8" x14ac:dyDescent="0.25">
      <c r="H1769" s="136"/>
    </row>
    <row r="1770" spans="8:8" x14ac:dyDescent="0.25">
      <c r="H1770" s="136"/>
    </row>
    <row r="1771" spans="8:8" x14ac:dyDescent="0.25">
      <c r="H1771" s="136"/>
    </row>
    <row r="1772" spans="8:8" x14ac:dyDescent="0.25">
      <c r="H1772" s="136"/>
    </row>
    <row r="1773" spans="8:8" x14ac:dyDescent="0.25">
      <c r="H1773" s="136"/>
    </row>
    <row r="1774" spans="8:8" x14ac:dyDescent="0.25">
      <c r="H1774" s="136"/>
    </row>
    <row r="1775" spans="8:8" x14ac:dyDescent="0.25">
      <c r="H1775" s="136"/>
    </row>
    <row r="1776" spans="8:8" x14ac:dyDescent="0.25">
      <c r="H1776" s="136"/>
    </row>
    <row r="1777" spans="8:8" x14ac:dyDescent="0.25">
      <c r="H1777" s="136"/>
    </row>
    <row r="1778" spans="8:8" x14ac:dyDescent="0.25">
      <c r="H1778" s="136"/>
    </row>
    <row r="1779" spans="8:8" x14ac:dyDescent="0.25">
      <c r="H1779" s="136"/>
    </row>
    <row r="1780" spans="8:8" x14ac:dyDescent="0.25">
      <c r="H1780" s="136"/>
    </row>
    <row r="1781" spans="8:8" x14ac:dyDescent="0.25">
      <c r="H1781" s="136"/>
    </row>
    <row r="1782" spans="8:8" x14ac:dyDescent="0.25">
      <c r="H1782" s="136"/>
    </row>
    <row r="1783" spans="8:8" x14ac:dyDescent="0.25">
      <c r="H1783" s="136"/>
    </row>
    <row r="1784" spans="8:8" x14ac:dyDescent="0.25">
      <c r="H1784" s="136"/>
    </row>
    <row r="1785" spans="8:8" x14ac:dyDescent="0.25">
      <c r="H1785" s="136"/>
    </row>
    <row r="1786" spans="8:8" x14ac:dyDescent="0.25">
      <c r="H1786" s="136"/>
    </row>
    <row r="1787" spans="8:8" x14ac:dyDescent="0.25">
      <c r="H1787" s="136"/>
    </row>
    <row r="1788" spans="8:8" x14ac:dyDescent="0.25">
      <c r="H1788" s="136"/>
    </row>
    <row r="1789" spans="8:8" x14ac:dyDescent="0.25">
      <c r="H1789" s="136"/>
    </row>
    <row r="1790" spans="8:8" x14ac:dyDescent="0.25">
      <c r="H1790" s="136"/>
    </row>
    <row r="1791" spans="8:8" x14ac:dyDescent="0.25">
      <c r="H1791" s="136"/>
    </row>
    <row r="1792" spans="8:8" x14ac:dyDescent="0.25">
      <c r="H1792" s="136"/>
    </row>
    <row r="1793" spans="8:8" x14ac:dyDescent="0.25">
      <c r="H1793" s="136"/>
    </row>
    <row r="1794" spans="8:8" x14ac:dyDescent="0.25">
      <c r="H1794" s="136"/>
    </row>
    <row r="1795" spans="8:8" x14ac:dyDescent="0.25">
      <c r="H1795" s="136"/>
    </row>
    <row r="1796" spans="8:8" x14ac:dyDescent="0.25">
      <c r="H1796" s="136"/>
    </row>
    <row r="1797" spans="8:8" x14ac:dyDescent="0.25">
      <c r="H1797" s="136"/>
    </row>
    <row r="1798" spans="8:8" x14ac:dyDescent="0.25">
      <c r="H1798" s="136"/>
    </row>
    <row r="1799" spans="8:8" x14ac:dyDescent="0.25">
      <c r="H1799" s="136"/>
    </row>
    <row r="1800" spans="8:8" x14ac:dyDescent="0.25">
      <c r="H1800" s="136"/>
    </row>
    <row r="1801" spans="8:8" x14ac:dyDescent="0.25">
      <c r="H1801" s="136"/>
    </row>
    <row r="1802" spans="8:8" x14ac:dyDescent="0.25">
      <c r="H1802" s="136"/>
    </row>
    <row r="1803" spans="8:8" x14ac:dyDescent="0.25">
      <c r="H1803" s="136"/>
    </row>
    <row r="1804" spans="8:8" x14ac:dyDescent="0.25">
      <c r="H1804" s="136"/>
    </row>
    <row r="1805" spans="8:8" x14ac:dyDescent="0.25">
      <c r="H1805" s="136"/>
    </row>
    <row r="1806" spans="8:8" x14ac:dyDescent="0.25">
      <c r="H1806" s="136"/>
    </row>
    <row r="1807" spans="8:8" x14ac:dyDescent="0.25">
      <c r="H1807" s="136"/>
    </row>
    <row r="1808" spans="8:8" x14ac:dyDescent="0.25">
      <c r="H1808" s="136"/>
    </row>
    <row r="1809" spans="8:8" x14ac:dyDescent="0.25">
      <c r="H1809" s="136"/>
    </row>
    <row r="1810" spans="8:8" x14ac:dyDescent="0.25">
      <c r="H1810" s="136"/>
    </row>
    <row r="1811" spans="8:8" x14ac:dyDescent="0.25">
      <c r="H1811" s="136"/>
    </row>
    <row r="1812" spans="8:8" x14ac:dyDescent="0.25">
      <c r="H1812" s="136"/>
    </row>
    <row r="1813" spans="8:8" x14ac:dyDescent="0.25">
      <c r="H1813" s="136"/>
    </row>
    <row r="1814" spans="8:8" x14ac:dyDescent="0.25">
      <c r="H1814" s="136"/>
    </row>
    <row r="1815" spans="8:8" x14ac:dyDescent="0.25">
      <c r="H1815" s="136"/>
    </row>
    <row r="1816" spans="8:8" x14ac:dyDescent="0.25">
      <c r="H1816" s="136"/>
    </row>
    <row r="1817" spans="8:8" x14ac:dyDescent="0.25">
      <c r="H1817" s="136"/>
    </row>
    <row r="1818" spans="8:8" x14ac:dyDescent="0.25">
      <c r="H1818" s="136"/>
    </row>
    <row r="1819" spans="8:8" x14ac:dyDescent="0.25">
      <c r="H1819" s="136"/>
    </row>
    <row r="1820" spans="8:8" x14ac:dyDescent="0.25">
      <c r="H1820" s="136"/>
    </row>
    <row r="1821" spans="8:8" x14ac:dyDescent="0.25">
      <c r="H1821" s="136"/>
    </row>
    <row r="1822" spans="8:8" x14ac:dyDescent="0.25">
      <c r="H1822" s="136"/>
    </row>
    <row r="1823" spans="8:8" x14ac:dyDescent="0.25">
      <c r="H1823" s="136"/>
    </row>
    <row r="1824" spans="8:8" x14ac:dyDescent="0.25">
      <c r="H1824" s="136"/>
    </row>
    <row r="1825" spans="8:8" x14ac:dyDescent="0.25">
      <c r="H1825" s="136"/>
    </row>
    <row r="1826" spans="8:8" x14ac:dyDescent="0.25">
      <c r="H1826" s="136"/>
    </row>
    <row r="1827" spans="8:8" x14ac:dyDescent="0.25">
      <c r="H1827" s="136"/>
    </row>
    <row r="1828" spans="8:8" x14ac:dyDescent="0.25">
      <c r="H1828" s="136"/>
    </row>
    <row r="1829" spans="8:8" x14ac:dyDescent="0.25">
      <c r="H1829" s="136"/>
    </row>
    <row r="1830" spans="8:8" x14ac:dyDescent="0.25">
      <c r="H1830" s="136"/>
    </row>
    <row r="1831" spans="8:8" x14ac:dyDescent="0.25">
      <c r="H1831" s="136"/>
    </row>
    <row r="1832" spans="8:8" x14ac:dyDescent="0.25">
      <c r="H1832" s="136"/>
    </row>
    <row r="1833" spans="8:8" x14ac:dyDescent="0.25">
      <c r="H1833" s="136"/>
    </row>
    <row r="1834" spans="8:8" x14ac:dyDescent="0.25">
      <c r="H1834" s="136"/>
    </row>
    <row r="1835" spans="8:8" x14ac:dyDescent="0.25">
      <c r="H1835" s="136"/>
    </row>
    <row r="1836" spans="8:8" x14ac:dyDescent="0.25">
      <c r="H1836" s="136"/>
    </row>
    <row r="1837" spans="8:8" x14ac:dyDescent="0.25">
      <c r="H1837" s="136"/>
    </row>
    <row r="1838" spans="8:8" x14ac:dyDescent="0.25">
      <c r="H1838" s="136"/>
    </row>
    <row r="1839" spans="8:8" x14ac:dyDescent="0.25">
      <c r="H1839" s="136"/>
    </row>
    <row r="1840" spans="8:8" x14ac:dyDescent="0.25">
      <c r="H1840" s="136"/>
    </row>
    <row r="1841" spans="8:8" x14ac:dyDescent="0.25">
      <c r="H1841" s="136"/>
    </row>
    <row r="1842" spans="8:8" x14ac:dyDescent="0.25">
      <c r="H1842" s="136"/>
    </row>
    <row r="1843" spans="8:8" x14ac:dyDescent="0.25">
      <c r="H1843" s="136"/>
    </row>
    <row r="1844" spans="8:8" x14ac:dyDescent="0.25">
      <c r="H1844" s="136"/>
    </row>
    <row r="1845" spans="8:8" x14ac:dyDescent="0.25">
      <c r="H1845" s="136"/>
    </row>
    <row r="1846" spans="8:8" x14ac:dyDescent="0.25">
      <c r="H1846" s="136"/>
    </row>
    <row r="1847" spans="8:8" x14ac:dyDescent="0.25">
      <c r="H1847" s="136"/>
    </row>
    <row r="1848" spans="8:8" x14ac:dyDescent="0.25">
      <c r="H1848" s="136"/>
    </row>
    <row r="1849" spans="8:8" x14ac:dyDescent="0.25">
      <c r="H1849" s="136"/>
    </row>
    <row r="1850" spans="8:8" x14ac:dyDescent="0.25">
      <c r="H1850" s="136"/>
    </row>
    <row r="1851" spans="8:8" x14ac:dyDescent="0.25">
      <c r="H1851" s="136"/>
    </row>
    <row r="1852" spans="8:8" x14ac:dyDescent="0.25">
      <c r="H1852" s="136"/>
    </row>
    <row r="1853" spans="8:8" x14ac:dyDescent="0.25">
      <c r="H1853" s="136"/>
    </row>
    <row r="1854" spans="8:8" x14ac:dyDescent="0.25">
      <c r="H1854" s="136"/>
    </row>
    <row r="1855" spans="8:8" x14ac:dyDescent="0.25">
      <c r="H1855" s="136"/>
    </row>
    <row r="1856" spans="8:8" x14ac:dyDescent="0.25">
      <c r="H1856" s="136"/>
    </row>
    <row r="1857" spans="8:8" x14ac:dyDescent="0.25">
      <c r="H1857" s="136"/>
    </row>
    <row r="1858" spans="8:8" x14ac:dyDescent="0.25">
      <c r="H1858" s="136"/>
    </row>
    <row r="1859" spans="8:8" x14ac:dyDescent="0.25">
      <c r="H1859" s="136"/>
    </row>
    <row r="1860" spans="8:8" x14ac:dyDescent="0.25">
      <c r="H1860" s="136"/>
    </row>
    <row r="1861" spans="8:8" x14ac:dyDescent="0.25">
      <c r="H1861" s="136"/>
    </row>
    <row r="1862" spans="8:8" x14ac:dyDescent="0.25">
      <c r="H1862" s="136"/>
    </row>
    <row r="1863" spans="8:8" x14ac:dyDescent="0.25">
      <c r="H1863" s="136"/>
    </row>
    <row r="1864" spans="8:8" x14ac:dyDescent="0.25">
      <c r="H1864" s="136"/>
    </row>
    <row r="1865" spans="8:8" x14ac:dyDescent="0.25">
      <c r="H1865" s="136"/>
    </row>
    <row r="1866" spans="8:8" x14ac:dyDescent="0.25">
      <c r="H1866" s="136"/>
    </row>
    <row r="1867" spans="8:8" x14ac:dyDescent="0.25">
      <c r="H1867" s="136"/>
    </row>
    <row r="1868" spans="8:8" x14ac:dyDescent="0.25">
      <c r="H1868" s="136"/>
    </row>
    <row r="1869" spans="8:8" x14ac:dyDescent="0.25">
      <c r="H1869" s="136"/>
    </row>
    <row r="1870" spans="8:8" x14ac:dyDescent="0.25">
      <c r="H1870" s="136"/>
    </row>
    <row r="1871" spans="8:8" x14ac:dyDescent="0.25">
      <c r="H1871" s="136"/>
    </row>
    <row r="1872" spans="8:8" x14ac:dyDescent="0.25">
      <c r="H1872" s="136"/>
    </row>
    <row r="1873" spans="8:8" x14ac:dyDescent="0.25">
      <c r="H1873" s="136"/>
    </row>
    <row r="1874" spans="8:8" x14ac:dyDescent="0.25">
      <c r="H1874" s="136"/>
    </row>
    <row r="1875" spans="8:8" x14ac:dyDescent="0.25">
      <c r="H1875" s="136"/>
    </row>
    <row r="1876" spans="8:8" x14ac:dyDescent="0.25">
      <c r="H1876" s="136"/>
    </row>
    <row r="1877" spans="8:8" x14ac:dyDescent="0.25">
      <c r="H1877" s="136"/>
    </row>
    <row r="1878" spans="8:8" x14ac:dyDescent="0.25">
      <c r="H1878" s="136"/>
    </row>
    <row r="1879" spans="8:8" x14ac:dyDescent="0.25">
      <c r="H1879" s="136"/>
    </row>
    <row r="1880" spans="8:8" x14ac:dyDescent="0.25">
      <c r="H1880" s="136"/>
    </row>
    <row r="1881" spans="8:8" x14ac:dyDescent="0.25">
      <c r="H1881" s="136"/>
    </row>
    <row r="1882" spans="8:8" x14ac:dyDescent="0.25">
      <c r="H1882" s="136"/>
    </row>
    <row r="1883" spans="8:8" x14ac:dyDescent="0.25">
      <c r="H1883" s="136"/>
    </row>
    <row r="1884" spans="8:8" x14ac:dyDescent="0.25">
      <c r="H1884" s="136"/>
    </row>
    <row r="1885" spans="8:8" x14ac:dyDescent="0.25">
      <c r="H1885" s="136"/>
    </row>
    <row r="1886" spans="8:8" x14ac:dyDescent="0.25">
      <c r="H1886" s="136"/>
    </row>
    <row r="1887" spans="8:8" x14ac:dyDescent="0.25">
      <c r="H1887" s="136"/>
    </row>
    <row r="1888" spans="8:8" x14ac:dyDescent="0.25">
      <c r="H1888" s="136"/>
    </row>
    <row r="1889" spans="8:8" x14ac:dyDescent="0.25">
      <c r="H1889" s="136"/>
    </row>
    <row r="1890" spans="8:8" x14ac:dyDescent="0.25">
      <c r="H1890" s="136"/>
    </row>
    <row r="1891" spans="8:8" x14ac:dyDescent="0.25">
      <c r="H1891" s="136"/>
    </row>
    <row r="1892" spans="8:8" x14ac:dyDescent="0.25">
      <c r="H1892" s="136"/>
    </row>
    <row r="1893" spans="8:8" x14ac:dyDescent="0.25">
      <c r="H1893" s="136"/>
    </row>
    <row r="1894" spans="8:8" x14ac:dyDescent="0.25">
      <c r="H1894" s="136"/>
    </row>
    <row r="1895" spans="8:8" x14ac:dyDescent="0.25">
      <c r="H1895" s="136"/>
    </row>
    <row r="1896" spans="8:8" x14ac:dyDescent="0.25">
      <c r="H1896" s="136"/>
    </row>
    <row r="1897" spans="8:8" x14ac:dyDescent="0.25">
      <c r="H1897" s="136"/>
    </row>
    <row r="1898" spans="8:8" x14ac:dyDescent="0.25">
      <c r="H1898" s="136"/>
    </row>
    <row r="1899" spans="8:8" x14ac:dyDescent="0.25">
      <c r="H1899" s="136"/>
    </row>
    <row r="1900" spans="8:8" x14ac:dyDescent="0.25">
      <c r="H1900" s="136"/>
    </row>
    <row r="1901" spans="8:8" x14ac:dyDescent="0.25">
      <c r="H1901" s="136"/>
    </row>
    <row r="1902" spans="8:8" x14ac:dyDescent="0.25">
      <c r="H1902" s="136"/>
    </row>
    <row r="1903" spans="8:8" x14ac:dyDescent="0.25">
      <c r="H1903" s="136"/>
    </row>
    <row r="1904" spans="8:8" x14ac:dyDescent="0.25">
      <c r="H1904" s="136"/>
    </row>
    <row r="1905" spans="8:8" x14ac:dyDescent="0.25">
      <c r="H1905" s="136"/>
    </row>
    <row r="1906" spans="8:8" x14ac:dyDescent="0.25">
      <c r="H1906" s="136"/>
    </row>
    <row r="1907" spans="8:8" x14ac:dyDescent="0.25">
      <c r="H1907" s="136"/>
    </row>
    <row r="1908" spans="8:8" x14ac:dyDescent="0.25">
      <c r="H1908" s="136"/>
    </row>
    <row r="1909" spans="8:8" x14ac:dyDescent="0.25">
      <c r="H1909" s="136"/>
    </row>
    <row r="1910" spans="8:8" x14ac:dyDescent="0.25">
      <c r="H1910" s="136"/>
    </row>
    <row r="1911" spans="8:8" x14ac:dyDescent="0.25">
      <c r="H1911" s="136"/>
    </row>
    <row r="1912" spans="8:8" x14ac:dyDescent="0.25">
      <c r="H1912" s="136"/>
    </row>
    <row r="1913" spans="8:8" x14ac:dyDescent="0.25">
      <c r="H1913" s="136"/>
    </row>
    <row r="1914" spans="8:8" x14ac:dyDescent="0.25">
      <c r="H1914" s="136"/>
    </row>
    <row r="1915" spans="8:8" x14ac:dyDescent="0.25">
      <c r="H1915" s="136"/>
    </row>
    <row r="1916" spans="8:8" x14ac:dyDescent="0.25">
      <c r="H1916" s="136"/>
    </row>
    <row r="1917" spans="8:8" x14ac:dyDescent="0.25">
      <c r="H1917" s="136"/>
    </row>
    <row r="1918" spans="8:8" x14ac:dyDescent="0.25">
      <c r="H1918" s="136"/>
    </row>
    <row r="1919" spans="8:8" x14ac:dyDescent="0.25">
      <c r="H1919" s="136"/>
    </row>
    <row r="1920" spans="8:8" x14ac:dyDescent="0.25">
      <c r="H1920" s="136"/>
    </row>
    <row r="1921" spans="8:8" x14ac:dyDescent="0.25">
      <c r="H1921" s="136"/>
    </row>
    <row r="1922" spans="8:8" x14ac:dyDescent="0.25">
      <c r="H1922" s="136"/>
    </row>
    <row r="1923" spans="8:8" x14ac:dyDescent="0.25">
      <c r="H1923" s="136"/>
    </row>
    <row r="1924" spans="8:8" x14ac:dyDescent="0.25">
      <c r="H1924" s="136"/>
    </row>
    <row r="1925" spans="8:8" x14ac:dyDescent="0.25">
      <c r="H1925" s="136"/>
    </row>
    <row r="1926" spans="8:8" x14ac:dyDescent="0.25">
      <c r="H1926" s="136"/>
    </row>
    <row r="1927" spans="8:8" x14ac:dyDescent="0.25">
      <c r="H1927" s="136"/>
    </row>
    <row r="1928" spans="8:8" x14ac:dyDescent="0.25">
      <c r="H1928" s="136"/>
    </row>
    <row r="1929" spans="8:8" x14ac:dyDescent="0.25">
      <c r="H1929" s="136"/>
    </row>
    <row r="1930" spans="8:8" x14ac:dyDescent="0.25">
      <c r="H1930" s="136"/>
    </row>
    <row r="1931" spans="8:8" x14ac:dyDescent="0.25">
      <c r="H1931" s="136"/>
    </row>
    <row r="1932" spans="8:8" x14ac:dyDescent="0.25">
      <c r="H1932" s="136"/>
    </row>
    <row r="1933" spans="8:8" x14ac:dyDescent="0.25">
      <c r="H1933" s="136"/>
    </row>
    <row r="1934" spans="8:8" x14ac:dyDescent="0.25">
      <c r="H1934" s="136"/>
    </row>
    <row r="1935" spans="8:8" x14ac:dyDescent="0.25">
      <c r="H1935" s="136"/>
    </row>
    <row r="1936" spans="8:8" x14ac:dyDescent="0.25">
      <c r="H1936" s="136"/>
    </row>
    <row r="1937" spans="8:8" x14ac:dyDescent="0.25">
      <c r="H1937" s="136"/>
    </row>
    <row r="1938" spans="8:8" x14ac:dyDescent="0.25">
      <c r="H1938" s="136"/>
    </row>
    <row r="1939" spans="8:8" x14ac:dyDescent="0.25">
      <c r="H1939" s="136"/>
    </row>
    <row r="1940" spans="8:8" x14ac:dyDescent="0.25">
      <c r="H1940" s="136"/>
    </row>
    <row r="1941" spans="8:8" x14ac:dyDescent="0.25">
      <c r="H1941" s="136"/>
    </row>
    <row r="1942" spans="8:8" x14ac:dyDescent="0.25">
      <c r="H1942" s="136"/>
    </row>
    <row r="1943" spans="8:8" x14ac:dyDescent="0.25">
      <c r="H1943" s="136"/>
    </row>
    <row r="1944" spans="8:8" x14ac:dyDescent="0.25">
      <c r="H1944" s="136"/>
    </row>
    <row r="1945" spans="8:8" x14ac:dyDescent="0.25">
      <c r="H1945" s="136"/>
    </row>
    <row r="1946" spans="8:8" x14ac:dyDescent="0.25">
      <c r="H1946" s="136"/>
    </row>
    <row r="1947" spans="8:8" x14ac:dyDescent="0.25">
      <c r="H1947" s="136"/>
    </row>
    <row r="1948" spans="8:8" x14ac:dyDescent="0.25">
      <c r="H1948" s="136"/>
    </row>
    <row r="1949" spans="8:8" x14ac:dyDescent="0.25">
      <c r="H1949" s="136"/>
    </row>
    <row r="1950" spans="8:8" x14ac:dyDescent="0.25">
      <c r="H1950" s="136"/>
    </row>
    <row r="1951" spans="8:8" x14ac:dyDescent="0.25">
      <c r="H1951" s="136"/>
    </row>
    <row r="1952" spans="8:8" x14ac:dyDescent="0.25">
      <c r="H1952" s="136"/>
    </row>
    <row r="1953" spans="8:8" x14ac:dyDescent="0.25">
      <c r="H1953" s="136"/>
    </row>
    <row r="1954" spans="8:8" x14ac:dyDescent="0.25">
      <c r="H1954" s="136"/>
    </row>
    <row r="1955" spans="8:8" x14ac:dyDescent="0.25">
      <c r="H1955" s="136"/>
    </row>
    <row r="1956" spans="8:8" x14ac:dyDescent="0.25">
      <c r="H1956" s="136"/>
    </row>
    <row r="1957" spans="8:8" x14ac:dyDescent="0.25">
      <c r="H1957" s="136"/>
    </row>
    <row r="1958" spans="8:8" x14ac:dyDescent="0.25">
      <c r="H1958" s="136"/>
    </row>
    <row r="1959" spans="8:8" x14ac:dyDescent="0.25">
      <c r="H1959" s="136"/>
    </row>
    <row r="1960" spans="8:8" x14ac:dyDescent="0.25">
      <c r="H1960" s="136"/>
    </row>
    <row r="1961" spans="8:8" x14ac:dyDescent="0.25">
      <c r="H1961" s="136"/>
    </row>
    <row r="1962" spans="8:8" x14ac:dyDescent="0.25">
      <c r="H1962" s="136"/>
    </row>
    <row r="1963" spans="8:8" x14ac:dyDescent="0.25">
      <c r="H1963" s="136"/>
    </row>
    <row r="1964" spans="8:8" x14ac:dyDescent="0.25">
      <c r="H1964" s="136"/>
    </row>
    <row r="1965" spans="8:8" x14ac:dyDescent="0.25">
      <c r="H1965" s="136"/>
    </row>
    <row r="1966" spans="8:8" x14ac:dyDescent="0.25">
      <c r="H1966" s="136"/>
    </row>
    <row r="1967" spans="8:8" x14ac:dyDescent="0.25">
      <c r="H1967" s="136"/>
    </row>
    <row r="1968" spans="8:8" x14ac:dyDescent="0.25">
      <c r="H1968" s="136"/>
    </row>
    <row r="1969" spans="8:8" x14ac:dyDescent="0.25">
      <c r="H1969" s="136"/>
    </row>
    <row r="1970" spans="8:8" x14ac:dyDescent="0.25">
      <c r="H1970" s="136"/>
    </row>
    <row r="1971" spans="8:8" x14ac:dyDescent="0.25">
      <c r="H1971" s="136"/>
    </row>
    <row r="1972" spans="8:8" x14ac:dyDescent="0.25">
      <c r="H1972" s="136"/>
    </row>
    <row r="1973" spans="8:8" x14ac:dyDescent="0.25">
      <c r="H1973" s="136"/>
    </row>
    <row r="1974" spans="8:8" x14ac:dyDescent="0.25">
      <c r="H1974" s="136"/>
    </row>
    <row r="1975" spans="8:8" x14ac:dyDescent="0.25">
      <c r="H1975" s="136"/>
    </row>
    <row r="1976" spans="8:8" x14ac:dyDescent="0.25">
      <c r="H1976" s="136"/>
    </row>
    <row r="1977" spans="8:8" x14ac:dyDescent="0.25">
      <c r="H1977" s="136"/>
    </row>
    <row r="1978" spans="8:8" x14ac:dyDescent="0.25">
      <c r="H1978" s="136"/>
    </row>
    <row r="1979" spans="8:8" x14ac:dyDescent="0.25">
      <c r="H1979" s="136"/>
    </row>
    <row r="1980" spans="8:8" x14ac:dyDescent="0.25">
      <c r="H1980" s="136"/>
    </row>
    <row r="1981" spans="8:8" x14ac:dyDescent="0.25">
      <c r="H1981" s="136"/>
    </row>
    <row r="1982" spans="8:8" x14ac:dyDescent="0.25">
      <c r="H1982" s="136"/>
    </row>
    <row r="1983" spans="8:8" x14ac:dyDescent="0.25">
      <c r="H1983" s="136"/>
    </row>
    <row r="1984" spans="8:8" x14ac:dyDescent="0.25">
      <c r="H1984" s="136"/>
    </row>
    <row r="1985" spans="8:8" x14ac:dyDescent="0.25">
      <c r="H1985" s="136"/>
    </row>
    <row r="1986" spans="8:8" x14ac:dyDescent="0.25">
      <c r="H1986" s="136"/>
    </row>
    <row r="1987" spans="8:8" x14ac:dyDescent="0.25">
      <c r="H1987" s="136"/>
    </row>
    <row r="1988" spans="8:8" x14ac:dyDescent="0.25">
      <c r="H1988" s="136"/>
    </row>
    <row r="1989" spans="8:8" x14ac:dyDescent="0.25">
      <c r="H1989" s="136"/>
    </row>
    <row r="1990" spans="8:8" x14ac:dyDescent="0.25">
      <c r="H1990" s="136"/>
    </row>
    <row r="1991" spans="8:8" x14ac:dyDescent="0.25">
      <c r="H1991" s="136"/>
    </row>
    <row r="1992" spans="8:8" x14ac:dyDescent="0.25">
      <c r="H1992" s="136"/>
    </row>
    <row r="1993" spans="8:8" x14ac:dyDescent="0.25">
      <c r="H1993" s="136"/>
    </row>
    <row r="1994" spans="8:8" x14ac:dyDescent="0.25">
      <c r="H1994" s="136"/>
    </row>
    <row r="1995" spans="8:8" x14ac:dyDescent="0.25">
      <c r="H1995" s="136"/>
    </row>
    <row r="1996" spans="8:8" x14ac:dyDescent="0.25">
      <c r="H1996" s="136"/>
    </row>
    <row r="1997" spans="8:8" x14ac:dyDescent="0.25">
      <c r="H1997" s="136"/>
    </row>
    <row r="1998" spans="8:8" x14ac:dyDescent="0.25">
      <c r="H1998" s="136"/>
    </row>
    <row r="1999" spans="8:8" x14ac:dyDescent="0.25">
      <c r="H1999" s="136"/>
    </row>
    <row r="2000" spans="8:8" x14ac:dyDescent="0.25">
      <c r="H2000" s="136"/>
    </row>
    <row r="2001" spans="8:8" x14ac:dyDescent="0.25">
      <c r="H2001" s="136"/>
    </row>
    <row r="2002" spans="8:8" x14ac:dyDescent="0.25">
      <c r="H2002" s="136"/>
    </row>
    <row r="2003" spans="8:8" x14ac:dyDescent="0.25">
      <c r="H2003" s="136"/>
    </row>
    <row r="2004" spans="8:8" x14ac:dyDescent="0.25">
      <c r="H2004" s="136"/>
    </row>
    <row r="2005" spans="8:8" x14ac:dyDescent="0.25">
      <c r="H2005" s="136"/>
    </row>
    <row r="2006" spans="8:8" x14ac:dyDescent="0.25">
      <c r="H2006" s="136"/>
    </row>
    <row r="2007" spans="8:8" x14ac:dyDescent="0.25">
      <c r="H2007" s="136"/>
    </row>
    <row r="2008" spans="8:8" x14ac:dyDescent="0.25">
      <c r="H2008" s="136"/>
    </row>
    <row r="2009" spans="8:8" x14ac:dyDescent="0.25">
      <c r="H2009" s="136"/>
    </row>
    <row r="2010" spans="8:8" x14ac:dyDescent="0.25">
      <c r="H2010" s="136"/>
    </row>
    <row r="2011" spans="8:8" x14ac:dyDescent="0.25">
      <c r="H2011" s="136"/>
    </row>
    <row r="2012" spans="8:8" x14ac:dyDescent="0.25">
      <c r="H2012" s="136"/>
    </row>
    <row r="2013" spans="8:8" x14ac:dyDescent="0.25">
      <c r="H2013" s="136"/>
    </row>
    <row r="2014" spans="8:8" x14ac:dyDescent="0.25">
      <c r="H2014" s="136"/>
    </row>
    <row r="2015" spans="8:8" x14ac:dyDescent="0.25">
      <c r="H2015" s="136"/>
    </row>
    <row r="2016" spans="8:8" x14ac:dyDescent="0.25">
      <c r="H2016" s="136"/>
    </row>
    <row r="2017" spans="8:8" x14ac:dyDescent="0.25">
      <c r="H2017" s="136"/>
    </row>
    <row r="2018" spans="8:8" x14ac:dyDescent="0.25">
      <c r="H2018" s="136"/>
    </row>
    <row r="2019" spans="8:8" x14ac:dyDescent="0.25">
      <c r="H2019" s="136"/>
    </row>
    <row r="2020" spans="8:8" x14ac:dyDescent="0.25">
      <c r="H2020" s="136"/>
    </row>
  </sheetData>
  <sheetProtection algorithmName="SHA-512" hashValue="IgY0SKhL1aIt2Gyiv9rGjZ7itga2lkc8rSfUoVyFy1i+0TFJn+he4ZLs9fheWU85U+StlIBWlbV+nPJFwWZAPw==" saltValue="6O9PJykHYMvuwDdkX0n9bw==" spinCount="100000" sheet="1" formatCells="0" formatColumns="0" formatRows="0" insertColumns="0" insertRows="0" insertHyperlinks="0" deleteColumns="0" deleteRows="0" sort="0" autoFilter="0" pivotTables="0"/>
  <mergeCells count="10">
    <mergeCell ref="B63:H63"/>
    <mergeCell ref="B74:H74"/>
    <mergeCell ref="B77:C77"/>
    <mergeCell ref="B83:G83"/>
    <mergeCell ref="A1:H1"/>
    <mergeCell ref="A2:H2"/>
    <mergeCell ref="A3:H3"/>
    <mergeCell ref="A26:H26"/>
    <mergeCell ref="A34:H34"/>
    <mergeCell ref="A44:H4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7</xdr:col>
                <xdr:colOff>85725</xdr:colOff>
                <xdr:row>0</xdr:row>
                <xdr:rowOff>0</xdr:rowOff>
              </from>
              <to>
                <xdr:col>7</xdr:col>
                <xdr:colOff>1209675</xdr:colOff>
                <xdr:row>0</xdr:row>
                <xdr:rowOff>962025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mpgarcia</dc:creator>
  <cp:lastModifiedBy>mpgarcia</cp:lastModifiedBy>
  <dcterms:created xsi:type="dcterms:W3CDTF">2017-01-17T20:15:19Z</dcterms:created>
  <dcterms:modified xsi:type="dcterms:W3CDTF">2017-01-17T20:39:02Z</dcterms:modified>
</cp:coreProperties>
</file>