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AGUA\3. CONVOCATORIAS\ESTUDIOS PREVIOS CONTRATO 438\SANTA CRUZ\4. Estudio Previo\CD CONTRATACIÓN\"/>
    </mc:Choice>
  </mc:AlternateContent>
  <bookViews>
    <workbookView xWindow="0" yWindow="0" windowWidth="24000" windowHeight="9135" tabRatio="659"/>
  </bookViews>
  <sheets>
    <sheet name="FORMATO OFERTA ECONÓMICA" sheetId="8" r:id="rId1"/>
    <sheet name="CANT" sheetId="13" state="hidden" r:id="rId2"/>
    <sheet name="APU" sheetId="2" state="hidden" r:id="rId3"/>
    <sheet name="SUMINISTROS" sheetId="14" state="hidden" r:id="rId4"/>
    <sheet name="MATERIALES" sheetId="6" state="hidden" r:id="rId5"/>
    <sheet name="CRONOGRAMA" sheetId="11" state="hidden" r:id="rId6"/>
    <sheet name="A. Cuadrillas" sheetId="3" state="hidden" r:id="rId7"/>
    <sheet name="concretos" sheetId="5" state="hidden" r:id="rId8"/>
    <sheet name="EQUIPOS" sheetId="7" state="hidden" r:id="rId9"/>
    <sheet name="Hoja1" sheetId="15" state="hidden" r:id="rId10"/>
    <sheet name="DESGLOSE_AIU" sheetId="16" state="hidden" r:id="rId11"/>
    <sheet name="DESGLOSE ADM SUM" sheetId="17" state="hidden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cua1">[1]cuadri!$C$24</definedName>
    <definedName name="_cua2">[1]cuadri!$C$31</definedName>
    <definedName name="_cua3">[1]cuadri!$C$39</definedName>
    <definedName name="_cua4">[2]CUADRILLAS!$A$52</definedName>
    <definedName name="_cua5">[2]CUADRILLAS!$A$63</definedName>
    <definedName name="_hie12">[1]precio!$F$26</definedName>
    <definedName name="_hie38">[1]precio!$F$27</definedName>
    <definedName name="_hie58">[1]precio!$F$25</definedName>
    <definedName name="_MOR12" localSheetId="11">#REF!</definedName>
    <definedName name="_MOR12">#REF!</definedName>
    <definedName name="_MOR13" localSheetId="11">#REF!</definedName>
    <definedName name="_MOR13">#REF!</definedName>
    <definedName name="_MOR14" localSheetId="11">#REF!</definedName>
    <definedName name="_MOR14">#REF!</definedName>
    <definedName name="_MOR15" localSheetId="11">#REF!</definedName>
    <definedName name="_MOR15">#REF!</definedName>
    <definedName name="_MOR16" localSheetId="11">#REF!</definedName>
    <definedName name="_MOR16">#REF!</definedName>
    <definedName name="_MOR17" localSheetId="11">#REF!</definedName>
    <definedName name="_MOR17">#REF!</definedName>
    <definedName name="_pvc4">[3]materiales!$D$20</definedName>
    <definedName name="_RDE216">[1]precio!$F$46</definedName>
    <definedName name="_RDE266">[1]precio!$F$45</definedName>
    <definedName name="_RDE3256">[1]precio!$F$44</definedName>
    <definedName name="_RDE416">[1]precio!$F$43</definedName>
    <definedName name="_RDE512">[1]precio!$F$48</definedName>
    <definedName name="_RDE513">[1]precio!$F$47</definedName>
    <definedName name="_ref60">[2]BASICOS!$G$214</definedName>
    <definedName name="ACCEPRE12" localSheetId="11">#REF!</definedName>
    <definedName name="ACCEPRE12">#REF!</definedName>
    <definedName name="ACCESAN2" localSheetId="11">#REF!</definedName>
    <definedName name="ACCESAN2">#REF!</definedName>
    <definedName name="ACCESAN3" localSheetId="11">#REF!</definedName>
    <definedName name="ACCESAN3">#REF!</definedName>
    <definedName name="ACCESAN4" localSheetId="11">#REF!</definedName>
    <definedName name="ACCESAN4">#REF!</definedName>
    <definedName name="accesoriopre12">[4]MATERIALES!$D$52</definedName>
    <definedName name="acero_2">[5]MATERIALES!$D$13</definedName>
    <definedName name="acero_3">[5]MATERIALES!$D$14</definedName>
    <definedName name="acero_4">[5]MATERIALES!$D$12</definedName>
    <definedName name="acero_5">[5]MATERIALES!$D$15</definedName>
    <definedName name="acero_ref">[5]MATERIALES!$D$16</definedName>
    <definedName name="acero28" localSheetId="11">#REF!</definedName>
    <definedName name="acero28">#REF!</definedName>
    <definedName name="ACERO34" localSheetId="11">'[6]list mat'!#REF!</definedName>
    <definedName name="ACERO34">'[6]list mat'!#REF!</definedName>
    <definedName name="ACERO38" localSheetId="11">'[6]list mat'!#REF!</definedName>
    <definedName name="ACERO38">'[6]list mat'!#REF!</definedName>
    <definedName name="acero58" localSheetId="11">#REF!</definedName>
    <definedName name="acero58">#REF!</definedName>
    <definedName name="acondicionador_silla_y">[5]MATERIALES!$D$17</definedName>
    <definedName name="aconsuper">[2]MATERIALES!$D$31</definedName>
    <definedName name="adapsan4">[1]precio!$F$80</definedName>
    <definedName name="ADAPTADOR" localSheetId="11">#REF!</definedName>
    <definedName name="ADAPTADOR">#REF!</definedName>
    <definedName name="adhesivo_silla_y">[5]MATERIALES!$D$18</definedName>
    <definedName name="adhesnova">[2]MATERIALES!$D$30</definedName>
    <definedName name="adiflex">[5]MATERIALES!$D$19</definedName>
    <definedName name="adoquin">[5]MATERIALES!$D$20</definedName>
    <definedName name="alam">[1]precio!$F$28</definedName>
    <definedName name="alambre">[5]MATERIALES!$D$22</definedName>
    <definedName name="AMARRA" localSheetId="11">#REF!</definedName>
    <definedName name="AMARRA">#REF!</definedName>
    <definedName name="_xlnm.Print_Area" localSheetId="6">'A. Cuadrillas'!$B$1:$G$30</definedName>
    <definedName name="_xlnm.Print_Area" localSheetId="2">APU!$B$1:$I$921</definedName>
    <definedName name="_xlnm.Print_Area" localSheetId="1">CANT!$A$1:$F$164</definedName>
    <definedName name="_xlnm.Print_Area" localSheetId="7">concretos!$A$1:$H$88</definedName>
    <definedName name="_xlnm.Print_Area" localSheetId="5">CRONOGRAMA!$A$1:$P$57</definedName>
    <definedName name="_xlnm.Print_Area" localSheetId="11">'DESGLOSE ADM SUM'!$A$1:$D$27</definedName>
    <definedName name="_xlnm.Print_Area" localSheetId="10">DESGLOSE_AIU!$A$1:$D$44</definedName>
    <definedName name="_xlnm.Print_Area" localSheetId="0">'FORMATO OFERTA ECONÓMICA'!$A$1:$F$155</definedName>
    <definedName name="arena">[1]precio!$F$12</definedName>
    <definedName name="arena_blanca">[5]MATERIALES!$D$23</definedName>
    <definedName name="ARENABLANCA" localSheetId="11">#REF!</definedName>
    <definedName name="ARENABLANCA">#REF!</definedName>
    <definedName name="ARENANEGRA" localSheetId="11">#REF!</definedName>
    <definedName name="ARENANEGRA">#REF!</definedName>
    <definedName name="ASFALTO" localSheetId="11">[7]insumos!#REF!</definedName>
    <definedName name="ASFALTO">[7]insumos!#REF!</definedName>
    <definedName name="base_granular">[5]MATERIALES!$D$24</definedName>
    <definedName name="bola3">[1]precio!$F$72</definedName>
    <definedName name="BUJEPRE62">[1]precio!$F$60</definedName>
    <definedName name="BUJEPRE63">[1]precio!$F$59</definedName>
    <definedName name="CAJAPURGA" localSheetId="11">#REF!</definedName>
    <definedName name="CAJAPURGA">#REF!</definedName>
    <definedName name="cajaventosa" localSheetId="11">#REF!</definedName>
    <definedName name="cajaventosa">#REF!</definedName>
    <definedName name="caucho_sillay_250x160" localSheetId="11">[5]MATERIALES!#REF!</definedName>
    <definedName name="caucho_sillay_250x160">[5]MATERIALES!#REF!</definedName>
    <definedName name="CCTO122" localSheetId="11">#REF!</definedName>
    <definedName name="CCTO122">#REF!</definedName>
    <definedName name="CCTO1225" localSheetId="11">#REF!</definedName>
    <definedName name="CCTO1225">#REF!</definedName>
    <definedName name="ccto123" localSheetId="11">#REF!</definedName>
    <definedName name="ccto123">#REF!</definedName>
    <definedName name="CCTO1235" localSheetId="11">#REF!</definedName>
    <definedName name="CCTO1235">#REF!</definedName>
    <definedName name="CCTO124" localSheetId="11">#REF!</definedName>
    <definedName name="CCTO124">#REF!</definedName>
    <definedName name="CCTO1254" localSheetId="11">#REF!</definedName>
    <definedName name="CCTO1254">#REF!</definedName>
    <definedName name="CCTO12545" localSheetId="11">#REF!</definedName>
    <definedName name="CCTO12545">#REF!</definedName>
    <definedName name="CCTO133" localSheetId="11">#REF!</definedName>
    <definedName name="CCTO133">#REF!</definedName>
    <definedName name="CCTO134" localSheetId="11">#REF!</definedName>
    <definedName name="CCTO134">#REF!</definedName>
    <definedName name="CCTO135" localSheetId="11">#REF!</definedName>
    <definedName name="CCTO135">#REF!</definedName>
    <definedName name="CCTO136" localSheetId="11">#REF!</definedName>
    <definedName name="CCTO136">#REF!</definedName>
    <definedName name="CCTO147" localSheetId="11">#REF!</definedName>
    <definedName name="CCTO147">#REF!</definedName>
    <definedName name="CCTO148" localSheetId="11">#REF!</definedName>
    <definedName name="CCTO148">#REF!</definedName>
    <definedName name="cctotapa" localSheetId="11">#REF!</definedName>
    <definedName name="cctotapa">#REF!</definedName>
    <definedName name="cem">[1]precio!$F$11</definedName>
    <definedName name="CEMENTOBLANCO" localSheetId="11">#REF!</definedName>
    <definedName name="CEMENTOBLANCO">#REF!</definedName>
    <definedName name="CERAMICA" localSheetId="11">#REF!</definedName>
    <definedName name="CERAMICA">#REF!</definedName>
    <definedName name="CHAPA" localSheetId="11">#REF!</definedName>
    <definedName name="CHAPA">#REF!</definedName>
    <definedName name="CHEQU" localSheetId="11">#REF!</definedName>
    <definedName name="CHEQU">#REF!</definedName>
    <definedName name="chorote">[1]precio!$F$35</definedName>
    <definedName name="CICLOPEO" localSheetId="11">#REF!</definedName>
    <definedName name="CICLOPEO">#REF!</definedName>
    <definedName name="CINTASEÑA">[8]MATERIALES!$D$39</definedName>
    <definedName name="clasea">[1]subpro!$G$26</definedName>
    <definedName name="claseb">[1]subpro!$G$46</definedName>
    <definedName name="clavo" localSheetId="11">#REF!</definedName>
    <definedName name="clavo">#REF!</definedName>
    <definedName name="clavos">[5]MATERIALES!$D$30</definedName>
    <definedName name="COCO8">[2]MATERIALES!$D$22</definedName>
    <definedName name="codo_45x110">[5]MATERIALES!$D$33</definedName>
    <definedName name="codo_6">[5]MATERIALES!$D$32</definedName>
    <definedName name="codo456">[2]MATERIALES!$D$29</definedName>
    <definedName name="CODOPRE90">[1]precio!$F$61</definedName>
    <definedName name="codosan4">[1]precio!$F$79</definedName>
    <definedName name="codosan456">[1]precio!$F$78</definedName>
    <definedName name="codosan6">[1]precio!$F$77</definedName>
    <definedName name="COMPACTA">[3]materiales!$D$27</definedName>
    <definedName name="compresor">[5]EQUIPOS!$D$11</definedName>
    <definedName name="CONCRE123">[6]concretos!$H$38</definedName>
    <definedName name="concreto_2500">[5]MATERIALES!$D$36</definedName>
    <definedName name="concreto_3000">[5]MATERIALES!$D$37</definedName>
    <definedName name="concreto122">[2]BASICOS!$G$23</definedName>
    <definedName name="concreto123" localSheetId="11">#REF!</definedName>
    <definedName name="concreto123">#REF!</definedName>
    <definedName name="concreto124">[2]BASICOS!$G$67</definedName>
    <definedName name="cortadora">[2]EQUIPO!$C$18</definedName>
    <definedName name="cuad1" localSheetId="11">#REF!</definedName>
    <definedName name="cuad1">#REF!</definedName>
    <definedName name="cuad2">[1]cuadri!$A$26</definedName>
    <definedName name="cuad3">[1]cuadri!$A$33</definedName>
    <definedName name="cuad4">[2]CUADRILLAS!$G$61</definedName>
    <definedName name="cuad5">[2]CUADRILLAS!$G$71</definedName>
    <definedName name="cuadrilla011">'[5]MANO DE OBRA'!$D$10</definedName>
    <definedName name="cuadrilla014">'[5]MANO DE OBRA'!$D$11</definedName>
    <definedName name="cuadrilla1" localSheetId="11">#REF!</definedName>
    <definedName name="cuadrilla1">#REF!</definedName>
    <definedName name="cuadrilla102">'[5]MANO DE OBRA'!$D$12</definedName>
    <definedName name="cuadrilla104">'[5]MANO DE OBRA'!$D$13</definedName>
    <definedName name="cuadrilla1212">'[5]MANO DE OBRA'!$D$14</definedName>
    <definedName name="CUADRILLAS" localSheetId="11">#REF!</definedName>
    <definedName name="CUADRILLAS">#REF!</definedName>
    <definedName name="CVARIOS">[6]jornaLES!$E$39</definedName>
    <definedName name="entibado">[5]MATERIALES!$D$40</definedName>
    <definedName name="ENTRADA" localSheetId="11">#REF!</definedName>
    <definedName name="ENTRADA">#REF!</definedName>
    <definedName name="equipo_topografia">[5]EQUIPOS!$D$12</definedName>
    <definedName name="escal58">[1]precio!$F$29</definedName>
    <definedName name="esmaltadoi" localSheetId="11">#REF!</definedName>
    <definedName name="esmaltadoi">#REF!</definedName>
    <definedName name="ESTACA" localSheetId="11">#REF!</definedName>
    <definedName name="ESTACA">#REF!</definedName>
    <definedName name="estacas">[5]MATERIALES!$D$42</definedName>
    <definedName name="FECHA">[6]admin!$D$3</definedName>
    <definedName name="formaleta">[5]MATERIALES!$D$43</definedName>
    <definedName name="formam2">[1]subpro!$G$147</definedName>
    <definedName name="formaml">[1]subpro!$G$132</definedName>
    <definedName name="geotextil">[3]materiales!$D$22</definedName>
    <definedName name="GEOTEXTILNT1600">[2]MATERIALES!$D$16</definedName>
    <definedName name="GRIS" localSheetId="11">#REF!</definedName>
    <definedName name="GRIS">#REF!</definedName>
    <definedName name="guadua">[5]MATERIALES!$D$46</definedName>
    <definedName name="hidrosello_10">[5]MATERIALES!$D$47</definedName>
    <definedName name="hidrosello_12">[5]MATERIALES!$D$48</definedName>
    <definedName name="hidrosello_14">[5]MATERIALES!$D$49</definedName>
    <definedName name="hidrosello_16">[5]MATERIALES!$D$50</definedName>
    <definedName name="hidrosello_18">[5]MATERIALES!$D$51</definedName>
    <definedName name="hidrosello_8">[5]MATERIALES!$D$56</definedName>
    <definedName name="HUECO4" localSheetId="11">[7]insumos!#REF!</definedName>
    <definedName name="HUECO4">[7]insumos!#REF!</definedName>
    <definedName name="HUECO5" localSheetId="11">[7]insumos!#REF!</definedName>
    <definedName name="HUECO5">[7]insumos!#REF!</definedName>
    <definedName name="HUECO6" localSheetId="11">[7]insumos!#REF!</definedName>
    <definedName name="HUECO6">[7]insumos!#REF!</definedName>
    <definedName name="INCRUSTACION" localSheetId="11">#REF!</definedName>
    <definedName name="INCRUSTACION">#REF!</definedName>
    <definedName name="ladrillo_comun">[5]MATERIALES!$D$58</definedName>
    <definedName name="LADRILLOCOMUN" localSheetId="11">#REF!</definedName>
    <definedName name="LADRILLOCOMUN">#REF!</definedName>
    <definedName name="lavamanos" localSheetId="11">#REF!</definedName>
    <definedName name="lavamanos">#REF!</definedName>
    <definedName name="lavaplatos" localSheetId="11">#REF!</definedName>
    <definedName name="lavaplatos">#REF!</definedName>
    <definedName name="LIMPIA" localSheetId="11">#REF!</definedName>
    <definedName name="LIMPIA">#REF!</definedName>
    <definedName name="limpiadorpvc">[4]MATERIALES!$D$34</definedName>
    <definedName name="lubricante">[5]MATERIALES!$D$59</definedName>
    <definedName name="LUGAR">[6]admin!$B$3</definedName>
    <definedName name="MAES" localSheetId="11">#REF!</definedName>
    <definedName name="MAES">#REF!</definedName>
    <definedName name="maestro">'[5]MANO DE OBRA'!$D$15</definedName>
    <definedName name="malla10">[3]materiales!$D$18</definedName>
    <definedName name="MARCOLITA" localSheetId="11">#REF!</definedName>
    <definedName name="MARCOLITA">#REF!</definedName>
    <definedName name="MASILLA" localSheetId="11">#REF!</definedName>
    <definedName name="MASILLA">#REF!</definedName>
    <definedName name="Materiales" localSheetId="11">#REF!</definedName>
    <definedName name="Materiales">#REF!</definedName>
    <definedName name="MATRICULA">[9]DATOS!$B$7</definedName>
    <definedName name="mezcladora">[5]EQUIPOS!$D$13</definedName>
    <definedName name="mor13i">[1]subpro!$G$98</definedName>
    <definedName name="mor14i">[1]subpro!$G$85</definedName>
    <definedName name="mortero_1_3">[5]MATERIALES!$D$62</definedName>
    <definedName name="mortero_1_4">[5]MATERIALES!$D$63</definedName>
    <definedName name="MORTERO12">[6]concretos!$H$87</definedName>
    <definedName name="mortero12i" localSheetId="11">#REF!</definedName>
    <definedName name="mortero12i">#REF!</definedName>
    <definedName name="mur">[1]subpro!$G$109</definedName>
    <definedName name="MUROSOGA" localSheetId="11">#REF!</definedName>
    <definedName name="MUROSOGA">#REF!</definedName>
    <definedName name="MUROTIZON" localSheetId="11">#REF!</definedName>
    <definedName name="MUROTIZON">#REF!</definedName>
    <definedName name="murt">[1]subpro!$G$120</definedName>
    <definedName name="nova8">[3]materiales!$D$21</definedName>
    <definedName name="OBJETO">[9]DATOS!$B$1</definedName>
    <definedName name="OBRA">[6]admin!$B$2</definedName>
    <definedName name="OBRE" localSheetId="11">#REF!</definedName>
    <definedName name="OBRE">#REF!</definedName>
    <definedName name="obrero">'[5]MANO DE OBRA'!$D$16</definedName>
    <definedName name="OFI" localSheetId="11">#REF!</definedName>
    <definedName name="OFI">#REF!</definedName>
    <definedName name="oficial">'[5]MANO DE OBRA'!$D$17</definedName>
    <definedName name="PERFIL10" localSheetId="11">#REF!</definedName>
    <definedName name="PERFIL10">#REF!</definedName>
    <definedName name="PERFIL15" localSheetId="11">#REF!</definedName>
    <definedName name="PERFIL15">#REF!</definedName>
    <definedName name="Precios">[10]Precios!$A$1:$G$65536</definedName>
    <definedName name="presta">[1]cuadri!$D$43</definedName>
    <definedName name="PROFESION">[9]DATOS!$B$6</definedName>
    <definedName name="PROPONENTES">[9]DATOS!$B$5</definedName>
    <definedName name="puas">[3]materiales!$D$19</definedName>
    <definedName name="PUERLA" localSheetId="11">#REF!</definedName>
    <definedName name="PUERLA">#REF!</definedName>
    <definedName name="PURGA2">[1]precio!$F$71</definedName>
    <definedName name="RECEBO">[5]MATERIALES!$D$64</definedName>
    <definedName name="REFPDR60">[11]precios!$D$20</definedName>
    <definedName name="REFUERZO">[3]materiales!$D$14</definedName>
    <definedName name="REGISTRO" localSheetId="11">#REF!</definedName>
    <definedName name="REGISTRO">#REF!</definedName>
    <definedName name="regla_vibratoria">[5]EQUIPOS!$D$15</definedName>
    <definedName name="RENDIMIENTOS">[9]RENDIMIENTOS!$A$2:$F$1000</definedName>
    <definedName name="SALIDA" localSheetId="11">#REF!</definedName>
    <definedName name="SALIDA">#REF!</definedName>
    <definedName name="saltarin">[5]EQUIPOS!$D$10</definedName>
    <definedName name="SANITARIO" localSheetId="11">#REF!</definedName>
    <definedName name="SANITARIO">#REF!</definedName>
    <definedName name="selalternativas">[12]Listado!$S$2:$S$3</definedName>
    <definedName name="sika1" localSheetId="11">#REF!</definedName>
    <definedName name="sika1">#REF!</definedName>
    <definedName name="silla_y_200x110">[5]MATERIALES!$D$66</definedName>
    <definedName name="silla_y_24x160" localSheetId="11">[5]MATERIALES!#REF!</definedName>
    <definedName name="silla_y_24x160">[5]MATERIALES!#REF!</definedName>
    <definedName name="silla_y_250x110">[5]MATERIALES!$D$67</definedName>
    <definedName name="silla_y_250x160" localSheetId="11">[5]MATERIALES!#REF!</definedName>
    <definedName name="silla_y_250x160">[5]MATERIALES!#REF!</definedName>
    <definedName name="silla_y_27x160" localSheetId="11">[5]MATERIALES!#REF!</definedName>
    <definedName name="silla_y_27x160">[5]MATERIALES!#REF!</definedName>
    <definedName name="silla_y_315x110">[5]MATERIALES!$D$68</definedName>
    <definedName name="silla_y_355x110">[5]MATERIALES!$D$69</definedName>
    <definedName name="silla_y_400x160">[5]MATERIALES!$D$70</definedName>
    <definedName name="silla_y_450x160">[5]MATERIALES!$D$71</definedName>
    <definedName name="SILLAYE86">[2]MATERIALES!$D$28</definedName>
    <definedName name="SOGA" localSheetId="11">#REF!</definedName>
    <definedName name="SOGA">#REF!</definedName>
    <definedName name="SOLDA" localSheetId="11">#REF!</definedName>
    <definedName name="SOLDA">#REF!</definedName>
    <definedName name="soldadurapvc">[4]MATERIALES!$D$35</definedName>
    <definedName name="tabla_comun">[5]MATERIALES!$D$72</definedName>
    <definedName name="TABLON" localSheetId="11">#REF!</definedName>
    <definedName name="TABLON">#REF!</definedName>
    <definedName name="tapa">[1]precio!$F$36</definedName>
    <definedName name="tapa_alcantarilla">[5]MATERIALES!$D$73</definedName>
    <definedName name="tapacamara" localSheetId="11">#REF!</definedName>
    <definedName name="tapacamara">#REF!</definedName>
    <definedName name="taponsan4">[1]precio!$F$81</definedName>
    <definedName name="teco8">[2]MATERIALES!$D$23</definedName>
    <definedName name="TEHF6">[1]precio!$F$58</definedName>
    <definedName name="Tempo">[13]Temporales!$A$1:$I$1244</definedName>
    <definedName name="tesan6">[1]precio!$F$76</definedName>
    <definedName name="TIZON" localSheetId="11">#REF!</definedName>
    <definedName name="TIZON">#REF!</definedName>
    <definedName name="topografico">[2]EQUIPO!$C$16</definedName>
    <definedName name="tripode">[1]precio!$F$73</definedName>
    <definedName name="triturado">[5]MATERIALES!$D$74</definedName>
    <definedName name="TRITURADO1">[3]materiales!$D$9</definedName>
    <definedName name="TUALL3" localSheetId="11">#REF!</definedName>
    <definedName name="TUALL3">#REF!</definedName>
    <definedName name="tuberia_pvc_10">[5]MATERIALES!$D$75</definedName>
    <definedName name="tuberia_pvc_12">[5]MATERIALES!$D$76</definedName>
    <definedName name="tuberia_pvc_14">[5]MATERIALES!$D$77</definedName>
    <definedName name="tuberia_pvc_16">[5]MATERIALES!$D$78</definedName>
    <definedName name="tuberia_pvc_18">[5]MATERIALES!$D$79</definedName>
    <definedName name="tuberia_pvc_6">[5]MATERIALES!$D$85</definedName>
    <definedName name="tuberia_pvc_8">[5]MATERIALES!$D$86</definedName>
    <definedName name="tubogalva2">[3]materiales!$D$17</definedName>
    <definedName name="tubpre12">[4]MATERIALES!$D$51</definedName>
    <definedName name="tubsan4">[1]precio!$F$52</definedName>
    <definedName name="TUBSAN6">[1]precio!$F$51</definedName>
    <definedName name="tuco10" localSheetId="11">#REF!</definedName>
    <definedName name="tuco10">#REF!</definedName>
    <definedName name="TUCO6" localSheetId="11">#REF!</definedName>
    <definedName name="TUCO6">#REF!</definedName>
    <definedName name="tuco8" localSheetId="11">#REF!</definedName>
    <definedName name="tuco8">#REF!</definedName>
    <definedName name="TUPRE12" localSheetId="11">#REF!</definedName>
    <definedName name="TUPRE12">#REF!</definedName>
    <definedName name="TUSAN2" localSheetId="11">#REF!</definedName>
    <definedName name="TUSAN2">#REF!</definedName>
    <definedName name="TUSAN4" localSheetId="11">#REF!</definedName>
    <definedName name="TUSAN4">#REF!</definedName>
    <definedName name="Unitario">[13]Unitarios!$A$1:$J$3838</definedName>
    <definedName name="UREP2">[1]precio!$F$67</definedName>
    <definedName name="UREP6">[1]precio!$F$65</definedName>
    <definedName name="VALASC6">[1]precio!$F$68</definedName>
    <definedName name="VALNOASC6">[1]precio!$F$69</definedName>
    <definedName name="varenga">[5]MATERIALES!$D$88</definedName>
    <definedName name="VENTANA" localSheetId="11">#REF!</definedName>
    <definedName name="VENTANA">#REF!</definedName>
    <definedName name="VENTOSA3">[1]precio!$F$70</definedName>
    <definedName name="vibrador_concreto">[5]EQUIPOS!$D$16</definedName>
    <definedName name="VIDRIO" localSheetId="11">#REF!</definedName>
    <definedName name="VIDRIO">#REF!</definedName>
    <definedName name="VINILO" localSheetId="11">#REF!</definedName>
    <definedName name="VINILO">#REF!</definedName>
    <definedName name="volqueta">[5]EQUIPOS!$D$17</definedName>
  </definedNames>
  <calcPr calcId="152511"/>
</workbook>
</file>

<file path=xl/calcChain.xml><?xml version="1.0" encoding="utf-8"?>
<calcChain xmlns="http://schemas.openxmlformats.org/spreadsheetml/2006/main">
  <c r="F135" i="8" l="1"/>
  <c r="F11" i="8" l="1"/>
  <c r="C417" i="2"/>
  <c r="G412" i="2"/>
  <c r="F68" i="8" l="1"/>
  <c r="A142" i="8" l="1"/>
  <c r="F5" i="8" l="1"/>
  <c r="H124" i="8"/>
  <c r="G53" i="2"/>
  <c r="F875" i="2" l="1"/>
  <c r="E875" i="2"/>
  <c r="B875" i="2"/>
  <c r="E732" i="2"/>
  <c r="E740" i="2" s="1"/>
  <c r="F740" i="2" s="1"/>
  <c r="E731" i="2"/>
  <c r="G731" i="2" s="1"/>
  <c r="E730" i="2"/>
  <c r="H733" i="2"/>
  <c r="H735" i="2" s="1"/>
  <c r="I735" i="2"/>
  <c r="B688" i="2"/>
  <c r="E653" i="2"/>
  <c r="F653" i="2" s="1"/>
  <c r="B653" i="2"/>
  <c r="E459" i="2"/>
  <c r="F459" i="2" s="1"/>
  <c r="B459" i="2"/>
  <c r="B466" i="2" s="1"/>
  <c r="E422" i="2"/>
  <c r="G422" i="2" s="1"/>
  <c r="E421" i="2"/>
  <c r="G421" i="2" s="1"/>
  <c r="E414" i="2"/>
  <c r="F414" i="2" s="1"/>
  <c r="B414" i="2"/>
  <c r="B496" i="2" s="1"/>
  <c r="E224" i="2"/>
  <c r="F224" i="2" s="1"/>
  <c r="B224" i="2"/>
  <c r="B423" i="2" s="1"/>
  <c r="B505" i="2" s="1"/>
  <c r="B732" i="2" s="1"/>
  <c r="B740" i="2" s="1"/>
  <c r="E81" i="2"/>
  <c r="E72" i="2" s="1"/>
  <c r="F72" i="2" s="1"/>
  <c r="B81" i="2"/>
  <c r="B72" i="2" s="1"/>
  <c r="B215" i="2" s="1"/>
  <c r="B37" i="2"/>
  <c r="I41" i="2"/>
  <c r="G39" i="2"/>
  <c r="G41" i="2" s="1"/>
  <c r="G33" i="2"/>
  <c r="G35" i="2" s="1"/>
  <c r="B31" i="2"/>
  <c r="I35" i="2"/>
  <c r="E734" i="2" l="1"/>
  <c r="F734" i="2" s="1"/>
  <c r="E466" i="2"/>
  <c r="F466" i="2" s="1"/>
  <c r="E503" i="2"/>
  <c r="G503" i="2" s="1"/>
  <c r="E504" i="2"/>
  <c r="G504" i="2" s="1"/>
  <c r="E496" i="2"/>
  <c r="E423" i="2"/>
  <c r="F423" i="2" s="1"/>
  <c r="E215" i="2"/>
  <c r="F215" i="2" s="1"/>
  <c r="F81" i="2"/>
  <c r="G913" i="2"/>
  <c r="G914" i="2"/>
  <c r="H498" i="2"/>
  <c r="F496" i="2" l="1"/>
  <c r="E505" i="2"/>
  <c r="F505" i="2" s="1"/>
  <c r="C726" i="2"/>
  <c r="F164" i="13"/>
  <c r="F163" i="13"/>
  <c r="F162" i="13"/>
  <c r="F161" i="13"/>
  <c r="F160" i="13"/>
  <c r="F159" i="13"/>
  <c r="F158" i="13"/>
  <c r="F157" i="13"/>
  <c r="F156" i="13"/>
  <c r="F152" i="13"/>
  <c r="F151" i="13"/>
  <c r="F150" i="13"/>
  <c r="F149" i="13"/>
  <c r="F148" i="13"/>
  <c r="F145" i="13"/>
  <c r="F134" i="13"/>
  <c r="F133" i="13"/>
  <c r="F132" i="13"/>
  <c r="F128" i="13"/>
  <c r="F127" i="13"/>
  <c r="F126" i="13"/>
  <c r="F125" i="13"/>
  <c r="F124" i="13"/>
  <c r="F123" i="13"/>
  <c r="F122" i="13"/>
  <c r="F121" i="13"/>
  <c r="F120" i="13"/>
  <c r="F119" i="13"/>
  <c r="F118" i="13"/>
  <c r="F114" i="13"/>
  <c r="F113" i="13"/>
  <c r="F112" i="13"/>
  <c r="F111" i="13"/>
  <c r="F110" i="13"/>
  <c r="F109" i="13"/>
  <c r="F108" i="13"/>
  <c r="F107" i="13"/>
  <c r="F106" i="13"/>
  <c r="F105" i="13"/>
  <c r="F101" i="13"/>
  <c r="F100" i="13"/>
  <c r="F99" i="13"/>
  <c r="F98" i="13"/>
  <c r="F97" i="13"/>
  <c r="F96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3" i="13"/>
  <c r="F72" i="13"/>
  <c r="F71" i="13"/>
  <c r="F70" i="13"/>
  <c r="F69" i="13"/>
  <c r="F68" i="13"/>
  <c r="F67" i="13"/>
  <c r="F66" i="13"/>
  <c r="F61" i="13"/>
  <c r="F60" i="13"/>
  <c r="F58" i="13"/>
  <c r="F57" i="13"/>
  <c r="F52" i="13"/>
  <c r="F55" i="13"/>
  <c r="F51" i="13"/>
  <c r="F50" i="13"/>
  <c r="F49" i="13"/>
  <c r="F48" i="13"/>
  <c r="F47" i="13"/>
  <c r="F46" i="13"/>
  <c r="F45" i="13"/>
  <c r="F41" i="13"/>
  <c r="F40" i="13"/>
  <c r="F39" i="13"/>
  <c r="F32" i="13"/>
  <c r="F35" i="13"/>
  <c r="F34" i="13"/>
  <c r="F31" i="13"/>
  <c r="F30" i="13"/>
  <c r="F29" i="13"/>
  <c r="F28" i="13"/>
  <c r="F27" i="13"/>
  <c r="F26" i="13"/>
  <c r="F25" i="13"/>
  <c r="F22" i="13"/>
  <c r="F21" i="13"/>
  <c r="F15" i="13"/>
  <c r="F11" i="13"/>
  <c r="E17" i="13" s="1"/>
  <c r="F17" i="13" s="1"/>
  <c r="B873" i="2" l="1"/>
  <c r="E469" i="2"/>
  <c r="G469" i="2" s="1"/>
  <c r="B464" i="2"/>
  <c r="E878" i="2" l="1"/>
  <c r="G878" i="2" s="1"/>
  <c r="G440" i="2"/>
  <c r="B437" i="2"/>
  <c r="I444" i="2"/>
  <c r="F443" i="2"/>
  <c r="F444" i="2" s="1"/>
  <c r="G439" i="2"/>
  <c r="G438" i="2"/>
  <c r="G431" i="2"/>
  <c r="B428" i="2"/>
  <c r="I435" i="2"/>
  <c r="F434" i="2"/>
  <c r="F435" i="2" s="1"/>
  <c r="G430" i="2"/>
  <c r="G429" i="2"/>
  <c r="B460" i="2"/>
  <c r="B458" i="2"/>
  <c r="B457" i="2"/>
  <c r="I462" i="2"/>
  <c r="G397" i="2"/>
  <c r="G395" i="2"/>
  <c r="G396" i="2"/>
  <c r="B391" i="2"/>
  <c r="I401" i="2"/>
  <c r="F400" i="2"/>
  <c r="F401" i="2" s="1"/>
  <c r="G394" i="2"/>
  <c r="B403" i="2"/>
  <c r="G405" i="2"/>
  <c r="I409" i="2"/>
  <c r="F408" i="2"/>
  <c r="F409" i="2" s="1"/>
  <c r="E449" i="2"/>
  <c r="I449" i="2" s="1"/>
  <c r="D449" i="2"/>
  <c r="E447" i="2"/>
  <c r="I426" i="2"/>
  <c r="I389" i="2"/>
  <c r="G389" i="2"/>
  <c r="I417" i="2"/>
  <c r="E413" i="2"/>
  <c r="G413" i="2" s="1"/>
  <c r="A2" i="16"/>
  <c r="A2" i="17" s="1"/>
  <c r="C4" i="17"/>
  <c r="C25" i="16"/>
  <c r="C4" i="16"/>
  <c r="E448" i="2" l="1"/>
  <c r="E467" i="2"/>
  <c r="E876" i="2" s="1"/>
  <c r="G444" i="2"/>
  <c r="G435" i="2"/>
  <c r="G404" i="2"/>
  <c r="G447" i="2"/>
  <c r="C33" i="16"/>
  <c r="I876" i="2" l="1"/>
  <c r="I881" i="2" s="1"/>
  <c r="G876" i="2"/>
  <c r="I467" i="2"/>
  <c r="I472" i="2" s="1"/>
  <c r="G467" i="2"/>
  <c r="G448" i="2"/>
  <c r="G455" i="2" s="1"/>
  <c r="E468" i="2"/>
  <c r="G409" i="2"/>
  <c r="E453" i="2"/>
  <c r="E140" i="13"/>
  <c r="E139" i="13"/>
  <c r="E138" i="13"/>
  <c r="F138" i="13" s="1"/>
  <c r="G468" i="2" l="1"/>
  <c r="E877" i="2"/>
  <c r="G877" i="2" s="1"/>
  <c r="I453" i="2"/>
  <c r="I455" i="2" s="1"/>
  <c r="H41" i="13"/>
  <c r="E917" i="2"/>
  <c r="E916" i="2"/>
  <c r="G916" i="2" s="1"/>
  <c r="E915" i="2"/>
  <c r="G915" i="2" s="1"/>
  <c r="B917" i="2"/>
  <c r="B916" i="2"/>
  <c r="B915" i="2"/>
  <c r="E788" i="2"/>
  <c r="G788" i="2" s="1"/>
  <c r="B788" i="2"/>
  <c r="B787" i="2"/>
  <c r="B114" i="13"/>
  <c r="E93" i="13"/>
  <c r="F93" i="13" s="1"/>
  <c r="B93" i="13"/>
  <c r="B618" i="2"/>
  <c r="B617" i="2"/>
  <c r="I622" i="2"/>
  <c r="E62" i="13"/>
  <c r="F62" i="13" s="1"/>
  <c r="B62" i="13"/>
  <c r="B315" i="2"/>
  <c r="B314" i="2"/>
  <c r="I319" i="2"/>
  <c r="D23" i="6" l="1"/>
  <c r="E824" i="2"/>
  <c r="B824" i="2"/>
  <c r="G353" i="2"/>
  <c r="B353" i="2"/>
  <c r="E187" i="2"/>
  <c r="G187" i="2" s="1"/>
  <c r="B187" i="2"/>
  <c r="E618" i="2" l="1"/>
  <c r="G618" i="2" s="1"/>
  <c r="G622" i="2" s="1"/>
  <c r="E315" i="2"/>
  <c r="G315" i="2" s="1"/>
  <c r="G319" i="2" s="1"/>
  <c r="E644" i="2"/>
  <c r="B493" i="2"/>
  <c r="B73" i="2"/>
  <c r="B82" i="2" s="1"/>
  <c r="B225" i="2" s="1"/>
  <c r="E758" i="2"/>
  <c r="I758" i="2" s="1"/>
  <c r="D758" i="2"/>
  <c r="B758" i="2"/>
  <c r="E603" i="2"/>
  <c r="I603" i="2" s="1"/>
  <c r="D603" i="2"/>
  <c r="B603" i="2"/>
  <c r="E306" i="2"/>
  <c r="I306" i="2" s="1"/>
  <c r="D306" i="2"/>
  <c r="B306" i="2"/>
  <c r="E148" i="2"/>
  <c r="I148" i="2" s="1"/>
  <c r="D148" i="2"/>
  <c r="B148" i="2"/>
  <c r="D55" i="5"/>
  <c r="E12" i="5"/>
  <c r="F12" i="5" s="1"/>
  <c r="E8" i="5"/>
  <c r="I16" i="5"/>
  <c r="I15" i="5"/>
  <c r="I200" i="2"/>
  <c r="G162" i="2"/>
  <c r="I162" i="2"/>
  <c r="E55" i="2"/>
  <c r="G55" i="2" s="1"/>
  <c r="E54" i="2"/>
  <c r="E53" i="2"/>
  <c r="B55" i="2"/>
  <c r="B198" i="2" s="1"/>
  <c r="B54" i="2"/>
  <c r="B53" i="2"/>
  <c r="E16" i="2"/>
  <c r="F16" i="2" s="1"/>
  <c r="B16" i="2"/>
  <c r="E23" i="5" l="1"/>
  <c r="B449" i="2"/>
  <c r="E79" i="2"/>
  <c r="G79" i="2" s="1"/>
  <c r="G54" i="2"/>
  <c r="E80" i="2"/>
  <c r="G80" i="2" s="1"/>
  <c r="B196" i="2"/>
  <c r="B222" i="2" s="1"/>
  <c r="B421" i="2" s="1"/>
  <c r="B503" i="2" s="1"/>
  <c r="B730" i="2" s="1"/>
  <c r="B79" i="2"/>
  <c r="B197" i="2"/>
  <c r="B223" i="2" s="1"/>
  <c r="B422" i="2" s="1"/>
  <c r="B504" i="2" s="1"/>
  <c r="B731" i="2" s="1"/>
  <c r="B80" i="2"/>
  <c r="B216" i="2"/>
  <c r="B415" i="2" s="1"/>
  <c r="B424" i="2"/>
  <c r="E197" i="2"/>
  <c r="E198" i="2"/>
  <c r="G198" i="2" s="1"/>
  <c r="E196" i="2"/>
  <c r="C100" i="13"/>
  <c r="B100" i="13"/>
  <c r="I683" i="2"/>
  <c r="I685" i="2" s="1"/>
  <c r="B678" i="2"/>
  <c r="G679" i="2"/>
  <c r="G685" i="2" s="1"/>
  <c r="E34" i="5" l="1"/>
  <c r="F23" i="5"/>
  <c r="G196" i="2"/>
  <c r="G200" i="2" s="1"/>
  <c r="E222" i="2"/>
  <c r="G222" i="2" s="1"/>
  <c r="G197" i="2"/>
  <c r="E223" i="2"/>
  <c r="G223" i="2" s="1"/>
  <c r="C98" i="13"/>
  <c r="C99" i="13"/>
  <c r="C101" i="13"/>
  <c r="C97" i="13"/>
  <c r="C95" i="13"/>
  <c r="E45" i="5" l="1"/>
  <c r="F34" i="5"/>
  <c r="F95" i="13"/>
  <c r="G710" i="2"/>
  <c r="I710" i="2"/>
  <c r="E55" i="5" l="1"/>
  <c r="F45" i="5"/>
  <c r="E289" i="2"/>
  <c r="I289" i="2" s="1"/>
  <c r="D289" i="2"/>
  <c r="B101" i="13"/>
  <c r="B99" i="13"/>
  <c r="B98" i="13"/>
  <c r="G691" i="2"/>
  <c r="F690" i="2"/>
  <c r="F691" i="2" s="1"/>
  <c r="I688" i="2"/>
  <c r="I691" i="2" s="1"/>
  <c r="E671" i="2"/>
  <c r="I671" i="2" s="1"/>
  <c r="I676" i="2" s="1"/>
  <c r="D671" i="2"/>
  <c r="E670" i="2"/>
  <c r="G670" i="2" s="1"/>
  <c r="G676" i="2" s="1"/>
  <c r="E661" i="2"/>
  <c r="I661" i="2" s="1"/>
  <c r="D661" i="2"/>
  <c r="E659" i="2"/>
  <c r="G659" i="2" s="1"/>
  <c r="I656" i="2"/>
  <c r="C647" i="2"/>
  <c r="C646" i="2"/>
  <c r="E645" i="2"/>
  <c r="I645" i="2" s="1"/>
  <c r="I649" i="2" s="1"/>
  <c r="D645" i="2"/>
  <c r="G644" i="2"/>
  <c r="G649" i="2" s="1"/>
  <c r="I641" i="2"/>
  <c r="G641" i="2"/>
  <c r="I636" i="2"/>
  <c r="G636" i="2"/>
  <c r="I631" i="2"/>
  <c r="G631" i="2"/>
  <c r="E629" i="2"/>
  <c r="H629" i="2" s="1"/>
  <c r="H631" i="2" s="1"/>
  <c r="A146" i="8"/>
  <c r="A137" i="8"/>
  <c r="A138" i="8" s="1"/>
  <c r="A139" i="8" s="1"/>
  <c r="A140" i="8" s="1"/>
  <c r="A129" i="8"/>
  <c r="A130" i="8" s="1"/>
  <c r="A131" i="8" s="1"/>
  <c r="A132" i="8" s="1"/>
  <c r="A133" i="8" s="1"/>
  <c r="A120" i="8"/>
  <c r="A121" i="8" s="1"/>
  <c r="A108" i="8"/>
  <c r="A109" i="8" s="1"/>
  <c r="A110" i="8" s="1"/>
  <c r="A111" i="8" s="1"/>
  <c r="A112" i="8" s="1"/>
  <c r="A113" i="8" s="1"/>
  <c r="A114" i="8" s="1"/>
  <c r="A115" i="8" s="1"/>
  <c r="A96" i="8"/>
  <c r="A97" i="8" s="1"/>
  <c r="A98" i="8" s="1"/>
  <c r="A99" i="8" s="1"/>
  <c r="A100" i="8" s="1"/>
  <c r="A101" i="8" s="1"/>
  <c r="A102" i="8" s="1"/>
  <c r="A103" i="8" s="1"/>
  <c r="E770" i="2"/>
  <c r="E769" i="2"/>
  <c r="E393" i="2" s="1"/>
  <c r="G393" i="2" s="1"/>
  <c r="G401" i="2" s="1"/>
  <c r="E66" i="5" l="1"/>
  <c r="F66" i="5" s="1"/>
  <c r="F55" i="5"/>
  <c r="B25" i="11"/>
  <c r="B95" i="13"/>
  <c r="E630" i="2"/>
  <c r="F630" i="2" s="1"/>
  <c r="F631" i="2" s="1"/>
  <c r="C631" i="2" s="1"/>
  <c r="E146" i="2"/>
  <c r="G917" i="2"/>
  <c r="H26" i="14"/>
  <c r="H27" i="14"/>
  <c r="H28" i="14"/>
  <c r="H29" i="14"/>
  <c r="J29" i="14" s="1"/>
  <c r="H30" i="14"/>
  <c r="J30" i="14" s="1"/>
  <c r="H31" i="14"/>
  <c r="J31" i="14" s="1"/>
  <c r="H32" i="14"/>
  <c r="H33" i="14"/>
  <c r="E141" i="13"/>
  <c r="F141" i="13" s="1"/>
  <c r="J26" i="14" l="1"/>
  <c r="J32" i="14"/>
  <c r="J28" i="14"/>
  <c r="J27" i="14"/>
  <c r="J33" i="14"/>
  <c r="B1" i="15"/>
  <c r="A2" i="15" s="1"/>
  <c r="B2" i="15" l="1"/>
  <c r="A3" i="15" s="1"/>
  <c r="B3" i="15" s="1"/>
  <c r="A3" i="14"/>
  <c r="A2" i="14"/>
  <c r="A2" i="13"/>
  <c r="A3" i="13"/>
  <c r="A1" i="13"/>
  <c r="A4" i="15" l="1"/>
  <c r="B4" i="15" l="1"/>
  <c r="A5" i="15" s="1"/>
  <c r="H34" i="14"/>
  <c r="I850" i="2"/>
  <c r="G850" i="2"/>
  <c r="F850" i="2"/>
  <c r="G615" i="2"/>
  <c r="F614" i="2"/>
  <c r="F615" i="2" s="1"/>
  <c r="I612" i="2"/>
  <c r="I615" i="2" s="1"/>
  <c r="C135" i="8"/>
  <c r="E135" i="8"/>
  <c r="J34" i="14" l="1"/>
  <c r="B5" i="15"/>
  <c r="A6" i="15"/>
  <c r="B6" i="15" s="1"/>
  <c r="J105" i="13"/>
  <c r="J106" i="13"/>
  <c r="J107" i="13"/>
  <c r="J108" i="13"/>
  <c r="J109" i="13"/>
  <c r="J110" i="13"/>
  <c r="J111" i="13"/>
  <c r="J104" i="13"/>
  <c r="A7" i="15" l="1"/>
  <c r="B7" i="15" s="1"/>
  <c r="A8" i="15"/>
  <c r="B8" i="15" s="1"/>
  <c r="G945" i="2"/>
  <c r="G946" i="2"/>
  <c r="I951" i="2"/>
  <c r="H38" i="14"/>
  <c r="H39" i="14"/>
  <c r="A39" i="14"/>
  <c r="H36" i="14"/>
  <c r="H37" i="14"/>
  <c r="E144" i="8"/>
  <c r="C144" i="8"/>
  <c r="I901" i="2"/>
  <c r="G901" i="2"/>
  <c r="I896" i="2"/>
  <c r="G896" i="2"/>
  <c r="I812" i="2"/>
  <c r="G812" i="2"/>
  <c r="I807" i="2"/>
  <c r="G807" i="2"/>
  <c r="I705" i="2"/>
  <c r="G705" i="2"/>
  <c r="I491" i="2"/>
  <c r="G491" i="2"/>
  <c r="I486" i="2"/>
  <c r="G486" i="2"/>
  <c r="I338" i="2"/>
  <c r="G338" i="2"/>
  <c r="I333" i="2"/>
  <c r="G333" i="2"/>
  <c r="I210" i="2"/>
  <c r="G210" i="2"/>
  <c r="I205" i="2"/>
  <c r="G205" i="2"/>
  <c r="I172" i="2"/>
  <c r="G172" i="2"/>
  <c r="I167" i="2"/>
  <c r="G167" i="2"/>
  <c r="J37" i="14" l="1"/>
  <c r="J38" i="14"/>
  <c r="J36" i="14"/>
  <c r="J39" i="14"/>
  <c r="A9" i="15"/>
  <c r="B9" i="15" s="1"/>
  <c r="G951" i="2"/>
  <c r="H25" i="14"/>
  <c r="H17" i="14"/>
  <c r="H18" i="14"/>
  <c r="H19" i="14"/>
  <c r="H20" i="14"/>
  <c r="H21" i="14"/>
  <c r="H16" i="14"/>
  <c r="H12" i="14"/>
  <c r="H11" i="14"/>
  <c r="J12" i="14" l="1"/>
  <c r="J19" i="14"/>
  <c r="J16" i="14"/>
  <c r="F127" i="8" s="1"/>
  <c r="J18" i="14"/>
  <c r="J21" i="14"/>
  <c r="J17" i="14"/>
  <c r="J11" i="14"/>
  <c r="J20" i="14"/>
  <c r="J25" i="14"/>
  <c r="A10" i="15"/>
  <c r="B10" i="15" s="1"/>
  <c r="E513" i="2"/>
  <c r="I513" i="2" s="1"/>
  <c r="D513" i="2"/>
  <c r="E748" i="2"/>
  <c r="I748" i="2" s="1"/>
  <c r="D748" i="2"/>
  <c r="F35" i="11" l="1"/>
  <c r="A11" i="15"/>
  <c r="I785" i="2"/>
  <c r="F784" i="2"/>
  <c r="F785" i="2" s="1"/>
  <c r="G781" i="2"/>
  <c r="G780" i="2"/>
  <c r="G779" i="2"/>
  <c r="I775" i="2"/>
  <c r="F774" i="2"/>
  <c r="F775" i="2" s="1"/>
  <c r="G769" i="2"/>
  <c r="G770" i="2"/>
  <c r="G771" i="2"/>
  <c r="E756" i="2"/>
  <c r="E739" i="2"/>
  <c r="G739" i="2" s="1"/>
  <c r="I743" i="2"/>
  <c r="E746" i="2"/>
  <c r="G746" i="2" s="1"/>
  <c r="G716" i="2"/>
  <c r="F725" i="2"/>
  <c r="F715" i="2"/>
  <c r="F716" i="2" s="1"/>
  <c r="I713" i="2"/>
  <c r="I716" i="2" s="1"/>
  <c r="G700" i="2"/>
  <c r="I700" i="2"/>
  <c r="F699" i="2"/>
  <c r="F700" i="2" s="1"/>
  <c r="C572" i="2"/>
  <c r="C574" i="2"/>
  <c r="C573" i="2"/>
  <c r="E7" i="3"/>
  <c r="E564" i="2"/>
  <c r="I564" i="2" s="1"/>
  <c r="D564" i="2"/>
  <c r="E533" i="2"/>
  <c r="I533" i="2" s="1"/>
  <c r="D533" i="2"/>
  <c r="E523" i="2"/>
  <c r="I523" i="2" s="1"/>
  <c r="D523" i="2"/>
  <c r="I495" i="2"/>
  <c r="E257" i="2"/>
  <c r="I257" i="2" s="1"/>
  <c r="D257" i="2"/>
  <c r="E247" i="2"/>
  <c r="I247" i="2" s="1"/>
  <c r="D247" i="2"/>
  <c r="C242" i="2"/>
  <c r="C241" i="2"/>
  <c r="C240" i="2"/>
  <c r="E232" i="2"/>
  <c r="I232" i="2" s="1"/>
  <c r="D232" i="2"/>
  <c r="E123" i="2"/>
  <c r="I123" i="2" s="1"/>
  <c r="D123" i="2"/>
  <c r="E88" i="2"/>
  <c r="I88" i="2" s="1"/>
  <c r="D88" i="2"/>
  <c r="C115" i="2"/>
  <c r="E113" i="2"/>
  <c r="I113" i="2" s="1"/>
  <c r="D113" i="2"/>
  <c r="E98" i="2"/>
  <c r="I98" i="2" s="1"/>
  <c r="D98" i="2"/>
  <c r="C106" i="2"/>
  <c r="C108" i="2"/>
  <c r="C107" i="2"/>
  <c r="F109" i="2"/>
  <c r="I109" i="2"/>
  <c r="G109" i="2"/>
  <c r="B11" i="15" l="1"/>
  <c r="A12" i="15" s="1"/>
  <c r="B12" i="15" s="1"/>
  <c r="G785" i="2"/>
  <c r="G775" i="2"/>
  <c r="G756" i="2"/>
  <c r="I103" i="2"/>
  <c r="E23" i="2"/>
  <c r="G23" i="2" s="1"/>
  <c r="E22" i="2"/>
  <c r="G22" i="2" s="1"/>
  <c r="E21" i="2"/>
  <c r="G21" i="2" s="1"/>
  <c r="E25" i="2"/>
  <c r="D25" i="2"/>
  <c r="E24" i="2"/>
  <c r="G24" i="2" s="1"/>
  <c r="C6" i="2"/>
  <c r="C7" i="2"/>
  <c r="C8" i="2"/>
  <c r="C9" i="2"/>
  <c r="F123" i="8"/>
  <c r="A13" i="15" l="1"/>
  <c r="G25" i="2"/>
  <c r="G30" i="2" s="1"/>
  <c r="I25" i="2"/>
  <c r="I30" i="2" s="1"/>
  <c r="F37" i="11" l="1"/>
  <c r="F33" i="11"/>
  <c r="B13" i="15"/>
  <c r="A14" i="15" s="1"/>
  <c r="F45" i="11" l="1"/>
  <c r="B14" i="15"/>
  <c r="A15" i="15" s="1"/>
  <c r="G575" i="2"/>
  <c r="I575" i="2"/>
  <c r="F575" i="2"/>
  <c r="G552" i="2"/>
  <c r="I552" i="2"/>
  <c r="F552" i="2"/>
  <c r="I276" i="2"/>
  <c r="G276" i="2"/>
  <c r="F276" i="2"/>
  <c r="I243" i="2"/>
  <c r="F243" i="2"/>
  <c r="G243" i="2"/>
  <c r="B15" i="15" l="1"/>
  <c r="A16" i="15" s="1"/>
  <c r="G37" i="11"/>
  <c r="J37" i="11" s="1"/>
  <c r="B37" i="11"/>
  <c r="B16" i="15" l="1"/>
  <c r="A17" i="15"/>
  <c r="N37" i="11"/>
  <c r="P37" i="11"/>
  <c r="L37" i="11"/>
  <c r="B35" i="11"/>
  <c r="B17" i="15" l="1"/>
  <c r="A18" i="15" s="1"/>
  <c r="I49" i="2"/>
  <c r="G49" i="2"/>
  <c r="B33" i="11"/>
  <c r="B27" i="11"/>
  <c r="E5" i="3"/>
  <c r="F5" i="3" s="1"/>
  <c r="C7" i="8"/>
  <c r="B31" i="11"/>
  <c r="B13" i="11"/>
  <c r="B15" i="11"/>
  <c r="B17" i="11"/>
  <c r="B19" i="11"/>
  <c r="B21" i="11"/>
  <c r="B23" i="11"/>
  <c r="B488" i="2"/>
  <c r="B638" i="2" s="1"/>
  <c r="B97" i="13" s="1"/>
  <c r="B29" i="11"/>
  <c r="I909" i="2"/>
  <c r="G909" i="2"/>
  <c r="I891" i="2"/>
  <c r="G891" i="2"/>
  <c r="E511" i="2"/>
  <c r="G511" i="2" s="1"/>
  <c r="I871" i="2"/>
  <c r="I864" i="2"/>
  <c r="I857" i="2"/>
  <c r="I844" i="2"/>
  <c r="G844" i="2"/>
  <c r="I837" i="2"/>
  <c r="I829" i="2"/>
  <c r="I820" i="2"/>
  <c r="G820" i="2"/>
  <c r="I802" i="2"/>
  <c r="G802" i="2"/>
  <c r="E304" i="2"/>
  <c r="G304" i="2" s="1"/>
  <c r="E601" i="2"/>
  <c r="I598" i="2"/>
  <c r="I583" i="2"/>
  <c r="I560" i="2"/>
  <c r="I528" i="2"/>
  <c r="E522" i="2"/>
  <c r="G522" i="2" s="1"/>
  <c r="G528" i="2" s="1"/>
  <c r="I590" i="2"/>
  <c r="I546" i="2"/>
  <c r="I569" i="2"/>
  <c r="C567" i="2"/>
  <c r="C566" i="2"/>
  <c r="C565" i="2"/>
  <c r="E563" i="2"/>
  <c r="G563" i="2" s="1"/>
  <c r="G569" i="2" s="1"/>
  <c r="I538" i="2"/>
  <c r="E532" i="2"/>
  <c r="G532" i="2" s="1"/>
  <c r="G538" i="2" s="1"/>
  <c r="I508" i="2"/>
  <c r="I481" i="2"/>
  <c r="G481" i="2"/>
  <c r="G377" i="2"/>
  <c r="I377" i="2"/>
  <c r="I384" i="2"/>
  <c r="I363" i="2"/>
  <c r="I355" i="2"/>
  <c r="I346" i="2"/>
  <c r="G346" i="2"/>
  <c r="I328" i="2"/>
  <c r="G328" i="2"/>
  <c r="I301" i="2"/>
  <c r="E287" i="2"/>
  <c r="I284" i="2"/>
  <c r="I270" i="2"/>
  <c r="I262" i="2"/>
  <c r="E256" i="2"/>
  <c r="G256" i="2" s="1"/>
  <c r="G262" i="2" s="1"/>
  <c r="I252" i="2"/>
  <c r="C250" i="2"/>
  <c r="C249" i="2"/>
  <c r="C248" i="2"/>
  <c r="E246" i="2"/>
  <c r="G246" i="2" s="1"/>
  <c r="G252" i="2" s="1"/>
  <c r="I237" i="2"/>
  <c r="E231" i="2"/>
  <c r="G231" i="2" s="1"/>
  <c r="G237" i="2" s="1"/>
  <c r="I227" i="2"/>
  <c r="I218" i="2"/>
  <c r="E214" i="2"/>
  <c r="G214" i="2" s="1"/>
  <c r="I189" i="2"/>
  <c r="I136" i="2"/>
  <c r="E122" i="2"/>
  <c r="G122" i="2" s="1"/>
  <c r="G128" i="2" s="1"/>
  <c r="I128" i="2"/>
  <c r="C116" i="2"/>
  <c r="C114" i="2"/>
  <c r="I118" i="2"/>
  <c r="E112" i="2"/>
  <c r="G112" i="2" s="1"/>
  <c r="G118" i="2" s="1"/>
  <c r="E97" i="2"/>
  <c r="G97" i="2" s="1"/>
  <c r="G103" i="2" s="1"/>
  <c r="C87" i="2"/>
  <c r="E87" i="2"/>
  <c r="I93" i="2"/>
  <c r="I84" i="2"/>
  <c r="E71" i="2"/>
  <c r="E9" i="2"/>
  <c r="E6" i="3"/>
  <c r="F6" i="3" s="1"/>
  <c r="F7" i="3"/>
  <c r="E8" i="3"/>
  <c r="F8" i="3" s="1"/>
  <c r="E9" i="3"/>
  <c r="F9" i="3" s="1"/>
  <c r="E54" i="5"/>
  <c r="F54" i="5" s="1"/>
  <c r="E53" i="5"/>
  <c r="F53" i="5" s="1"/>
  <c r="E52" i="5"/>
  <c r="F52" i="5" s="1"/>
  <c r="E65" i="5"/>
  <c r="F65" i="5" s="1"/>
  <c r="E64" i="5"/>
  <c r="F64" i="5" s="1"/>
  <c r="E63" i="5"/>
  <c r="F63" i="5" s="1"/>
  <c r="E62" i="5"/>
  <c r="F62" i="5" s="1"/>
  <c r="E44" i="5"/>
  <c r="F44" i="5" s="1"/>
  <c r="E43" i="5"/>
  <c r="F43" i="5" s="1"/>
  <c r="E42" i="5"/>
  <c r="F42" i="5" s="1"/>
  <c r="E41" i="5"/>
  <c r="F41" i="5" s="1"/>
  <c r="E33" i="5"/>
  <c r="F33" i="5" s="1"/>
  <c r="E32" i="5"/>
  <c r="F32" i="5" s="1"/>
  <c r="E31" i="5"/>
  <c r="F31" i="5" s="1"/>
  <c r="E30" i="5"/>
  <c r="F30" i="5" s="1"/>
  <c r="E22" i="5"/>
  <c r="F22" i="5" s="1"/>
  <c r="E21" i="5"/>
  <c r="F21" i="5" s="1"/>
  <c r="E20" i="5"/>
  <c r="F20" i="5" s="1"/>
  <c r="E19" i="5"/>
  <c r="F19" i="5" s="1"/>
  <c r="E11" i="5"/>
  <c r="F11" i="5" s="1"/>
  <c r="E10" i="5"/>
  <c r="F10" i="5" s="1"/>
  <c r="E9" i="5"/>
  <c r="F9" i="5" s="1"/>
  <c r="F8" i="5"/>
  <c r="G24" i="5" l="1"/>
  <c r="E458" i="2" s="1"/>
  <c r="G458" i="2" s="1"/>
  <c r="G462" i="2" s="1"/>
  <c r="G35" i="5"/>
  <c r="G46" i="5"/>
  <c r="G67" i="5"/>
  <c r="G56" i="5"/>
  <c r="E288" i="2" s="1"/>
  <c r="G13" i="5"/>
  <c r="B18" i="15"/>
  <c r="A19" i="15"/>
  <c r="E602" i="2"/>
  <c r="E757" i="2" s="1"/>
  <c r="G757" i="2" s="1"/>
  <c r="G871" i="2"/>
  <c r="G824" i="2"/>
  <c r="G829" i="2" s="1"/>
  <c r="G601" i="2"/>
  <c r="G864" i="2"/>
  <c r="G857" i="2"/>
  <c r="G837" i="2"/>
  <c r="E305" i="2"/>
  <c r="G305" i="2" s="1"/>
  <c r="G312" i="2" s="1"/>
  <c r="G598" i="2"/>
  <c r="G583" i="2"/>
  <c r="G560" i="2"/>
  <c r="G590" i="2"/>
  <c r="G546" i="2"/>
  <c r="G384" i="2"/>
  <c r="G363" i="2"/>
  <c r="G355" i="2"/>
  <c r="G301" i="2"/>
  <c r="G9" i="3"/>
  <c r="E7" i="2" s="1"/>
  <c r="G6" i="3"/>
  <c r="G284" i="2"/>
  <c r="G270" i="2"/>
  <c r="G5" i="3"/>
  <c r="G189" i="2"/>
  <c r="G136" i="2"/>
  <c r="G87" i="2"/>
  <c r="G93" i="2" s="1"/>
  <c r="E367" i="2"/>
  <c r="H367" i="2" s="1"/>
  <c r="G8" i="3"/>
  <c r="G7" i="3"/>
  <c r="I370" i="2"/>
  <c r="G370" i="2"/>
  <c r="E399" i="2" l="1"/>
  <c r="H399" i="2" s="1"/>
  <c r="E407" i="2"/>
  <c r="E451" i="2"/>
  <c r="H451" i="2" s="1"/>
  <c r="E619" i="2"/>
  <c r="H619" i="2" s="1"/>
  <c r="E316" i="2"/>
  <c r="H316" i="2" s="1"/>
  <c r="E26" i="3"/>
  <c r="E23" i="3"/>
  <c r="E681" i="2"/>
  <c r="E20" i="3"/>
  <c r="E465" i="2"/>
  <c r="E412" i="2"/>
  <c r="G417" i="2" s="1"/>
  <c r="E406" i="2"/>
  <c r="E450" i="2"/>
  <c r="H450" i="2" s="1"/>
  <c r="E680" i="2"/>
  <c r="E221" i="2"/>
  <c r="E420" i="2" s="1"/>
  <c r="G420" i="2" s="1"/>
  <c r="G426" i="2" s="1"/>
  <c r="E78" i="2"/>
  <c r="E502" i="2"/>
  <c r="E38" i="2"/>
  <c r="H38" i="2" s="1"/>
  <c r="E32" i="2"/>
  <c r="H32" i="2" s="1"/>
  <c r="E452" i="2"/>
  <c r="H452" i="2" s="1"/>
  <c r="E387" i="2"/>
  <c r="H387" i="2" s="1"/>
  <c r="E790" i="2"/>
  <c r="H790" i="2" s="1"/>
  <c r="E620" i="2"/>
  <c r="H620" i="2" s="1"/>
  <c r="E317" i="2"/>
  <c r="H317" i="2" s="1"/>
  <c r="E682" i="2"/>
  <c r="E689" i="2" s="1"/>
  <c r="E195" i="2"/>
  <c r="H195" i="2" s="1"/>
  <c r="E160" i="2"/>
  <c r="H160" i="2" s="1"/>
  <c r="D18" i="17"/>
  <c r="E176" i="2"/>
  <c r="E672" i="2"/>
  <c r="H672" i="2" s="1"/>
  <c r="E149" i="2"/>
  <c r="E125" i="2"/>
  <c r="H125" i="2" s="1"/>
  <c r="E662" i="2"/>
  <c r="H662" i="2" s="1"/>
  <c r="E673" i="2"/>
  <c r="H673" i="2" s="1"/>
  <c r="E646" i="2"/>
  <c r="H646" i="2" s="1"/>
  <c r="E708" i="2"/>
  <c r="H708" i="2" s="1"/>
  <c r="H682" i="2"/>
  <c r="E634" i="2"/>
  <c r="E663" i="2"/>
  <c r="H663" i="2" s="1"/>
  <c r="E639" i="2"/>
  <c r="H639" i="2" s="1"/>
  <c r="E647" i="2"/>
  <c r="H647" i="2" s="1"/>
  <c r="E674" i="2"/>
  <c r="H674" i="2" s="1"/>
  <c r="E652" i="2"/>
  <c r="G652" i="2" s="1"/>
  <c r="G656" i="2" s="1"/>
  <c r="E139" i="2"/>
  <c r="E150" i="2"/>
  <c r="E368" i="2"/>
  <c r="H368" i="2" s="1"/>
  <c r="E369" i="2" s="1"/>
  <c r="F369" i="2" s="1"/>
  <c r="F370" i="2" s="1"/>
  <c r="B19" i="15"/>
  <c r="A20" i="15" s="1"/>
  <c r="E848" i="2"/>
  <c r="H848" i="2" s="1"/>
  <c r="E948" i="2"/>
  <c r="H948" i="2" s="1"/>
  <c r="E773" i="2"/>
  <c r="H773" i="2" s="1"/>
  <c r="E783" i="2"/>
  <c r="E749" i="2"/>
  <c r="H749" i="2" s="1"/>
  <c r="E697" i="2"/>
  <c r="H697" i="2" s="1"/>
  <c r="E760" i="2"/>
  <c r="H760" i="2" s="1"/>
  <c r="E723" i="2"/>
  <c r="E27" i="2"/>
  <c r="H27" i="2" s="1"/>
  <c r="E849" i="2"/>
  <c r="H849" i="2" s="1"/>
  <c r="H613" i="2"/>
  <c r="H615" i="2" s="1"/>
  <c r="C615" i="2" s="1"/>
  <c r="E899" i="2"/>
  <c r="H899" i="2" s="1"/>
  <c r="E336" i="2"/>
  <c r="H336" i="2" s="1"/>
  <c r="E949" i="2"/>
  <c r="H949" i="2" s="1"/>
  <c r="E805" i="2"/>
  <c r="H805" i="2" s="1"/>
  <c r="E484" i="2"/>
  <c r="H484" i="2" s="1"/>
  <c r="E203" i="2"/>
  <c r="H203" i="2" s="1"/>
  <c r="E810" i="2"/>
  <c r="H810" i="2" s="1"/>
  <c r="E489" i="2"/>
  <c r="H489" i="2" s="1"/>
  <c r="E208" i="2"/>
  <c r="H208" i="2" s="1"/>
  <c r="E894" i="2"/>
  <c r="H894" i="2" s="1"/>
  <c r="E703" i="2"/>
  <c r="H703" i="2" s="1"/>
  <c r="E331" i="2"/>
  <c r="H331" i="2" s="1"/>
  <c r="E165" i="2"/>
  <c r="H165" i="2" s="1"/>
  <c r="E170" i="2"/>
  <c r="H170" i="2" s="1"/>
  <c r="E919" i="2"/>
  <c r="H919" i="2" s="1"/>
  <c r="E750" i="2"/>
  <c r="H750" i="2" s="1"/>
  <c r="E761" i="2"/>
  <c r="H761" i="2" s="1"/>
  <c r="E724" i="2"/>
  <c r="H724" i="2" s="1"/>
  <c r="E714" i="2"/>
  <c r="H714" i="2" s="1"/>
  <c r="H716" i="2" s="1"/>
  <c r="C716" i="2" s="1"/>
  <c r="E698" i="2"/>
  <c r="H698" i="2" s="1"/>
  <c r="E28" i="2"/>
  <c r="H28" i="2" s="1"/>
  <c r="E8" i="2"/>
  <c r="E847" i="2"/>
  <c r="H847" i="2" s="1"/>
  <c r="E947" i="2"/>
  <c r="H947" i="2" s="1"/>
  <c r="E759" i="2"/>
  <c r="H759" i="2" s="1"/>
  <c r="H741" i="2"/>
  <c r="E722" i="2"/>
  <c r="H722" i="2" s="1"/>
  <c r="E772" i="2"/>
  <c r="H772" i="2" s="1"/>
  <c r="E782" i="2"/>
  <c r="H782" i="2" s="1"/>
  <c r="E696" i="2"/>
  <c r="H696" i="2" s="1"/>
  <c r="E26" i="2"/>
  <c r="H26" i="2" s="1"/>
  <c r="E738" i="2"/>
  <c r="G738" i="2" s="1"/>
  <c r="G743" i="2" s="1"/>
  <c r="E729" i="2"/>
  <c r="G729" i="2" s="1"/>
  <c r="E762" i="2"/>
  <c r="I762" i="2" s="1"/>
  <c r="I764" i="2" s="1"/>
  <c r="G764" i="2"/>
  <c r="G602" i="2"/>
  <c r="E607" i="2" s="1"/>
  <c r="I607" i="2" s="1"/>
  <c r="I609" i="2" s="1"/>
  <c r="E889" i="2"/>
  <c r="H889" i="2" s="1"/>
  <c r="E835" i="2"/>
  <c r="H835" i="2" s="1"/>
  <c r="E574" i="2"/>
  <c r="H574" i="2" s="1"/>
  <c r="E581" i="2"/>
  <c r="H581" i="2" s="1"/>
  <c r="E567" i="2"/>
  <c r="H567" i="2" s="1"/>
  <c r="E309" i="2"/>
  <c r="H309" i="2" s="1"/>
  <c r="E47" i="2"/>
  <c r="H47" i="2" s="1"/>
  <c r="E818" i="2"/>
  <c r="H818" i="2" s="1"/>
  <c r="E544" i="2"/>
  <c r="H544" i="2" s="1"/>
  <c r="E361" i="2"/>
  <c r="H361" i="2" s="1"/>
  <c r="E299" i="2"/>
  <c r="H299" i="2" s="1"/>
  <c r="E869" i="2"/>
  <c r="H869" i="2" s="1"/>
  <c r="E862" i="2"/>
  <c r="H862" i="2" s="1"/>
  <c r="E855" i="2"/>
  <c r="H855" i="2" s="1"/>
  <c r="E827" i="2"/>
  <c r="H827" i="2" s="1"/>
  <c r="E800" i="2"/>
  <c r="H800" i="2" s="1"/>
  <c r="E558" i="2"/>
  <c r="H558" i="2" s="1"/>
  <c r="E551" i="2"/>
  <c r="H551" i="2" s="1"/>
  <c r="E536" i="2"/>
  <c r="H536" i="2" s="1"/>
  <c r="E515" i="2"/>
  <c r="H515" i="2" s="1"/>
  <c r="E479" i="2"/>
  <c r="H479" i="2" s="1"/>
  <c r="E382" i="2"/>
  <c r="E344" i="2"/>
  <c r="H344" i="2" s="1"/>
  <c r="E907" i="2"/>
  <c r="H907" i="2" s="1"/>
  <c r="E596" i="2"/>
  <c r="H596" i="2" s="1"/>
  <c r="E526" i="2"/>
  <c r="H526" i="2" s="1"/>
  <c r="E606" i="2"/>
  <c r="H606" i="2" s="1"/>
  <c r="E588" i="2"/>
  <c r="H588" i="2" s="1"/>
  <c r="H352" i="2"/>
  <c r="E326" i="2"/>
  <c r="H326" i="2" s="1"/>
  <c r="E906" i="2"/>
  <c r="H906" i="2" s="1"/>
  <c r="E842" i="2"/>
  <c r="H842" i="2" s="1"/>
  <c r="E595" i="2"/>
  <c r="H595" i="2" s="1"/>
  <c r="E525" i="2"/>
  <c r="H525" i="2" s="1"/>
  <c r="E605" i="2"/>
  <c r="H605" i="2" s="1"/>
  <c r="E587" i="2"/>
  <c r="H587" i="2" s="1"/>
  <c r="E550" i="2"/>
  <c r="H550" i="2" s="1"/>
  <c r="H351" i="2"/>
  <c r="E834" i="2"/>
  <c r="H834" i="2" s="1"/>
  <c r="E580" i="2"/>
  <c r="H580" i="2" s="1"/>
  <c r="E308" i="2"/>
  <c r="H308" i="2" s="1"/>
  <c r="E817" i="2"/>
  <c r="H817" i="2" s="1"/>
  <c r="E573" i="2"/>
  <c r="H573" i="2" s="1"/>
  <c r="E543" i="2"/>
  <c r="H543" i="2" s="1"/>
  <c r="E566" i="2"/>
  <c r="H566" i="2" s="1"/>
  <c r="E360" i="2"/>
  <c r="H360" i="2" s="1"/>
  <c r="E298" i="2"/>
  <c r="H298" i="2" s="1"/>
  <c r="E868" i="2"/>
  <c r="H868" i="2" s="1"/>
  <c r="E861" i="2"/>
  <c r="H861" i="2" s="1"/>
  <c r="E854" i="2"/>
  <c r="H854" i="2" s="1"/>
  <c r="E826" i="2"/>
  <c r="H826" i="2" s="1"/>
  <c r="E557" i="2"/>
  <c r="H557" i="2" s="1"/>
  <c r="E535" i="2"/>
  <c r="H535" i="2" s="1"/>
  <c r="E514" i="2"/>
  <c r="H514" i="2" s="1"/>
  <c r="E375" i="2"/>
  <c r="H375" i="2" s="1"/>
  <c r="E381" i="2"/>
  <c r="E343" i="2"/>
  <c r="H343" i="2" s="1"/>
  <c r="E867" i="2"/>
  <c r="H867" i="2" s="1"/>
  <c r="E860" i="2"/>
  <c r="H860" i="2" s="1"/>
  <c r="E853" i="2"/>
  <c r="H853" i="2" s="1"/>
  <c r="E825" i="2"/>
  <c r="H825" i="2" s="1"/>
  <c r="E572" i="2"/>
  <c r="H572" i="2" s="1"/>
  <c r="E556" i="2"/>
  <c r="H556" i="2" s="1"/>
  <c r="E565" i="2"/>
  <c r="H565" i="2" s="1"/>
  <c r="E534" i="2"/>
  <c r="H534" i="2" s="1"/>
  <c r="E374" i="2"/>
  <c r="H374" i="2" s="1"/>
  <c r="E380" i="2"/>
  <c r="E342" i="2"/>
  <c r="H342" i="2" s="1"/>
  <c r="E905" i="2"/>
  <c r="H905" i="2" s="1"/>
  <c r="E841" i="2"/>
  <c r="H841" i="2" s="1"/>
  <c r="E594" i="2"/>
  <c r="H594" i="2" s="1"/>
  <c r="E524" i="2"/>
  <c r="H524" i="2" s="1"/>
  <c r="E604" i="2"/>
  <c r="H604" i="2" s="1"/>
  <c r="E586" i="2"/>
  <c r="H586" i="2" s="1"/>
  <c r="H350" i="2"/>
  <c r="E833" i="2"/>
  <c r="H833" i="2" s="1"/>
  <c r="E579" i="2"/>
  <c r="H579" i="2" s="1"/>
  <c r="E549" i="2"/>
  <c r="H549" i="2" s="1"/>
  <c r="E307" i="2"/>
  <c r="H307" i="2" s="1"/>
  <c r="E816" i="2"/>
  <c r="H816" i="2" s="1"/>
  <c r="E542" i="2"/>
  <c r="H542" i="2" s="1"/>
  <c r="H506" i="2"/>
  <c r="E507" i="2" s="1"/>
  <c r="F507" i="2" s="1"/>
  <c r="E359" i="2"/>
  <c r="H359" i="2" s="1"/>
  <c r="E297" i="2"/>
  <c r="H297" i="2" s="1"/>
  <c r="G502" i="2"/>
  <c r="G508" i="2" s="1"/>
  <c r="E70" i="2"/>
  <c r="E213" i="2"/>
  <c r="G213" i="2" s="1"/>
  <c r="G218" i="2" s="1"/>
  <c r="G78" i="2"/>
  <c r="G84" i="2" s="1"/>
  <c r="E310" i="2"/>
  <c r="I310" i="2" s="1"/>
  <c r="I312" i="2" s="1"/>
  <c r="E281" i="2"/>
  <c r="H281" i="2" s="1"/>
  <c r="E259" i="2"/>
  <c r="H259" i="2" s="1"/>
  <c r="E241" i="2"/>
  <c r="H241" i="2" s="1"/>
  <c r="E249" i="2"/>
  <c r="H249" i="2" s="1"/>
  <c r="E115" i="2"/>
  <c r="H115" i="2" s="1"/>
  <c r="E274" i="2"/>
  <c r="H274" i="2" s="1"/>
  <c r="E267" i="2"/>
  <c r="H267" i="2" s="1"/>
  <c r="E234" i="2"/>
  <c r="H234" i="2" s="1"/>
  <c r="E100" i="2"/>
  <c r="H100" i="2" s="1"/>
  <c r="E250" i="2"/>
  <c r="H250" i="2" s="1"/>
  <c r="E275" i="2"/>
  <c r="H275" i="2" s="1"/>
  <c r="E282" i="2"/>
  <c r="H282" i="2" s="1"/>
  <c r="E260" i="2"/>
  <c r="H260" i="2" s="1"/>
  <c r="E268" i="2"/>
  <c r="H268" i="2" s="1"/>
  <c r="E242" i="2"/>
  <c r="H242" i="2" s="1"/>
  <c r="E235" i="2"/>
  <c r="H235" i="2" s="1"/>
  <c r="E185" i="2"/>
  <c r="H185" i="2" s="1"/>
  <c r="E266" i="2"/>
  <c r="H266" i="2" s="1"/>
  <c r="E248" i="2"/>
  <c r="H248" i="2" s="1"/>
  <c r="E233" i="2"/>
  <c r="H233" i="2" s="1"/>
  <c r="E240" i="2"/>
  <c r="H240" i="2" s="1"/>
  <c r="E258" i="2"/>
  <c r="H258" i="2" s="1"/>
  <c r="E280" i="2"/>
  <c r="H280" i="2" s="1"/>
  <c r="E273" i="2"/>
  <c r="H273" i="2" s="1"/>
  <c r="E918" i="2"/>
  <c r="E133" i="2"/>
  <c r="H133" i="2" s="1"/>
  <c r="E177" i="2"/>
  <c r="E140" i="2"/>
  <c r="E107" i="2"/>
  <c r="H107" i="2" s="1"/>
  <c r="E90" i="2"/>
  <c r="H90" i="2" s="1"/>
  <c r="E290" i="2"/>
  <c r="E116" i="2"/>
  <c r="H116" i="2" s="1"/>
  <c r="E101" i="2"/>
  <c r="H101" i="2" s="1"/>
  <c r="E91" i="2"/>
  <c r="H91" i="2" s="1"/>
  <c r="E186" i="2"/>
  <c r="H186" i="2" s="1"/>
  <c r="E108" i="2"/>
  <c r="H108" i="2" s="1"/>
  <c r="E134" i="2"/>
  <c r="H134" i="2" s="1"/>
  <c r="E126" i="2"/>
  <c r="H126" i="2" s="1"/>
  <c r="E184" i="2"/>
  <c r="H184" i="2" s="1"/>
  <c r="E132" i="2"/>
  <c r="H132" i="2" s="1"/>
  <c r="E114" i="2"/>
  <c r="H114" i="2" s="1"/>
  <c r="E106" i="2"/>
  <c r="H106" i="2" s="1"/>
  <c r="E89" i="2"/>
  <c r="H89" i="2" s="1"/>
  <c r="E124" i="2"/>
  <c r="H124" i="2" s="1"/>
  <c r="E99" i="2"/>
  <c r="H99" i="2" s="1"/>
  <c r="E29" i="3"/>
  <c r="E6" i="2"/>
  <c r="E65" i="2"/>
  <c r="E52" i="2"/>
  <c r="E151" i="2"/>
  <c r="E178" i="2"/>
  <c r="E141" i="2"/>
  <c r="E60" i="2"/>
  <c r="E291" i="2"/>
  <c r="E17" i="3"/>
  <c r="E14" i="3"/>
  <c r="H406" i="2" l="1"/>
  <c r="E398" i="2"/>
  <c r="H398" i="2" s="1"/>
  <c r="H401" i="2" s="1"/>
  <c r="C401" i="2" s="1"/>
  <c r="E432" i="2"/>
  <c r="H622" i="2"/>
  <c r="E621" i="2"/>
  <c r="F621" i="2" s="1"/>
  <c r="F622" i="2" s="1"/>
  <c r="H162" i="2"/>
  <c r="E161" i="2"/>
  <c r="F161" i="2" s="1"/>
  <c r="F162" i="2" s="1"/>
  <c r="C162" i="2" s="1"/>
  <c r="H35" i="2"/>
  <c r="E34" i="2"/>
  <c r="F34" i="2" s="1"/>
  <c r="F35" i="2" s="1"/>
  <c r="E199" i="2"/>
  <c r="F199" i="2" s="1"/>
  <c r="F200" i="2" s="1"/>
  <c r="H200" i="2"/>
  <c r="H41" i="2"/>
  <c r="E40" i="2"/>
  <c r="F40" i="2" s="1"/>
  <c r="F41" i="2" s="1"/>
  <c r="G465" i="2"/>
  <c r="G472" i="2" s="1"/>
  <c r="E874" i="2"/>
  <c r="G874" i="2" s="1"/>
  <c r="G881" i="2" s="1"/>
  <c r="H407" i="2"/>
  <c r="E433" i="2"/>
  <c r="G221" i="2"/>
  <c r="G227" i="2" s="1"/>
  <c r="H389" i="2"/>
  <c r="E388" i="2"/>
  <c r="F388" i="2" s="1"/>
  <c r="F389" i="2" s="1"/>
  <c r="C389" i="2" s="1"/>
  <c r="H455" i="2"/>
  <c r="E454" i="2"/>
  <c r="F454" i="2" s="1"/>
  <c r="F455" i="2" s="1"/>
  <c r="C455" i="2" s="1"/>
  <c r="E470" i="2"/>
  <c r="E460" i="2"/>
  <c r="H460" i="2" s="1"/>
  <c r="H462" i="2" s="1"/>
  <c r="E461" i="2" s="1"/>
  <c r="F461" i="2" s="1"/>
  <c r="F462" i="2" s="1"/>
  <c r="C462" i="2" s="1"/>
  <c r="E73" i="2"/>
  <c r="E82" i="2" s="1"/>
  <c r="H319" i="2"/>
  <c r="E318" i="2"/>
  <c r="F318" i="2" s="1"/>
  <c r="F319" i="2" s="1"/>
  <c r="C319" i="2" s="1"/>
  <c r="H723" i="2"/>
  <c r="F732" i="2"/>
  <c r="F735" i="2" s="1"/>
  <c r="D10" i="17"/>
  <c r="D7" i="17"/>
  <c r="D14" i="17"/>
  <c r="D11" i="17"/>
  <c r="D13" i="17"/>
  <c r="D5" i="17"/>
  <c r="D15" i="17"/>
  <c r="D6" i="17"/>
  <c r="D12" i="17"/>
  <c r="D9" i="17"/>
  <c r="D8" i="17"/>
  <c r="H783" i="2"/>
  <c r="H785" i="2" s="1"/>
  <c r="E789" i="2"/>
  <c r="H789" i="2" s="1"/>
  <c r="H634" i="2"/>
  <c r="E635" i="2" s="1"/>
  <c r="F635" i="2" s="1"/>
  <c r="F636" i="2" s="1"/>
  <c r="H681" i="2"/>
  <c r="H654" i="2"/>
  <c r="H680" i="2"/>
  <c r="H689" i="2"/>
  <c r="H691" i="2" s="1"/>
  <c r="E675" i="2"/>
  <c r="F675" i="2" s="1"/>
  <c r="F676" i="2" s="1"/>
  <c r="H676" i="2"/>
  <c r="H649" i="2"/>
  <c r="E648" i="2"/>
  <c r="E640" i="2"/>
  <c r="F640" i="2" s="1"/>
  <c r="F641" i="2" s="1"/>
  <c r="H641" i="2"/>
  <c r="E709" i="2"/>
  <c r="F709" i="2" s="1"/>
  <c r="F710" i="2" s="1"/>
  <c r="H710" i="2"/>
  <c r="H666" i="2"/>
  <c r="E665" i="2"/>
  <c r="F665" i="2" s="1"/>
  <c r="F666" i="2" s="1"/>
  <c r="H370" i="2"/>
  <c r="C370" i="2" s="1"/>
  <c r="H382" i="2"/>
  <c r="H381" i="2"/>
  <c r="H380" i="2"/>
  <c r="G609" i="2"/>
  <c r="H700" i="2"/>
  <c r="C700" i="2" s="1"/>
  <c r="H850" i="2"/>
  <c r="B20" i="15"/>
  <c r="A21" i="15"/>
  <c r="H743" i="2"/>
  <c r="E742" i="2"/>
  <c r="F742" i="2" s="1"/>
  <c r="F743" i="2" s="1"/>
  <c r="E166" i="2"/>
  <c r="F166" i="2" s="1"/>
  <c r="F167" i="2" s="1"/>
  <c r="H167" i="2"/>
  <c r="E485" i="2"/>
  <c r="F485" i="2" s="1"/>
  <c r="F486" i="2" s="1"/>
  <c r="H486" i="2"/>
  <c r="H491" i="2"/>
  <c r="E490" i="2"/>
  <c r="F490" i="2" s="1"/>
  <c r="F491" i="2" s="1"/>
  <c r="E900" i="2"/>
  <c r="F900" i="2" s="1"/>
  <c r="F901" i="2" s="1"/>
  <c r="H901" i="2"/>
  <c r="H951" i="2"/>
  <c r="E950" i="2"/>
  <c r="F950" i="2" s="1"/>
  <c r="F951" i="2" s="1"/>
  <c r="H172" i="2"/>
  <c r="E171" i="2"/>
  <c r="F171" i="2" s="1"/>
  <c r="F172" i="2" s="1"/>
  <c r="H896" i="2"/>
  <c r="E895" i="2"/>
  <c r="F895" i="2" s="1"/>
  <c r="F896" i="2" s="1"/>
  <c r="H205" i="2"/>
  <c r="E204" i="2"/>
  <c r="F204" i="2" s="1"/>
  <c r="F205" i="2" s="1"/>
  <c r="H338" i="2"/>
  <c r="E337" i="2"/>
  <c r="F337" i="2" s="1"/>
  <c r="F338" i="2" s="1"/>
  <c r="H210" i="2"/>
  <c r="E209" i="2"/>
  <c r="F209" i="2" s="1"/>
  <c r="F210" i="2" s="1"/>
  <c r="H764" i="2"/>
  <c r="E763" i="2"/>
  <c r="F763" i="2" s="1"/>
  <c r="F764" i="2" s="1"/>
  <c r="H333" i="2"/>
  <c r="E332" i="2"/>
  <c r="F332" i="2" s="1"/>
  <c r="F333" i="2" s="1"/>
  <c r="H807" i="2"/>
  <c r="E806" i="2"/>
  <c r="F806" i="2" s="1"/>
  <c r="F807" i="2" s="1"/>
  <c r="H30" i="2"/>
  <c r="E29" i="2"/>
  <c r="F29" i="2" s="1"/>
  <c r="F30" i="2" s="1"/>
  <c r="H775" i="2"/>
  <c r="H705" i="2"/>
  <c r="E704" i="2"/>
  <c r="F704" i="2" s="1"/>
  <c r="F705" i="2" s="1"/>
  <c r="H812" i="2"/>
  <c r="E811" i="2"/>
  <c r="F811" i="2" s="1"/>
  <c r="F812" i="2" s="1"/>
  <c r="E752" i="2"/>
  <c r="F752" i="2" s="1"/>
  <c r="F753" i="2" s="1"/>
  <c r="H753" i="2"/>
  <c r="H552" i="2"/>
  <c r="C552" i="2" s="1"/>
  <c r="H136" i="2"/>
  <c r="H109" i="2"/>
  <c r="C109" i="2" s="1"/>
  <c r="H243" i="2"/>
  <c r="C243" i="2" s="1"/>
  <c r="H575" i="2"/>
  <c r="C575" i="2" s="1"/>
  <c r="E568" i="2"/>
  <c r="F568" i="2" s="1"/>
  <c r="F569" i="2" s="1"/>
  <c r="H276" i="2"/>
  <c r="C276" i="2" s="1"/>
  <c r="H569" i="2"/>
  <c r="E545" i="2"/>
  <c r="F545" i="2" s="1"/>
  <c r="F546" i="2" s="1"/>
  <c r="H546" i="2"/>
  <c r="E608" i="2"/>
  <c r="F608" i="2" s="1"/>
  <c r="F609" i="2" s="1"/>
  <c r="H609" i="2"/>
  <c r="E376" i="2"/>
  <c r="F376" i="2" s="1"/>
  <c r="F377" i="2" s="1"/>
  <c r="H377" i="2"/>
  <c r="H871" i="2"/>
  <c r="E870" i="2"/>
  <c r="F870" i="2" s="1"/>
  <c r="F871" i="2" s="1"/>
  <c r="E48" i="2"/>
  <c r="F48" i="2" s="1"/>
  <c r="F49" i="2" s="1"/>
  <c r="H49" i="2"/>
  <c r="H891" i="2"/>
  <c r="E890" i="2"/>
  <c r="F890" i="2" s="1"/>
  <c r="F891" i="2" s="1"/>
  <c r="E300" i="2"/>
  <c r="F300" i="2" s="1"/>
  <c r="F301" i="2" s="1"/>
  <c r="H301" i="2"/>
  <c r="H820" i="2"/>
  <c r="E819" i="2"/>
  <c r="F819" i="2" s="1"/>
  <c r="F820" i="2" s="1"/>
  <c r="E311" i="2"/>
  <c r="F311" i="2" s="1"/>
  <c r="F312" i="2" s="1"/>
  <c r="H312" i="2"/>
  <c r="H837" i="2"/>
  <c r="E836" i="2"/>
  <c r="F836" i="2" s="1"/>
  <c r="F837" i="2" s="1"/>
  <c r="E527" i="2"/>
  <c r="F527" i="2" s="1"/>
  <c r="F528" i="2" s="1"/>
  <c r="H528" i="2"/>
  <c r="H909" i="2"/>
  <c r="E908" i="2"/>
  <c r="F908" i="2" s="1"/>
  <c r="F909" i="2" s="1"/>
  <c r="E537" i="2"/>
  <c r="F537" i="2" s="1"/>
  <c r="F538" i="2" s="1"/>
  <c r="H538" i="2"/>
  <c r="H829" i="2"/>
  <c r="E828" i="2"/>
  <c r="F828" i="2" s="1"/>
  <c r="F829" i="2" s="1"/>
  <c r="E801" i="2"/>
  <c r="F801" i="2" s="1"/>
  <c r="F802" i="2" s="1"/>
  <c r="H802" i="2"/>
  <c r="E362" i="2"/>
  <c r="F362" i="2" s="1"/>
  <c r="F363" i="2" s="1"/>
  <c r="H363" i="2"/>
  <c r="H355" i="2"/>
  <c r="F354" i="2"/>
  <c r="F355" i="2" s="1"/>
  <c r="E597" i="2"/>
  <c r="F597" i="2" s="1"/>
  <c r="F598" i="2" s="1"/>
  <c r="H598" i="2"/>
  <c r="E345" i="2"/>
  <c r="F345" i="2" s="1"/>
  <c r="F346" i="2" s="1"/>
  <c r="H346" i="2"/>
  <c r="E856" i="2"/>
  <c r="F856" i="2" s="1"/>
  <c r="F857" i="2" s="1"/>
  <c r="H857" i="2"/>
  <c r="H518" i="2"/>
  <c r="E517" i="2"/>
  <c r="F517" i="2" s="1"/>
  <c r="F518" i="2" s="1"/>
  <c r="F508" i="2"/>
  <c r="C508" i="2" s="1"/>
  <c r="H508" i="2"/>
  <c r="E582" i="2"/>
  <c r="F582" i="2" s="1"/>
  <c r="F583" i="2" s="1"/>
  <c r="H583" i="2"/>
  <c r="H590" i="2"/>
  <c r="E589" i="2"/>
  <c r="F589" i="2" s="1"/>
  <c r="F590" i="2" s="1"/>
  <c r="H844" i="2"/>
  <c r="E843" i="2"/>
  <c r="F843" i="2" s="1"/>
  <c r="F844" i="2" s="1"/>
  <c r="E559" i="2"/>
  <c r="F559" i="2" s="1"/>
  <c r="F560" i="2" s="1"/>
  <c r="H560" i="2"/>
  <c r="E863" i="2"/>
  <c r="F863" i="2" s="1"/>
  <c r="F864" i="2" s="1"/>
  <c r="H864" i="2"/>
  <c r="H328" i="2"/>
  <c r="E327" i="2"/>
  <c r="F327" i="2" s="1"/>
  <c r="F328" i="2" s="1"/>
  <c r="E480" i="2"/>
  <c r="F480" i="2" s="1"/>
  <c r="F481" i="2" s="1"/>
  <c r="H481" i="2"/>
  <c r="E251" i="2"/>
  <c r="F251" i="2" s="1"/>
  <c r="F252" i="2" s="1"/>
  <c r="H252" i="2"/>
  <c r="E283" i="2"/>
  <c r="F283" i="2" s="1"/>
  <c r="F284" i="2" s="1"/>
  <c r="H284" i="2"/>
  <c r="H237" i="2"/>
  <c r="E236" i="2"/>
  <c r="F236" i="2" s="1"/>
  <c r="F237" i="2" s="1"/>
  <c r="E261" i="2"/>
  <c r="F261" i="2" s="1"/>
  <c r="F262" i="2" s="1"/>
  <c r="H262" i="2"/>
  <c r="E269" i="2"/>
  <c r="F269" i="2" s="1"/>
  <c r="F270" i="2" s="1"/>
  <c r="H270" i="2"/>
  <c r="H189" i="2"/>
  <c r="H118" i="2"/>
  <c r="E188" i="2"/>
  <c r="F188" i="2" s="1"/>
  <c r="F189" i="2" s="1"/>
  <c r="E117" i="2"/>
  <c r="F117" i="2" s="1"/>
  <c r="F118" i="2" s="1"/>
  <c r="H103" i="2"/>
  <c r="E102" i="2"/>
  <c r="F102" i="2" s="1"/>
  <c r="F103" i="2" s="1"/>
  <c r="E92" i="2"/>
  <c r="F92" i="2" s="1"/>
  <c r="F93" i="2" s="1"/>
  <c r="H93" i="2"/>
  <c r="E135" i="2"/>
  <c r="F135" i="2" s="1"/>
  <c r="F136" i="2" s="1"/>
  <c r="E127" i="2"/>
  <c r="F127" i="2" s="1"/>
  <c r="F128" i="2" s="1"/>
  <c r="H128" i="2"/>
  <c r="H470" i="2" l="1"/>
  <c r="H472" i="2" s="1"/>
  <c r="E879" i="2"/>
  <c r="H879" i="2" s="1"/>
  <c r="H881" i="2" s="1"/>
  <c r="F880" i="2" s="1"/>
  <c r="F881" i="2" s="1"/>
  <c r="C881" i="2"/>
  <c r="H432" i="2"/>
  <c r="H435" i="2" s="1"/>
  <c r="C435" i="2" s="1"/>
  <c r="E441" i="2"/>
  <c r="H441" i="2" s="1"/>
  <c r="C200" i="2"/>
  <c r="H82" i="2"/>
  <c r="H84" i="2" s="1"/>
  <c r="E83" i="2" s="1"/>
  <c r="F83" i="2" s="1"/>
  <c r="F84" i="2" s="1"/>
  <c r="C84" i="2" s="1"/>
  <c r="E225" i="2"/>
  <c r="E442" i="2"/>
  <c r="H442" i="2" s="1"/>
  <c r="H433" i="2"/>
  <c r="C41" i="2"/>
  <c r="C35" i="2"/>
  <c r="C622" i="2"/>
  <c r="H409" i="2"/>
  <c r="C409" i="2" s="1"/>
  <c r="C210" i="2"/>
  <c r="C205" i="2"/>
  <c r="F648" i="2"/>
  <c r="F649" i="2" s="1"/>
  <c r="C649" i="2" s="1"/>
  <c r="G730" i="2"/>
  <c r="G735" i="2" s="1"/>
  <c r="C735" i="2" s="1"/>
  <c r="C569" i="2"/>
  <c r="C743" i="2"/>
  <c r="C901" i="2"/>
  <c r="C641" i="2"/>
  <c r="C355" i="2"/>
  <c r="C172" i="2"/>
  <c r="C93" i="2"/>
  <c r="C262" i="2"/>
  <c r="C864" i="2"/>
  <c r="C346" i="2"/>
  <c r="C802" i="2"/>
  <c r="C538" i="2"/>
  <c r="C528" i="2"/>
  <c r="C312" i="2"/>
  <c r="C301" i="2"/>
  <c r="C377" i="2"/>
  <c r="C546" i="2"/>
  <c r="C491" i="2"/>
  <c r="C118" i="2"/>
  <c r="C284" i="2"/>
  <c r="C583" i="2"/>
  <c r="C136" i="2"/>
  <c r="C270" i="2"/>
  <c r="C252" i="2"/>
  <c r="C560" i="2"/>
  <c r="C857" i="2"/>
  <c r="C598" i="2"/>
  <c r="C807" i="2"/>
  <c r="C764" i="2"/>
  <c r="C691" i="2"/>
  <c r="C128" i="2"/>
  <c r="C237" i="2"/>
  <c r="C328" i="2"/>
  <c r="C590" i="2"/>
  <c r="C829" i="2"/>
  <c r="C909" i="2"/>
  <c r="C837" i="2"/>
  <c r="C820" i="2"/>
  <c r="C891" i="2"/>
  <c r="C871" i="2"/>
  <c r="C167" i="2"/>
  <c r="C189" i="2"/>
  <c r="C609" i="2"/>
  <c r="C896" i="2"/>
  <c r="C850" i="2"/>
  <c r="C103" i="2"/>
  <c r="C844" i="2"/>
  <c r="C812" i="2"/>
  <c r="C775" i="2"/>
  <c r="C785" i="2"/>
  <c r="D4" i="17"/>
  <c r="D20" i="17" s="1"/>
  <c r="H793" i="2"/>
  <c r="E792" i="2"/>
  <c r="F792" i="2" s="1"/>
  <c r="F793" i="2" s="1"/>
  <c r="H636" i="2"/>
  <c r="C636" i="2" s="1"/>
  <c r="E791" i="2"/>
  <c r="I791" i="2" s="1"/>
  <c r="I793" i="2" s="1"/>
  <c r="G793" i="2"/>
  <c r="H656" i="2"/>
  <c r="E655" i="2"/>
  <c r="F655" i="2" s="1"/>
  <c r="F656" i="2" s="1"/>
  <c r="E684" i="2"/>
  <c r="F684" i="2" s="1"/>
  <c r="F685" i="2" s="1"/>
  <c r="H685" i="2"/>
  <c r="C676" i="2"/>
  <c r="C710" i="2"/>
  <c r="H384" i="2"/>
  <c r="E383" i="2"/>
  <c r="F383" i="2" s="1"/>
  <c r="F384" i="2" s="1"/>
  <c r="C30" i="2"/>
  <c r="C333" i="2"/>
  <c r="C338" i="2"/>
  <c r="C951" i="2"/>
  <c r="C705" i="2"/>
  <c r="B21" i="15"/>
  <c r="A22" i="15"/>
  <c r="C486" i="2"/>
  <c r="C49" i="2"/>
  <c r="C481" i="2"/>
  <c r="C363" i="2"/>
  <c r="H918" i="2"/>
  <c r="H920" i="2" s="1"/>
  <c r="G494" i="2"/>
  <c r="G499" i="2" s="1"/>
  <c r="H497" i="2"/>
  <c r="H141" i="2"/>
  <c r="H140" i="2"/>
  <c r="H139" i="2"/>
  <c r="G287" i="2"/>
  <c r="H291" i="2"/>
  <c r="H290" i="2"/>
  <c r="G147" i="2"/>
  <c r="G146" i="2"/>
  <c r="H151" i="2"/>
  <c r="H150" i="2"/>
  <c r="H149" i="2"/>
  <c r="G71" i="2"/>
  <c r="H73" i="2"/>
  <c r="H178" i="2"/>
  <c r="H177" i="2"/>
  <c r="H176" i="2"/>
  <c r="H65" i="2"/>
  <c r="H60" i="2"/>
  <c r="H52" i="2"/>
  <c r="E56" i="2" s="1"/>
  <c r="F56" i="2" s="1"/>
  <c r="F57" i="2" s="1"/>
  <c r="G17" i="2"/>
  <c r="G15" i="2"/>
  <c r="F9" i="2"/>
  <c r="F11" i="2" s="1"/>
  <c r="H7" i="2"/>
  <c r="H8" i="2"/>
  <c r="H6" i="2"/>
  <c r="I920" i="2"/>
  <c r="F920" i="2"/>
  <c r="I499" i="2"/>
  <c r="I143" i="2"/>
  <c r="I75" i="2"/>
  <c r="I180" i="2"/>
  <c r="G180" i="2"/>
  <c r="I67" i="2"/>
  <c r="G67" i="2"/>
  <c r="I62" i="2"/>
  <c r="G62" i="2"/>
  <c r="I57" i="2"/>
  <c r="G57" i="2"/>
  <c r="I18" i="2"/>
  <c r="F18" i="2"/>
  <c r="I11" i="2"/>
  <c r="F106" i="8" l="1"/>
  <c r="F29" i="11" s="1"/>
  <c r="E216" i="2"/>
  <c r="H225" i="2"/>
  <c r="H227" i="2" s="1"/>
  <c r="E226" i="2" s="1"/>
  <c r="F226" i="2" s="1"/>
  <c r="F227" i="2" s="1"/>
  <c r="C227" i="2" s="1"/>
  <c r="H444" i="2"/>
  <c r="C444" i="2" s="1"/>
  <c r="F471" i="2"/>
  <c r="F472" i="2" s="1"/>
  <c r="C472" i="2" s="1"/>
  <c r="E471" i="2"/>
  <c r="E880" i="2" s="1"/>
  <c r="C656" i="2"/>
  <c r="F87" i="8" s="1"/>
  <c r="C793" i="2"/>
  <c r="C384" i="2"/>
  <c r="C685" i="2"/>
  <c r="E95" i="13"/>
  <c r="B22" i="15"/>
  <c r="A23" i="15" s="1"/>
  <c r="E61" i="2"/>
  <c r="F61" i="2" s="1"/>
  <c r="F62" i="2" s="1"/>
  <c r="E66" i="2"/>
  <c r="F66" i="2" s="1"/>
  <c r="F67" i="2" s="1"/>
  <c r="H67" i="2"/>
  <c r="G143" i="2"/>
  <c r="H499" i="2"/>
  <c r="H143" i="2"/>
  <c r="E142" i="2"/>
  <c r="F142" i="2" s="1"/>
  <c r="H294" i="2"/>
  <c r="E293" i="2"/>
  <c r="F293" i="2" s="1"/>
  <c r="H62" i="2"/>
  <c r="H75" i="2"/>
  <c r="G154" i="2"/>
  <c r="E152" i="2"/>
  <c r="I152" i="2" s="1"/>
  <c r="I154" i="2" s="1"/>
  <c r="H57" i="2"/>
  <c r="H154" i="2"/>
  <c r="E153" i="2"/>
  <c r="E74" i="2"/>
  <c r="F74" i="2" s="1"/>
  <c r="E179" i="2"/>
  <c r="F179" i="2" s="1"/>
  <c r="H180" i="2"/>
  <c r="H11" i="2"/>
  <c r="G18" i="2"/>
  <c r="E415" i="2" l="1"/>
  <c r="H216" i="2"/>
  <c r="H218" i="2" s="1"/>
  <c r="E217" i="2" s="1"/>
  <c r="F217" i="2" s="1"/>
  <c r="F218" i="2" s="1"/>
  <c r="C218" i="2" s="1"/>
  <c r="C67" i="2"/>
  <c r="C62" i="2"/>
  <c r="C57" i="2"/>
  <c r="B23" i="15"/>
  <c r="A24" i="15"/>
  <c r="E10" i="2"/>
  <c r="G10" i="2" s="1"/>
  <c r="G11" i="2" s="1"/>
  <c r="F75" i="2"/>
  <c r="F499" i="2"/>
  <c r="C499" i="2" s="1"/>
  <c r="F180" i="2"/>
  <c r="C180" i="2" s="1"/>
  <c r="F294" i="2"/>
  <c r="F143" i="2"/>
  <c r="C143" i="2" s="1"/>
  <c r="F153" i="2"/>
  <c r="E424" i="2" l="1"/>
  <c r="H424" i="2" s="1"/>
  <c r="H426" i="2" s="1"/>
  <c r="E425" i="2" s="1"/>
  <c r="F425" i="2" s="1"/>
  <c r="F426" i="2" s="1"/>
  <c r="C426" i="2" s="1"/>
  <c r="H415" i="2"/>
  <c r="H417" i="2" s="1"/>
  <c r="E416" i="2" s="1"/>
  <c r="F416" i="2" s="1"/>
  <c r="F417" i="2" s="1"/>
  <c r="F49" i="8" s="1"/>
  <c r="C11" i="2"/>
  <c r="F25" i="11"/>
  <c r="G25" i="11" s="1"/>
  <c r="B24" i="15"/>
  <c r="A25" i="15" s="1"/>
  <c r="E14" i="2"/>
  <c r="H14" i="2" s="1"/>
  <c r="H18" i="2" s="1"/>
  <c r="F26" i="8"/>
  <c r="E660" i="2"/>
  <c r="G660" i="2" s="1"/>
  <c r="F154" i="2"/>
  <c r="C154" i="2" s="1"/>
  <c r="F21" i="11" l="1"/>
  <c r="G21" i="11" s="1"/>
  <c r="C18" i="2"/>
  <c r="G666" i="2"/>
  <c r="E664" i="2"/>
  <c r="I664" i="2" s="1"/>
  <c r="I666" i="2" s="1"/>
  <c r="B25" i="15"/>
  <c r="A26" i="15"/>
  <c r="B26" i="15" s="1"/>
  <c r="G29" i="11"/>
  <c r="E747" i="2"/>
  <c r="G747" i="2" s="1"/>
  <c r="G33" i="11"/>
  <c r="J33" i="11" s="1"/>
  <c r="G288" i="2"/>
  <c r="E512" i="2"/>
  <c r="G512" i="2" s="1"/>
  <c r="C666" i="2" l="1"/>
  <c r="F17" i="11"/>
  <c r="G17" i="11" s="1"/>
  <c r="E751" i="2"/>
  <c r="I751" i="2" s="1"/>
  <c r="I753" i="2" s="1"/>
  <c r="G753" i="2"/>
  <c r="G912" i="2"/>
  <c r="G920" i="2" s="1"/>
  <c r="C920" i="2" s="1"/>
  <c r="E292" i="2"/>
  <c r="I292" i="2" s="1"/>
  <c r="I294" i="2" s="1"/>
  <c r="G294" i="2"/>
  <c r="E516" i="2"/>
  <c r="I516" i="2" s="1"/>
  <c r="I518" i="2" s="1"/>
  <c r="G518" i="2"/>
  <c r="G70" i="2"/>
  <c r="G75" i="2" s="1"/>
  <c r="C294" i="2" l="1"/>
  <c r="C518" i="2"/>
  <c r="C75" i="2"/>
  <c r="C753" i="2"/>
  <c r="F118" i="8"/>
  <c r="F13" i="11"/>
  <c r="L33" i="11"/>
  <c r="P33" i="11"/>
  <c r="N33" i="11"/>
  <c r="F31" i="11" l="1"/>
  <c r="G31" i="11" s="1"/>
  <c r="G13" i="11"/>
  <c r="J13" i="11" s="1"/>
  <c r="L13" i="11" s="1"/>
  <c r="F94" i="8"/>
  <c r="F27" i="11" l="1"/>
  <c r="G27" i="11" s="1"/>
  <c r="J27" i="11" s="1"/>
  <c r="L27" i="11" s="1"/>
  <c r="N27" i="11" s="1"/>
  <c r="P27" i="11" s="1"/>
  <c r="N13" i="11"/>
  <c r="P13" i="11"/>
  <c r="G35" i="11"/>
  <c r="J35" i="11" s="1"/>
  <c r="F31" i="8" l="1"/>
  <c r="P35" i="11"/>
  <c r="N35" i="11"/>
  <c r="L35" i="11"/>
  <c r="G45" i="11"/>
  <c r="J45" i="11" l="1"/>
  <c r="P45" i="11"/>
  <c r="F19" i="11" l="1"/>
  <c r="G19" i="11" s="1"/>
  <c r="F23" i="11"/>
  <c r="L45" i="11"/>
  <c r="N45" i="11"/>
  <c r="G23" i="11" l="1"/>
  <c r="F15" i="11" l="1"/>
  <c r="G15" i="11" l="1"/>
  <c r="G39" i="11" s="1"/>
  <c r="F41" i="11"/>
  <c r="D35" i="16" l="1"/>
  <c r="D16" i="16" s="1"/>
  <c r="J15" i="11"/>
  <c r="J39" i="11" s="1"/>
  <c r="G41" i="11"/>
  <c r="P41" i="11" s="1"/>
  <c r="D14" i="16" l="1"/>
  <c r="D8" i="16"/>
  <c r="D21" i="16"/>
  <c r="D12" i="16"/>
  <c r="D27" i="16"/>
  <c r="D15" i="16"/>
  <c r="D30" i="16"/>
  <c r="D31" i="16"/>
  <c r="D5" i="16"/>
  <c r="D22" i="16"/>
  <c r="D13" i="16"/>
  <c r="D19" i="16"/>
  <c r="D6" i="16"/>
  <c r="D10" i="16"/>
  <c r="D17" i="16"/>
  <c r="D7" i="16"/>
  <c r="D18" i="16"/>
  <c r="D23" i="16"/>
  <c r="D28" i="16"/>
  <c r="D29" i="16"/>
  <c r="D24" i="16"/>
  <c r="D26" i="16"/>
  <c r="D11" i="16"/>
  <c r="D20" i="16"/>
  <c r="D9" i="16"/>
  <c r="J41" i="11"/>
  <c r="L41" i="11" s="1"/>
  <c r="F43" i="11"/>
  <c r="G43" i="11" s="1"/>
  <c r="G47" i="11" s="1"/>
  <c r="G49" i="11" s="1"/>
  <c r="H45" i="11" s="1"/>
  <c r="O45" i="11" s="1"/>
  <c r="L15" i="11"/>
  <c r="N15" i="11" s="1"/>
  <c r="P15" i="11" s="1"/>
  <c r="D25" i="16" l="1"/>
  <c r="D4" i="16"/>
  <c r="N41" i="11"/>
  <c r="J43" i="11"/>
  <c r="P43" i="11"/>
  <c r="P47" i="11" s="1"/>
  <c r="H21" i="11"/>
  <c r="O21" i="11" s="1"/>
  <c r="P21" i="11" s="1"/>
  <c r="H23" i="11"/>
  <c r="K23" i="11" s="1"/>
  <c r="M23" i="11" s="1"/>
  <c r="N23" i="11" s="1"/>
  <c r="H31" i="11"/>
  <c r="K31" i="11" s="1"/>
  <c r="M31" i="11" s="1"/>
  <c r="O31" i="11" s="1"/>
  <c r="P31" i="11" s="1"/>
  <c r="H41" i="11"/>
  <c r="O41" i="11" s="1"/>
  <c r="H43" i="11"/>
  <c r="I43" i="11" s="1"/>
  <c r="K43" i="11" s="1"/>
  <c r="H13" i="11"/>
  <c r="I13" i="11" s="1"/>
  <c r="K13" i="11" s="1"/>
  <c r="H27" i="11"/>
  <c r="I27" i="11" s="1"/>
  <c r="M27" i="11" s="1"/>
  <c r="O27" i="11" s="1"/>
  <c r="H19" i="11"/>
  <c r="K19" i="11" s="1"/>
  <c r="M19" i="11" s="1"/>
  <c r="O19" i="11" s="1"/>
  <c r="P19" i="11" s="1"/>
  <c r="H35" i="11"/>
  <c r="I35" i="11" s="1"/>
  <c r="M35" i="11" s="1"/>
  <c r="H33" i="11"/>
  <c r="I33" i="11" s="1"/>
  <c r="M33" i="11" s="1"/>
  <c r="H17" i="11"/>
  <c r="O17" i="11" s="1"/>
  <c r="P17" i="11" s="1"/>
  <c r="H29" i="11"/>
  <c r="K29" i="11" s="1"/>
  <c r="M29" i="11" s="1"/>
  <c r="O29" i="11" s="1"/>
  <c r="P29" i="11" s="1"/>
  <c r="H15" i="11"/>
  <c r="I15" i="11" s="1"/>
  <c r="M15" i="11" s="1"/>
  <c r="O15" i="11" s="1"/>
  <c r="H25" i="11"/>
  <c r="M25" i="11" s="1"/>
  <c r="O25" i="11" s="1"/>
  <c r="P25" i="11" s="1"/>
  <c r="H37" i="11"/>
  <c r="I37" i="11" s="1"/>
  <c r="O37" i="11" s="1"/>
  <c r="I45" i="11"/>
  <c r="I47" i="11" s="1"/>
  <c r="D33" i="16" l="1"/>
  <c r="D37" i="16" s="1"/>
  <c r="O13" i="11"/>
  <c r="L43" i="11"/>
  <c r="L47" i="11" s="1"/>
  <c r="N43" i="11"/>
  <c r="N47" i="11" s="1"/>
  <c r="J47" i="11"/>
  <c r="J49" i="11" s="1"/>
  <c r="N19" i="11"/>
  <c r="N29" i="11"/>
  <c r="N31" i="11"/>
  <c r="O43" i="11"/>
  <c r="O47" i="11" s="1"/>
  <c r="M21" i="11"/>
  <c r="N21" i="11" s="1"/>
  <c r="O23" i="11"/>
  <c r="P23" i="11" s="1"/>
  <c r="P39" i="11" s="1"/>
  <c r="P49" i="11" s="1"/>
  <c r="N25" i="11"/>
  <c r="M43" i="11"/>
  <c r="L31" i="11"/>
  <c r="O35" i="11"/>
  <c r="K35" i="11"/>
  <c r="L23" i="11"/>
  <c r="I41" i="11"/>
  <c r="K41" i="11" s="1"/>
  <c r="L29" i="11"/>
  <c r="L19" i="11"/>
  <c r="M13" i="11"/>
  <c r="O33" i="11"/>
  <c r="K33" i="11"/>
  <c r="K15" i="11"/>
  <c r="H47" i="11"/>
  <c r="K27" i="11"/>
  <c r="M17" i="11"/>
  <c r="N17" i="11" s="1"/>
  <c r="H39" i="11"/>
  <c r="I39" i="11"/>
  <c r="I49" i="11" s="1"/>
  <c r="M37" i="11"/>
  <c r="K37" i="11"/>
  <c r="K45" i="11"/>
  <c r="M45" i="11"/>
  <c r="K47" i="11" l="1"/>
  <c r="K39" i="11"/>
  <c r="L39" i="11"/>
  <c r="L49" i="11" s="1"/>
  <c r="N39" i="11"/>
  <c r="N49" i="11" s="1"/>
  <c r="M41" i="11"/>
  <c r="M47" i="11" s="1"/>
  <c r="M39" i="11"/>
  <c r="O39" i="11"/>
  <c r="O49" i="11" s="1"/>
  <c r="K49" i="11" l="1"/>
  <c r="M49" i="11"/>
</calcChain>
</file>

<file path=xl/sharedStrings.xml><?xml version="1.0" encoding="utf-8"?>
<sst xmlns="http://schemas.openxmlformats.org/spreadsheetml/2006/main" count="2976" uniqueCount="618">
  <si>
    <t>ITEM</t>
  </si>
  <si>
    <t>NOMBRE</t>
  </si>
  <si>
    <t>ANALISIS DE PRECIOS UNITARIOS</t>
  </si>
  <si>
    <t>LOCALIZACION Y REPLANTEO</t>
  </si>
  <si>
    <t>EQUIPO</t>
  </si>
  <si>
    <t>MATERIAL</t>
  </si>
  <si>
    <t>GENTE</t>
  </si>
  <si>
    <t>OTROS</t>
  </si>
  <si>
    <t>DIRECTO:</t>
  </si>
  <si>
    <t>MANEJO DE AGUAS/DESVIO DE QUEBRADA</t>
  </si>
  <si>
    <t>EXCAVACIÓN EN MATERIAL COMUN h &lt;= 2m</t>
  </si>
  <si>
    <t>EXCAVACIÓN EN CONGLOMERADO h &lt;= 2m</t>
  </si>
  <si>
    <t>EXCAVACIÓN EN ROCA INCLUYE CORTES</t>
  </si>
  <si>
    <t>RELLENO CON MATERIAL SELECCIONADO DE EXCAVACION COMPACTADO MANUALMENTE</t>
  </si>
  <si>
    <t>CONCRETO CONCRETO CICLOPEO</t>
  </si>
  <si>
    <t>SUMINISTRO, CORTE, FIGURADO Y AMARRE DE HIERRO Fy = 60.000 PSI</t>
  </si>
  <si>
    <t>MORTERO 1:3</t>
  </si>
  <si>
    <t>MURO EN SOGA, LADRILLO COMUN</t>
  </si>
  <si>
    <t>TOPOGRAFO</t>
  </si>
  <si>
    <t>CADENERO 1</t>
  </si>
  <si>
    <t>CADENERO 2</t>
  </si>
  <si>
    <t>EQUIPO DE TOPOGRAFIA</t>
  </si>
  <si>
    <t>HERRAMIENTA MENOR Y MATERIALES</t>
  </si>
  <si>
    <t>h-h</t>
  </si>
  <si>
    <t>hora</t>
  </si>
  <si>
    <t>EXCAVACION CONGLOMERADO h &lt;= 2m</t>
  </si>
  <si>
    <t>SUMINISTRO E INST. TUBERIA PVC-S 6"</t>
  </si>
  <si>
    <t>COSTALES, PLASTICO, ETC.</t>
  </si>
  <si>
    <t>UND</t>
  </si>
  <si>
    <t>ML</t>
  </si>
  <si>
    <t>GLOBAL</t>
  </si>
  <si>
    <t xml:space="preserve">OBREROS </t>
  </si>
  <si>
    <t>HERRAMIENTA MENOR 5% M.O</t>
  </si>
  <si>
    <t>%</t>
  </si>
  <si>
    <t>M3</t>
  </si>
  <si>
    <t>MAESTRO</t>
  </si>
  <si>
    <t>OFICIAL</t>
  </si>
  <si>
    <t>CEMENTO</t>
  </si>
  <si>
    <t xml:space="preserve">ARENA </t>
  </si>
  <si>
    <t>KG</t>
  </si>
  <si>
    <t>GLO</t>
  </si>
  <si>
    <t>M2</t>
  </si>
  <si>
    <t>CONCRETO ELABORADO DE 3000 PSI</t>
  </si>
  <si>
    <t>PIEDRA RAJON</t>
  </si>
  <si>
    <t>HIERRO Fy = 60.000 PSI</t>
  </si>
  <si>
    <t>DESPERDICIOS</t>
  </si>
  <si>
    <t>LADRILLO COMUN</t>
  </si>
  <si>
    <t>MARTERO PEGA 1:3</t>
  </si>
  <si>
    <t>LUBRICANTE</t>
  </si>
  <si>
    <t>SOLDADURA /LIMPIADOR</t>
  </si>
  <si>
    <t>SOLDADURA/ ACONDICIONADOR</t>
  </si>
  <si>
    <t>RECEBO</t>
  </si>
  <si>
    <t>CANT</t>
  </si>
  <si>
    <t>VI TANQUE DE ALMACENAMIENTO</t>
  </si>
  <si>
    <t>Vibrador de concreto</t>
  </si>
  <si>
    <t>B</t>
  </si>
  <si>
    <t>JORNALES BASICOS Y CUADRILLAS</t>
  </si>
  <si>
    <t>SMMLV=</t>
  </si>
  <si>
    <t>JORNAL</t>
  </si>
  <si>
    <t>PRESTAC.</t>
  </si>
  <si>
    <t>JORN.TOTAL</t>
  </si>
  <si>
    <t>Maestro de obra</t>
  </si>
  <si>
    <t>Oficial</t>
  </si>
  <si>
    <t>Obrero</t>
  </si>
  <si>
    <t>Topografo</t>
  </si>
  <si>
    <t>Cadenero</t>
  </si>
  <si>
    <t>A</t>
  </si>
  <si>
    <t>CUADRILLA 1 - OBRERO</t>
  </si>
  <si>
    <t>1 PALETERO</t>
  </si>
  <si>
    <t>CUADRILLA 2 - 1OBRERO Y 1 OFICIAL</t>
  </si>
  <si>
    <t>1 OBRERO Y 1 OFICIAL</t>
  </si>
  <si>
    <t>C</t>
  </si>
  <si>
    <t>CUADRILLA 3 - CONCRETOS</t>
  </si>
  <si>
    <t>D</t>
  </si>
  <si>
    <t>CUADRILLA 4 - ESTRUCTURA</t>
  </si>
  <si>
    <t>E</t>
  </si>
  <si>
    <t>CUADRILLA 5 - INSTALACIONES</t>
  </si>
  <si>
    <t>F</t>
  </si>
  <si>
    <t>CUADRILLA 6 - TOPOGRAFIA</t>
  </si>
  <si>
    <t>1 TOPOGRAFO, 2 CADENEROS</t>
  </si>
  <si>
    <t>CONCRETOS</t>
  </si>
  <si>
    <t>MATERIALES</t>
  </si>
  <si>
    <t>UNIDAD</t>
  </si>
  <si>
    <t>CANTIDAD</t>
  </si>
  <si>
    <t>PRECIO</t>
  </si>
  <si>
    <t>V/UNITARIO</t>
  </si>
  <si>
    <t>V/TOTAL</t>
  </si>
  <si>
    <t>ARENA</t>
  </si>
  <si>
    <t>TRITURADO</t>
  </si>
  <si>
    <t>AGUA</t>
  </si>
  <si>
    <t>LTS</t>
  </si>
  <si>
    <t>CONCRETOS 1:2:4 (2500 PSI CLASE E)</t>
  </si>
  <si>
    <t>CONCRETOS 1:3:3 (2000 PSI CLASE F)</t>
  </si>
  <si>
    <t>CONCRETOS 1:3:3 (2000 PSI CLASE G) + 40%CICLOPEO</t>
  </si>
  <si>
    <t>CONCRETOS 1:2:3 (3000 PSI CLASE D)</t>
  </si>
  <si>
    <t>FACTOR</t>
  </si>
  <si>
    <t>dia</t>
  </si>
  <si>
    <t>TARIFA</t>
  </si>
  <si>
    <t>No.</t>
  </si>
  <si>
    <t>Andamio metalico tubular</t>
  </si>
  <si>
    <t>$/HORA</t>
  </si>
  <si>
    <t>Aspersor manual</t>
  </si>
  <si>
    <t>Barredora mecánica de cepillo</t>
  </si>
  <si>
    <t>Bomba de inyección de lechada</t>
  </si>
  <si>
    <t>Bomba para gato de tensionamiento</t>
  </si>
  <si>
    <t>Bomba de concreto</t>
  </si>
  <si>
    <t>Buldozer D4</t>
  </si>
  <si>
    <t>Buldozer D6</t>
  </si>
  <si>
    <t>Buldozer D8 (incluido Ripper)</t>
  </si>
  <si>
    <t>Calentador a gas</t>
  </si>
  <si>
    <t>Camion 350</t>
  </si>
  <si>
    <t>Camioneta D-300</t>
  </si>
  <si>
    <t>Camión de Slurry</t>
  </si>
  <si>
    <t>Cargador 920 o equivalente</t>
  </si>
  <si>
    <t>Cargador 930 o equivalente</t>
  </si>
  <si>
    <t>Carrotanque de agua 10000 Litros</t>
  </si>
  <si>
    <t>Carrotanque Irrigador de asfalto</t>
  </si>
  <si>
    <t>Cizalla</t>
  </si>
  <si>
    <t>Compactador Benitin</t>
  </si>
  <si>
    <t>Compactador manual (RANA)</t>
  </si>
  <si>
    <t>Compactador manual (SALTARIN)</t>
  </si>
  <si>
    <t>Compactador manual de rodillo</t>
  </si>
  <si>
    <t>Compactador vobratorio tipo DD-20</t>
  </si>
  <si>
    <t>Compactador manual vibratorio (CANGURO) (Apisonadores)</t>
  </si>
  <si>
    <t>Compactador neumatico</t>
  </si>
  <si>
    <t>Compresor 125 pies 3 con martillo</t>
  </si>
  <si>
    <t>Compresor 250 pies 3 con martillo</t>
  </si>
  <si>
    <t>Compresor (barrido y soplado)</t>
  </si>
  <si>
    <t>Cortadora de pavimento</t>
  </si>
  <si>
    <t>Diferencial de 2 ton.</t>
  </si>
  <si>
    <t>Diferencial de 3 ton</t>
  </si>
  <si>
    <t>Equipo de control (bandas sonoras reduce velocidad) (Termohigometros, Termómetros, Galgas, etc)</t>
  </si>
  <si>
    <t>Equipo de oxicorte</t>
  </si>
  <si>
    <t>Equipo de perforación (TRACKDRILL)</t>
  </si>
  <si>
    <t>Equipo de pintura (Compresor)</t>
  </si>
  <si>
    <t>Equipo de soldadura 250 AMP</t>
  </si>
  <si>
    <t>euipo de soldadura 400</t>
  </si>
  <si>
    <t>euipo de soldadura 600</t>
  </si>
  <si>
    <t>Equipo de topografía</t>
  </si>
  <si>
    <t>Equipo manual aplicador (bandas sonoras reduce velocidad)</t>
  </si>
  <si>
    <t>Esparcidor de gravilla</t>
  </si>
  <si>
    <t>Estación</t>
  </si>
  <si>
    <t>Formaleta metálica (tuberia de concreto reforzado)</t>
  </si>
  <si>
    <t>Formaleta para camisa de pilote</t>
  </si>
  <si>
    <t>Fresadora de pavimento</t>
  </si>
  <si>
    <t>Fresadora y recicladora de pavimento</t>
  </si>
  <si>
    <t>Gato para tensionamiento</t>
  </si>
  <si>
    <t>Grua (capacidad 15 ton)</t>
  </si>
  <si>
    <t>Grua con torre</t>
  </si>
  <si>
    <t>Grua telescópica</t>
  </si>
  <si>
    <t>Grua 10 ton</t>
  </si>
  <si>
    <t>Guadañadora</t>
  </si>
  <si>
    <t>Maquina térmica pegatachas</t>
  </si>
  <si>
    <t>Mezcladora de concreto (1bulto)</t>
  </si>
  <si>
    <t>Montacargas</t>
  </si>
  <si>
    <t>Motobomba 3 PULGADAS</t>
  </si>
  <si>
    <t>Motobomba 4 PULGADAS</t>
  </si>
  <si>
    <t>Motobomba 6" DIAMETRO DE BOMBEO DE 2M³/SEG.</t>
  </si>
  <si>
    <t>Motobomba de concreto</t>
  </si>
  <si>
    <t>Motoniveladora</t>
  </si>
  <si>
    <t>Motosierra</t>
  </si>
  <si>
    <t>Pala auxiliar de piloteadora</t>
  </si>
  <si>
    <t>Pala grua con martillos</t>
  </si>
  <si>
    <t>Piloteadora</t>
  </si>
  <si>
    <t>Planta de asfalto en caliente</t>
  </si>
  <si>
    <t>Planta de asfalto en frio</t>
  </si>
  <si>
    <t xml:space="preserve">Planta eléctrica </t>
  </si>
  <si>
    <t>Planta trituradora</t>
  </si>
  <si>
    <t>Pluma capacidad 100 kg</t>
  </si>
  <si>
    <t>Pulidora (8500 REV)</t>
  </si>
  <si>
    <t>Pulvimixer</t>
  </si>
  <si>
    <t>Regla vibratoria L=3m</t>
  </si>
  <si>
    <t>Recicladora</t>
  </si>
  <si>
    <t>Retroexcavadora CAT 320</t>
  </si>
  <si>
    <t>Retroexcavadora A25C</t>
  </si>
  <si>
    <t>Retroexcavadora E-200 sobre orugas</t>
  </si>
  <si>
    <t>Retroexcavadora E-200 con martillo neumatico</t>
  </si>
  <si>
    <t>Retroexcavadora 428 doble trasmición</t>
  </si>
  <si>
    <t>Retroexcavadora sobre llantas JD 410</t>
  </si>
  <si>
    <t>Taco metálico o puntal (escamas en concreto)</t>
  </si>
  <si>
    <t>Tarifa de transporte</t>
  </si>
  <si>
    <t>M³-KM</t>
  </si>
  <si>
    <t>Tarifa de transporte para agregado de mezclas</t>
  </si>
  <si>
    <t xml:space="preserve">Tarifa de transporte de mezclas para bacheo </t>
  </si>
  <si>
    <t>Tarifa de transporte de estructuras metálicas en obra</t>
  </si>
  <si>
    <t>KG-KM</t>
  </si>
  <si>
    <t>Terminadora de asfalto (Finisher)</t>
  </si>
  <si>
    <t>Vehiculo delineador</t>
  </si>
  <si>
    <t>Vibrocompatador Dynapac (CA 15 ton)</t>
  </si>
  <si>
    <t>Volqueta 6 m3</t>
  </si>
  <si>
    <t>Finisher</t>
  </si>
  <si>
    <t>Formaleta  (concreto hidraulico)</t>
  </si>
  <si>
    <t>Retroexcavadora</t>
  </si>
  <si>
    <t xml:space="preserve">DEMOLICION DE ESTRUCTURAS </t>
  </si>
  <si>
    <t>SUMINISTRO, DE HIERRO Fy = 60.000 PSI</t>
  </si>
  <si>
    <t>kg</t>
  </si>
  <si>
    <t>TAPA HF CAL 16 0,6 x 0,6</t>
  </si>
  <si>
    <t>SUMINISTRO E INSTALACION TAPA HF CAL 16 0,6 x 0,6</t>
  </si>
  <si>
    <t>Escalones en varilla de 3/4"</t>
  </si>
  <si>
    <t xml:space="preserve">SUMINISTRO E INSTALACION CONO DE VENTILACION HF CAL 16 </t>
  </si>
  <si>
    <t>CONO DE VENTILACION HF CAL 16</t>
  </si>
  <si>
    <t>TUBO PVC-S 4"</t>
  </si>
  <si>
    <t>CONCRETO CONCRETO 3000 PSI</t>
  </si>
  <si>
    <t>I PRELIMINARES</t>
  </si>
  <si>
    <t>II BOCATOMA</t>
  </si>
  <si>
    <t>III TUBERIA ADUCCION</t>
  </si>
  <si>
    <t>IV DESARENADOR</t>
  </si>
  <si>
    <t>V TUBERIA CONDUCCION</t>
  </si>
  <si>
    <t>MEJORAMIENTO DE SUELO</t>
  </si>
  <si>
    <t>Escalones en varilla de 5/8"</t>
  </si>
  <si>
    <t>EXCAVACIÓN MANUAL SIN RETIRO, PROFUNDIDAD DE 0.1-2.9 M</t>
  </si>
  <si>
    <t>RETIRO Y DISPOSICIÓN DE MATERIAL SOBRANTE</t>
  </si>
  <si>
    <t>SOLADO EN RECEBO COMUN</t>
  </si>
  <si>
    <t>CONCRETO CLASE G CICLÓPEO DE PROPORCIÓN 60% DE CONCRETO RESISTENCIA 175 KG/CM2, Y 40% PIEDRA</t>
  </si>
  <si>
    <t>CONCRETO DE RESISTENCIA 3000 PSI</t>
  </si>
  <si>
    <t>MURO EN LADRILLO COMÚN SENCILLO.</t>
  </si>
  <si>
    <t xml:space="preserve">ACERO DE REFUERZO DE RESISTENCIA 60000 PSI </t>
  </si>
  <si>
    <t>CERRAMIENTO METÁLICO EN TUBO ESTRUCTURAL PESADO DE 2", MALLA ESLABONADA CALIBRE 10 DE 4 *4 PINTADO CON ANTICORROSIVO Y ESMALTE H=1.2 MTS</t>
  </si>
  <si>
    <t>PUERTA DOBLE METÁLICA CON MARCO EN TUBO ESTRUCTURAL PESADO DE 2", MALLA ESLABONADA CALIBRE 10 DE 4 *4 PINTADO CON ANTICORROSIVO Y ESMALTE H=2 MTS</t>
  </si>
  <si>
    <t>RETIRO DE SOBRANTES</t>
  </si>
  <si>
    <t>VOLQUETA</t>
  </si>
  <si>
    <t>Dia</t>
  </si>
  <si>
    <t>RELLENO COMPACTADOS CON MATERIAL DE CANTERA</t>
  </si>
  <si>
    <t>MATERIAL DE CANTERA DE PRESTAMO</t>
  </si>
  <si>
    <t>TRANSPORTE</t>
  </si>
  <si>
    <t>KM</t>
  </si>
  <si>
    <t>EQUIPO DE COMPACTACION</t>
  </si>
  <si>
    <t>TUBO ESTRUCTURAL PESADO 2"</t>
  </si>
  <si>
    <t>MALLA ESLABONADA C 10</t>
  </si>
  <si>
    <t>PINTURA ANTICORROSIVA</t>
  </si>
  <si>
    <t>GL</t>
  </si>
  <si>
    <t>CATEGORIA INVERSION</t>
  </si>
  <si>
    <t>PRINCIPALES ACTIVIDADES</t>
  </si>
  <si>
    <t>METAS FISICAS</t>
  </si>
  <si>
    <t>COSTO PROMEDIO</t>
  </si>
  <si>
    <t>COSTO TOTAL</t>
  </si>
  <si>
    <t>PERIODO No. 1</t>
  </si>
  <si>
    <t>PERIODO No. 2</t>
  </si>
  <si>
    <t>PERIODO No. 3</t>
  </si>
  <si>
    <t>PERIODO No. 4</t>
  </si>
  <si>
    <t>%METAS FISICAS</t>
  </si>
  <si>
    <t>VALOR TOTAL</t>
  </si>
  <si>
    <t>% METAS FISICAS</t>
  </si>
  <si>
    <t>OBRA FISICA</t>
  </si>
  <si>
    <t xml:space="preserve"> PRELIMINARES</t>
  </si>
  <si>
    <t>P</t>
  </si>
  <si>
    <t>SUBTOTAL</t>
  </si>
  <si>
    <t>A.U.I 30%</t>
  </si>
  <si>
    <t>INTERVENTORIA TECNICA OBRA CIVIL</t>
  </si>
  <si>
    <t>ADMINISTRACION SUMINISTROS</t>
  </si>
  <si>
    <t>TOTAL PROYECTO</t>
  </si>
  <si>
    <t>acumulado</t>
  </si>
  <si>
    <t>TOTALES</t>
  </si>
  <si>
    <t>SUMINISTRO VALVULA DE COMPUERTA d = 2"</t>
  </si>
  <si>
    <t>INSTALACION CONECCIONES DOMICILIARIAS d= 2" x 1/2"</t>
  </si>
  <si>
    <t>INSTALACION DESAGUE PVC-Sanitario 2"</t>
  </si>
  <si>
    <t>INTALACION VALVULA DE COMPUERTA d = 2"</t>
  </si>
  <si>
    <t>INSTALACION DESAGUE PVC-Sanitario 4" INCLUYE ACCESORIOS</t>
  </si>
  <si>
    <t xml:space="preserve">INSTALACION CODO 90 PVC-P 2" </t>
  </si>
  <si>
    <t>INSTALACION REBOSE PVC-Sanitario 2" INCLUYE ACCESORIOS</t>
  </si>
  <si>
    <t xml:space="preserve">INSTALACION CODO 22.5° PVC-P 2" </t>
  </si>
  <si>
    <t xml:space="preserve">INSTALACION DE VALVULA PURGA CAMARA SENCILLA ADMISION EXPULSION 2" ROSCA. </t>
  </si>
  <si>
    <t>SUMINISTRO DE VALVULA PURGA CAMARA SENCILLA ADMISION EXPULSION 1 1/2" ROSCA. INCL. VALVULA Y ACCESORIOS</t>
  </si>
  <si>
    <t>SUMINISTRO DE VALVULA PURGA CAMARA SENCILLA ADMISION EXPULSION 2" ROSCA. INCL. VALVULA Y ACCESORIOS</t>
  </si>
  <si>
    <t xml:space="preserve">SUMINISTRO CODO 22.5° PVC-P 2" </t>
  </si>
  <si>
    <t xml:space="preserve">SUMINISTRO CODO 90 PVC-P 2" </t>
  </si>
  <si>
    <t xml:space="preserve">SUMINISTRO  CODO 90 PVC-P 3" </t>
  </si>
  <si>
    <t xml:space="preserve">SUMINISTRO  TEE SOLDADA PVC-P 3" x 3" </t>
  </si>
  <si>
    <t xml:space="preserve">SUMINISTRO TEE SOLDADA PVC-P 4" x 4" </t>
  </si>
  <si>
    <t xml:space="preserve">SUMINISTRO  TEE 1 ½"   PVC-P </t>
  </si>
  <si>
    <t>SUMINISTRO  DESAGUE PVC-Sanitario 4" INCLUYE ACCESORIOS</t>
  </si>
  <si>
    <t>SUMINISTRO  REBOSE PVC-Sanitario 2" INCLUYE ACCESORIOS</t>
  </si>
  <si>
    <t>DETALLE</t>
  </si>
  <si>
    <t>CANTIDAD TOTAL</t>
  </si>
  <si>
    <t>Captación existente</t>
  </si>
  <si>
    <t>Excavación a mano</t>
  </si>
  <si>
    <t>CONCRETO  CICLOPEO</t>
  </si>
  <si>
    <t>Concreto ciclopeo para cimentación</t>
  </si>
  <si>
    <t>Concreto simple 1:2:3 impermeabilizado (aletas, dique, perfil creaguer)</t>
  </si>
  <si>
    <t>Tapa para ingreso a cajilla</t>
  </si>
  <si>
    <t>Válvula de paso</t>
  </si>
  <si>
    <t>Escalones ubicados cada 40 cm</t>
  </si>
  <si>
    <t>Cono de ventilación cajilla</t>
  </si>
  <si>
    <t>Tubería PVC 4"</t>
  </si>
  <si>
    <t>Codo 90° 4"</t>
  </si>
  <si>
    <t>Para salida a desarenador</t>
  </si>
  <si>
    <t>Hierro según especificaciones de diseño</t>
  </si>
  <si>
    <t>Excavación a mano a 90 cm</t>
  </si>
  <si>
    <t>Relleno con material de excavación</t>
  </si>
  <si>
    <t>Concreto simple 1:2:3 impermeabilizado</t>
  </si>
  <si>
    <t>Tubería PVC 2"</t>
  </si>
  <si>
    <t>Codo 90° 2"</t>
  </si>
  <si>
    <t>Colocación muro en soga para cajillas de derivación</t>
  </si>
  <si>
    <t>Codo 90° 3" para by-pass</t>
  </si>
  <si>
    <t>Tee 3" para by-pass</t>
  </si>
  <si>
    <t>Retiro y disposición final de material</t>
  </si>
  <si>
    <t>Válvula purga 1 1/2" instalada en cajilla de concreto</t>
  </si>
  <si>
    <t>Codo 22.5° PVC 2"</t>
  </si>
  <si>
    <t>Mejoramiento de las condiciones del suelo para la cimentación</t>
  </si>
  <si>
    <t>Incluye tubería 4" y 2 codos 90° 4"</t>
  </si>
  <si>
    <t>Válvula de paso 2"</t>
  </si>
  <si>
    <t>Incluye tubería 6" y 2 codos 90° 6"</t>
  </si>
  <si>
    <t>Válvula de coladera 4"</t>
  </si>
  <si>
    <t>Codo 90° PVC 2"</t>
  </si>
  <si>
    <t>Solado para cimentación e=5 cm</t>
  </si>
  <si>
    <t>Concreto para cimentación espesor= 20 cm</t>
  </si>
  <si>
    <t>Concreto simple 1:2:3 impermeabilizado para viga de cimentación</t>
  </si>
  <si>
    <t>Colocación muro en ladrillo común que abarca el perímetro total del cerramiento</t>
  </si>
  <si>
    <t>Cerramiento metálico para protección de tanque de almacenamiento</t>
  </si>
  <si>
    <t>Puerta para ingreso a Tanque de almacenamiento según especificaciones de diseño</t>
  </si>
  <si>
    <t>Incluye collar de derivación y manguera UAD</t>
  </si>
  <si>
    <t>Válvula purga 2" instalada en cajilla de concreto</t>
  </si>
  <si>
    <t>Codo 22.5 PVC 2"</t>
  </si>
  <si>
    <t>Codo 90 PVC 2"</t>
  </si>
  <si>
    <t>Tee PVC 1 1/2"</t>
  </si>
  <si>
    <t>Incluye tubería 4" y 2 codos 90°</t>
  </si>
  <si>
    <t>Incluye tubería 2" y 2 codos 90°</t>
  </si>
  <si>
    <t>TABLA</t>
  </si>
  <si>
    <t>LISTON</t>
  </si>
  <si>
    <t>CAMPAMENTO DE 6x12m</t>
  </si>
  <si>
    <t>TRANSPORTE INTERNO</t>
  </si>
  <si>
    <t>PUNTILLAS</t>
  </si>
  <si>
    <t>LIBRA</t>
  </si>
  <si>
    <t>TEJAS DE ZING</t>
  </si>
  <si>
    <t>INSTALACION DESAGUE PVC-Sanitario 4"</t>
  </si>
  <si>
    <t>ALAMABRE DE AMARRE</t>
  </si>
  <si>
    <t>INSTALACION REBOSE PVC-Sanitario 2"</t>
  </si>
  <si>
    <t xml:space="preserve">INSTALACION DE TUBERIA PVC PRESION DN = 4" </t>
  </si>
  <si>
    <t xml:space="preserve">INSTALACION ACCESORIOS PVC-P 2" </t>
  </si>
  <si>
    <t xml:space="preserve">INSTALACION ACCESORIO PVC-P 2" </t>
  </si>
  <si>
    <t xml:space="preserve">INSTALACION ACCESORIOS PVC-P 1 1/2" </t>
  </si>
  <si>
    <t>DESCRIPCIÓN</t>
  </si>
  <si>
    <t>UNID</t>
  </si>
  <si>
    <t>PRECIO DE LISTA</t>
  </si>
  <si>
    <t>IVA</t>
  </si>
  <si>
    <t>CONTIENE</t>
  </si>
  <si>
    <t>VR. UND.</t>
  </si>
  <si>
    <t>PROYECCION</t>
  </si>
  <si>
    <t>VR. TOTAL</t>
  </si>
  <si>
    <t>ml</t>
  </si>
  <si>
    <t>SUMINISTRO DE VALVULA PURGA CAMARA SENCILLA ADMISION EXPULSION 1 1/2" ROSCA.</t>
  </si>
  <si>
    <t xml:space="preserve">SUMINISTRO DE VALVULA PURGA CAMARA SENCILLA ADMISION EXPULSION 2" ROSCA. INCL. </t>
  </si>
  <si>
    <t>ANALISIS DE PRECIOS DE SUMINISTROS</t>
  </si>
  <si>
    <t>SUMINISTRO TUBERIA PVC-S 4"</t>
  </si>
  <si>
    <t>SUMINISTRO CODO 90 PVC-S 4"</t>
  </si>
  <si>
    <t>SUMINISTRO TUBERIA PVC-S 2"</t>
  </si>
  <si>
    <t>SUMINISTRO CODO 90 PVC-S 2"</t>
  </si>
  <si>
    <t>RAJON</t>
  </si>
  <si>
    <t>RED DISTRIBUCION 2"</t>
  </si>
  <si>
    <t>RED PRINCIPAL 1 1/2"</t>
  </si>
  <si>
    <t>Rejilla 0,40 x 0,70 y varillas de 3/4"</t>
  </si>
  <si>
    <t>rejilla</t>
  </si>
  <si>
    <t>INSTALACION DE TUBERIA PVC PRESION DN = 2" RDE 26 U.MECANICA INCLUYE TRANSPORTE</t>
  </si>
  <si>
    <t>INSTALACION DESAGUE PVC-Sanitario 2" INCLUYE ACCESORIOS</t>
  </si>
  <si>
    <t xml:space="preserve">INSTALACION TEE SOLDADA PVC-P 2" x 2" </t>
  </si>
  <si>
    <t>INSTALACION DE TUBERIA PVC PRESION DN = 2" RDE 26 U.MECANICA</t>
  </si>
  <si>
    <t>SUMINISTRO Y INSTALACION DE VALVULA PURGA CAMARA SENCILLA ADMISION EXPULSION 2" ROSCA.</t>
  </si>
  <si>
    <t xml:space="preserve">INSTALACION DE VALVULA VENTOSA CAMARA SENCILLA ADMISION EXPULSION 2" ROSCA. </t>
  </si>
  <si>
    <t>Válvula ventosa para expulsión de aire 2"  instalada en cajilla de concreto</t>
  </si>
  <si>
    <t>INTALACION VALVULA DE COLADERA d = 2"</t>
  </si>
  <si>
    <t>Tee PVC 2" x 2"</t>
  </si>
  <si>
    <t>Tubería 2" RDE 26 para la conexión de accesorios</t>
  </si>
  <si>
    <t>INSTALACION DE TUBERIA PVC PRESION DN = 1 1/2" RDE 21 U.MECANICA</t>
  </si>
  <si>
    <t>Tubería Red Principal 2" RDE 26 para la red matriz</t>
  </si>
  <si>
    <t>Válvula paso 1 1/2" instalada en cajilla de concreto</t>
  </si>
  <si>
    <t>SUMINISTRO DE TUBERIA PVC PRESION DN = 2" RDE 26 U.MECANICA INCLUYE TRANSPORTE</t>
  </si>
  <si>
    <t>Tubería Red 1 1/2" RDE 26 para la red secundaria</t>
  </si>
  <si>
    <t>SUMINISTRO VALVULA DE COMPUERTA d = 1 1/2"</t>
  </si>
  <si>
    <t>INSTALACION DE VALVULA DE COMPUERTA DE 1 1/2"</t>
  </si>
  <si>
    <t>SUMINISTRO E INTALACION VALVULA DE COLADERA d = 2"</t>
  </si>
  <si>
    <t>X SUMINISTRO DE TUBERIA</t>
  </si>
  <si>
    <t>XI SUMINISTRO DE VALVULAS</t>
  </si>
  <si>
    <t>XII SUMINISTRO DE ACCESORIOS</t>
  </si>
  <si>
    <t>Tee 2"</t>
  </si>
  <si>
    <t xml:space="preserve">INSTALACION DE TUBERIA PVC PRESION DN = 2" </t>
  </si>
  <si>
    <t>CONCRETO CICLOPEO</t>
  </si>
  <si>
    <t xml:space="preserve">INSTALACION DE ACCESORIOS PVC-P 2" </t>
  </si>
  <si>
    <t>INSTALACION REBOSE PVC-Sanitario 4"</t>
  </si>
  <si>
    <t xml:space="preserve">INSTALACION TEE  PVC-P 2" x 2" </t>
  </si>
  <si>
    <t>INSTALACION DE TUBERIA PVC PRESION DN = 11/2"</t>
  </si>
  <si>
    <t>INTALACION VALVULA DE COMPUERTA d = 11/2"</t>
  </si>
  <si>
    <t>SUMINISTRO DE TUBERIA PVC PRESION DN = 1 1/2" RDE 26 U.MECANICA INCLUYE TRANSPORTE</t>
  </si>
  <si>
    <t>SUMINISTRO DE TUBERIA PVC PRESION DN = 1 1/2" RDE 26</t>
  </si>
  <si>
    <t xml:space="preserve">SUMINISTRO TUBERIA PVC PRESION DN = 2" RDE 26 </t>
  </si>
  <si>
    <t>SUMINISTRO VALVULA DE COMPUERTA d = 11/2"</t>
  </si>
  <si>
    <t>ADUCCIÓN 2" RDE 26</t>
  </si>
  <si>
    <t>CONDUCCIÓN 2"RDE 26</t>
  </si>
  <si>
    <t>Quebrada Santa Maria</t>
  </si>
  <si>
    <t>INSTALACION CODO 45 PVC-P 2"</t>
  </si>
  <si>
    <t>INSTALACION CODO 90 PVC-P 2"</t>
  </si>
  <si>
    <t>Codo 45° PVC 2"</t>
  </si>
  <si>
    <t>INSTALACION TAPON PVC-P 1 1/2"</t>
  </si>
  <si>
    <t>Tapon PVC 1 1/2"</t>
  </si>
  <si>
    <t xml:space="preserve">SUMINISTRO CODO 45° PVC-P 2" </t>
  </si>
  <si>
    <t>SUMINISTRO CRUZ 2 X 1 1/2" PVC</t>
  </si>
  <si>
    <t>SUMINISTRO TAPON PVC 1 1/2"</t>
  </si>
  <si>
    <t>Cruz 2 x 1 1/2"</t>
  </si>
  <si>
    <t>Tapon PVC 1  1/2"</t>
  </si>
  <si>
    <t xml:space="preserve">SUMINISTRO CODO 22.5° PVC-P 1 1/2" </t>
  </si>
  <si>
    <t>Codo 22.5 PVC 1 1/2"</t>
  </si>
  <si>
    <t xml:space="preserve">INSTALACION CODO 22.5° PVC-P 1 1/2" </t>
  </si>
  <si>
    <t>INSTALACION CODO 45 PVC-P 1 1/2"</t>
  </si>
  <si>
    <t xml:space="preserve">INSTALACION TEE 1 1/2"x 1 1/2"   PVC-P </t>
  </si>
  <si>
    <t>Codo PVC 22.5° 1 1/2"</t>
  </si>
  <si>
    <t>Codo PVC 45° 1 1/2"</t>
  </si>
  <si>
    <t>Tee PVC 1 1/2" x 1 1/2"</t>
  </si>
  <si>
    <t xml:space="preserve">INSTALACION CRUZ PVC-P 2 X 1 1/2" </t>
  </si>
  <si>
    <t>cruz 2 x 1 1/2"</t>
  </si>
  <si>
    <t xml:space="preserve">INSTALACION DE VALVULA PURGA CAMARA SENCILLA ADMISION EXPULSION 1 1/2" ROSCA. </t>
  </si>
  <si>
    <t xml:space="preserve">INSTALACION TEE 1 ½"   PVC-P </t>
  </si>
  <si>
    <t>SUMINISTRO CODO 45° PVC-P 2"</t>
  </si>
  <si>
    <t>SUMINISTRO CODO 22.5° PVC-P 1 1/2"</t>
  </si>
  <si>
    <t>SUMINISTRO CRUZ 2 X 1 1/2"</t>
  </si>
  <si>
    <t>PASO ELEVADO TUB. 2"</t>
  </si>
  <si>
    <t>und</t>
  </si>
  <si>
    <t>GLB</t>
  </si>
  <si>
    <t>ELABORO:</t>
  </si>
  <si>
    <t>Construcción ACUEDUCTO VEREDA SANTA MARIA, MUNICIPIO DE SANTACRUZ
DEPARTAMENTO DE NARIÑO</t>
  </si>
  <si>
    <t>CRONOGRAMA DE OBRA Y FLUJO DE FONDOS</t>
  </si>
  <si>
    <t>ADMINISTRACION</t>
  </si>
  <si>
    <t>VIII  CIERRE TANQUE DE ALMACENAMIENTO</t>
  </si>
  <si>
    <t>IX RED DE DISTRIBUCION</t>
  </si>
  <si>
    <t>X INSTALACIONES DOMICILIARIAS</t>
  </si>
  <si>
    <t>XI SUMINISTRO DE TUBERIA</t>
  </si>
  <si>
    <t>XII SUMINISTRO DE VALVULAS</t>
  </si>
  <si>
    <t>XIII SUMINISTRO DE ACCESORIOS</t>
  </si>
  <si>
    <t>INSTALACION VALVULA DE COMPUERTA d = 2"</t>
  </si>
  <si>
    <t>ING. LUIS CARLOS CHAMORRO ENRIQUEZ</t>
  </si>
  <si>
    <t>VII PLANTA MODUCOMPACTA</t>
  </si>
  <si>
    <t>Planta según diseño</t>
  </si>
  <si>
    <t>Concreto simple 1:2:3 impermeabilizado area 3x4</t>
  </si>
  <si>
    <t>lb</t>
  </si>
  <si>
    <t>PUNTILLAS 2 1/2"</t>
  </si>
  <si>
    <t>EXCAVACIÓN EN MATERIAL COMUN h &lt;= 2m incluye entibacion</t>
  </si>
  <si>
    <t>CONCRETOS 1:2:2 (4000 PSI)</t>
  </si>
  <si>
    <t>TRANSPORTE CEM</t>
  </si>
  <si>
    <t>BULTO</t>
  </si>
  <si>
    <t>TRANSPORTE CEMENTO</t>
  </si>
  <si>
    <t>CONCRETO CONCRETO 4000 PSI</t>
  </si>
  <si>
    <t>CONCRETO ELABORADO DE 4000 PSI</t>
  </si>
  <si>
    <t>ALAMBRE DE AMARRE</t>
  </si>
  <si>
    <t>2 OFICIALES , 2 OBREROS</t>
  </si>
  <si>
    <t>1 OFICIAL, 1 OBRERO</t>
  </si>
  <si>
    <t>1 OFICIAL, 7 OBREROS</t>
  </si>
  <si>
    <t>SUMINISTRO PLANTA MODUCOMPACTA SEGÚN ESPECIFICACION 1.1 LPS</t>
  </si>
  <si>
    <t>ALAMBRE DE PUAS</t>
  </si>
  <si>
    <t>CONCERTINA</t>
  </si>
  <si>
    <t>INSTALACION CONEXIONES DOMICILIARIAS d= 1 1/2" x 1/2"</t>
  </si>
  <si>
    <t>COLLAR DE DERIVACION 1 1/2 X 1/2</t>
  </si>
  <si>
    <t>ROLLO</t>
  </si>
  <si>
    <t>MANGUERA PF 1/2" X 100 ml</t>
  </si>
  <si>
    <t>UNION PF 1/2"</t>
  </si>
  <si>
    <t>SUMINISTRO E INSTALACION DE CINTA PVC PARA SELLO DE JUNTAS</t>
  </si>
  <si>
    <t>Perimetro de tanque desarenador</t>
  </si>
  <si>
    <t>Perimetro de tanque de almacenamiento</t>
  </si>
  <si>
    <t>SUMINISTRO E INSTALACION DE CONCERTINA PERIMETRAL</t>
  </si>
  <si>
    <t>Proteccion perimetral del cerramiento</t>
  </si>
  <si>
    <t xml:space="preserve">SUMINISTRO DE VALVULA VENTOSA CAMARA SENCILLA ADMISION EXPULSION 2" </t>
  </si>
  <si>
    <t>CINTA PVC E:15 CMS</t>
  </si>
  <si>
    <t>ADUCCION</t>
  </si>
  <si>
    <t>CONDUCCION</t>
  </si>
  <si>
    <t>RED DE DISTRIBUCION</t>
  </si>
  <si>
    <t>Válvula de compuerta 2" Desarenador</t>
  </si>
  <si>
    <t>Válvula de compuerta 2" Bocatoma</t>
  </si>
  <si>
    <t>Válvula de compuerta 2" Tanque Alm.</t>
  </si>
  <si>
    <t>Válvula de compuerta 1 1/2" Red Dist.</t>
  </si>
  <si>
    <t>SUMINISTRO DE VALVULA VENTOSA CAMARA SENCILLA ADMISION EXPULSION 2" ROSCA. INCL. VALVULA Y ACCESORIOS</t>
  </si>
  <si>
    <t>Válvula de coladera 2" Tanque Alm.</t>
  </si>
  <si>
    <t xml:space="preserve">INSTALACION DE VALVULA VENTOSA CAMARA SENCILLA ADMISION EXPULSION 2" </t>
  </si>
  <si>
    <t xml:space="preserve">INSTALACION DE VALVULA PURGA CAMARA SENCILLA ADMISION EXPULSION 2" </t>
  </si>
  <si>
    <t>Válvula ventosa para expulsión de aire 2"  instalada en cajilla de concreto Cond.</t>
  </si>
  <si>
    <t>Válvula purga 2" instalada en cajilla de concreto cond.</t>
  </si>
  <si>
    <t>Válvula purga 1 1/2" instalada en cajilla de concreto red de dist.</t>
  </si>
  <si>
    <t>DESGLOSE DEL AUI</t>
  </si>
  <si>
    <t>CODIGO</t>
  </si>
  <si>
    <t xml:space="preserve">ÍTEMS </t>
  </si>
  <si>
    <t>PORCENTAJE</t>
  </si>
  <si>
    <t>TOTAL</t>
  </si>
  <si>
    <t>Staff de Obra + prestaciones sociales</t>
  </si>
  <si>
    <t>Cuadrilla de Administración + prestaciones sociales</t>
  </si>
  <si>
    <t>Personal de Vigilancia + prestaciones sociales</t>
  </si>
  <si>
    <t>Dotación Campamento/Mobiliario/Patios/ Vallas</t>
  </si>
  <si>
    <t>Software/Hardware para Obra</t>
  </si>
  <si>
    <t>Sistema de Seguridad Industrial/Dotación</t>
  </si>
  <si>
    <t>Servicios Públicos Provisionales durante la obra</t>
  </si>
  <si>
    <t>Ensayos de Control de Calidad</t>
  </si>
  <si>
    <t>Papelería/Empastes</t>
  </si>
  <si>
    <t>Copias planos/Fotocopias</t>
  </si>
  <si>
    <t>Mantenimiento Equipos/Herramientas</t>
  </si>
  <si>
    <t>Registro Fotográfico/Videos/Informes</t>
  </si>
  <si>
    <t>Registro y Elaboración Planos Record</t>
  </si>
  <si>
    <t>Elaboración manuales operación y mantenimiento</t>
  </si>
  <si>
    <t>Transportes</t>
  </si>
  <si>
    <t>Costo Proporcional Oficina Central</t>
  </si>
  <si>
    <t xml:space="preserve">Gastos de legalización del contrato e impuestos </t>
  </si>
  <si>
    <t>Contribución especial (ley 418-1997)</t>
  </si>
  <si>
    <t>Retención en la fuente</t>
  </si>
  <si>
    <t>Pólizas</t>
  </si>
  <si>
    <t>IMPREVISTOS (%)</t>
  </si>
  <si>
    <t>Lluvias inesperadas</t>
  </si>
  <si>
    <t>Sobrecostos acarreos</t>
  </si>
  <si>
    <t>Perdida de material</t>
  </si>
  <si>
    <t>Accidentes</t>
  </si>
  <si>
    <t>Otros</t>
  </si>
  <si>
    <t>UTILIDADES (%)</t>
  </si>
  <si>
    <t>A.I.U. (%)</t>
  </si>
  <si>
    <t>COSTOS DIRECTOS</t>
  </si>
  <si>
    <t>Elaboro:</t>
  </si>
  <si>
    <t>COSTOS OBRA</t>
  </si>
  <si>
    <t xml:space="preserve">ING. LUIS CARLOS CHAMORRO ENRIQUEZ
</t>
  </si>
  <si>
    <t>COSTOS SUMINISTRO</t>
  </si>
  <si>
    <t>5.07.1</t>
  </si>
  <si>
    <t>5.07.2</t>
  </si>
  <si>
    <t>5.07.3</t>
  </si>
  <si>
    <t>5.07.4</t>
  </si>
  <si>
    <t>5.07.5</t>
  </si>
  <si>
    <t>5.07.6</t>
  </si>
  <si>
    <t>5.07.7</t>
  </si>
  <si>
    <t>CONCRETO SOLADO LIMPEZA 2500 PSI</t>
  </si>
  <si>
    <t>5.07.8</t>
  </si>
  <si>
    <t>5.07.9</t>
  </si>
  <si>
    <t xml:space="preserve">TUBO GALVANIZADO 2" </t>
  </si>
  <si>
    <t>UNION GALAVANIZADA 2"</t>
  </si>
  <si>
    <t>UN</t>
  </si>
  <si>
    <t>Platina 30x30 e:3/8"</t>
  </si>
  <si>
    <t>Pernos 1/2"</t>
  </si>
  <si>
    <t>Platina 21/2" e:5/16, corte según diseño</t>
  </si>
  <si>
    <t>CABLE ACERADO 1/2"</t>
  </si>
  <si>
    <t>Anclajes 1" Varilla roscada</t>
  </si>
  <si>
    <t>Platina 750x300mm e:1" según diseño</t>
  </si>
  <si>
    <t>Platina 21/2X1/4", según diseño</t>
  </si>
  <si>
    <t>CONSTRUCCION CAJILLAS DE INSPECCION 60X60X60</t>
  </si>
  <si>
    <t>DEMOLICION DE ESTRUCTURAS EN CONCRETO</t>
  </si>
  <si>
    <t>DESCAPOTE Y LIMPIEZA</t>
  </si>
  <si>
    <t>Bacinete en concreto reforzado</t>
  </si>
  <si>
    <t>Tapa en Hierro Fundido</t>
  </si>
  <si>
    <t>Llave de paso 1/2"</t>
  </si>
  <si>
    <t>RETIRO Y DISPOSICION DE SOBRANTES</t>
  </si>
  <si>
    <t>Demolicion Bocatoma y Tanque existentes</t>
  </si>
  <si>
    <t xml:space="preserve">Descapote de las areas de trabajo </t>
  </si>
  <si>
    <t>HORA</t>
  </si>
  <si>
    <t>viaje</t>
  </si>
  <si>
    <t>MEMORIA DE CANTIDADES</t>
  </si>
  <si>
    <t>PERIODOS MENSUALES (Valores en miles de pesos)</t>
  </si>
  <si>
    <t>MURO EN SOGA, LADRILLO COMÚN</t>
  </si>
  <si>
    <t>CONSTRUCCIÓN DEL ACUEDUCTO PARA LA VEREDA SANTA MARÍA, PERTENECIENTE AL RESGUARDO INDÍGENA DEL SANDÉ, MUNICIPIO DE SANTACRUZ - NARIÑO</t>
  </si>
  <si>
    <t xml:space="preserve">PRESUPUESTO ESTIMADO OBRA CIVIL </t>
  </si>
  <si>
    <t xml:space="preserve">DESCRIPCIÓN </t>
  </si>
  <si>
    <t>VALOR UNITARIO</t>
  </si>
  <si>
    <t>LOCALIZACIÓN Y REPLANTEO</t>
  </si>
  <si>
    <t>MANEJO DE AGUAS/DESVÍO DE QUEBRADA</t>
  </si>
  <si>
    <t>DEMOLICIÓN DE ESTRUCTURAS EN CONCRETO</t>
  </si>
  <si>
    <t>I</t>
  </si>
  <si>
    <t>PRELIMINARES</t>
  </si>
  <si>
    <t>BOCATOMA</t>
  </si>
  <si>
    <t>II</t>
  </si>
  <si>
    <t>CONCRETO CICLÓPEO</t>
  </si>
  <si>
    <t>CONCRETO 4000 PSI</t>
  </si>
  <si>
    <t>INSTALACIÓN VÁLVULA DE COMPUERTA d = 2"</t>
  </si>
  <si>
    <t>SUMINISTRO E INSTALACIÓN TAPA HF CAL 16 0,6 x 0,6</t>
  </si>
  <si>
    <t xml:space="preserve">SUMINISTRO E INSTALACIÓN CONO DE VENTILACIÓN HF CAL 16 </t>
  </si>
  <si>
    <t>INSTALACIÓN DESAGUE PVC-Sanitario 4"</t>
  </si>
  <si>
    <t xml:space="preserve">INSTALACIÓN ACCESORIOS PVC-P 2" </t>
  </si>
  <si>
    <t>III</t>
  </si>
  <si>
    <t>TUBERIA ADUCCIÓN</t>
  </si>
  <si>
    <t>EXCAVACIÓN EN MATERIAL COMÚN h &lt;= 2m</t>
  </si>
  <si>
    <t xml:space="preserve">INSTALACIÓN DE TUBERÍA PVC PRESIÓN DN = 2" </t>
  </si>
  <si>
    <t>RELLENO CON MATERIAL SELECCIONADO DE EXCAVACIÓN COMPACTADO MANUALMENTE</t>
  </si>
  <si>
    <t>DESARENADOR</t>
  </si>
  <si>
    <t>IV</t>
  </si>
  <si>
    <t>INTALACIÓN VÁLVULA DE COMPUERTA d = 2"</t>
  </si>
  <si>
    <t>INSTALACIÓN DESAGUE PVC-Sanitario 2"</t>
  </si>
  <si>
    <t>INSTALACIÓN REBOSE PVC-Sanitario 2"</t>
  </si>
  <si>
    <t xml:space="preserve">INSTALACIÓN DE ACCESORIOS PVC-P 2" </t>
  </si>
  <si>
    <t>SUMINISTRO E INSTALACIÓN DE CINTA PVC PARA SELLO DE JUNTAS</t>
  </si>
  <si>
    <t>V</t>
  </si>
  <si>
    <t>TUBERÍA CONDUCCIÓN</t>
  </si>
  <si>
    <t>CONCRETO  4000 PSI</t>
  </si>
  <si>
    <t xml:space="preserve">INSTALACIÓN DE VÁLVULA VENTOSA CÁMARA SENCILLA ADMISIÓN EXPULSIÓN 2" </t>
  </si>
  <si>
    <t xml:space="preserve">INSTALACIÓN DE VÁLVULA PURGA CÁMARA SENCILLA ADMISIÓN EXPULSIÓN 2" </t>
  </si>
  <si>
    <t>SUMINISTRO E INSTALACIÓN DE CABLE DE ACERO D:1/2" PENDOLONES, incluye abrazadera y accesorios</t>
  </si>
  <si>
    <t>CONSTRUCCIÓN CAJILLAS DE INSPECCIÓN 60X60X60</t>
  </si>
  <si>
    <t>TANQUE DE ALMACENAMIENTO</t>
  </si>
  <si>
    <t>VI</t>
  </si>
  <si>
    <t>SUMINISTRO TEE 2''X2'' PVC-P</t>
  </si>
  <si>
    <t>SUMINISTRO DE REBOCES Y DESAGUES SANITARIOS</t>
  </si>
  <si>
    <t>INSTALACIÓN VALVULA DE COLADERA d = 2"</t>
  </si>
  <si>
    <t xml:space="preserve">INSTALACIÓN TEE  PVC-P 2" x 2" </t>
  </si>
  <si>
    <t xml:space="preserve">INSTALACIÓN DE TUBERIA PVC PRESION DN = 2" </t>
  </si>
  <si>
    <t>PLANTA MODUCOMPACTA</t>
  </si>
  <si>
    <t>VII</t>
  </si>
  <si>
    <t>INSTALACIÓN VALVULA DE COMPUERTA d = 2"</t>
  </si>
  <si>
    <t>INSTALACIÓN REBOSE PVC-Sanitario 4"</t>
  </si>
  <si>
    <t>CONCRETO 3000 PSI</t>
  </si>
  <si>
    <t>SUMINISTRO, INSTALACIÓN Y PUESTA EN OPERACIÓN DE PLANTA MODUCOMPACTA 1.1 LPS</t>
  </si>
  <si>
    <t>VIII</t>
  </si>
  <si>
    <t>CIERRE TANQUE DE ALMACENAMIENTO</t>
  </si>
  <si>
    <t>IX</t>
  </si>
  <si>
    <t>X</t>
  </si>
  <si>
    <t>INSTALACIONES DOMICILIARIAS</t>
  </si>
  <si>
    <t>XI</t>
  </si>
  <si>
    <t>SUMINISTRO DE TUBERIA</t>
  </si>
  <si>
    <t>XII</t>
  </si>
  <si>
    <t>SUMINISTRO DE VALVULAS</t>
  </si>
  <si>
    <t>XIII</t>
  </si>
  <si>
    <t>SUMINISTRO DE ACCESORIOS</t>
  </si>
  <si>
    <t>IVA SOBRE LA UTILIDAD (19%):</t>
  </si>
  <si>
    <t>PRESUPUESTO ESTIMADO (PE):</t>
  </si>
  <si>
    <t>TOTAL COSTO DIRECTO:</t>
  </si>
  <si>
    <t>SUMINISTRO E INSTALACION DE SOPORTE EN TUBERIA EN ACERO AL CARBON DE 15X15 3mm SEGÚN DISEÑO, incluye platinas y pernos de soporte.</t>
  </si>
  <si>
    <t>SUMINISTRO E INSTALACIÓN TUBERIA GALVANIZADA 2" LÍNEA CONDUCCIÓN</t>
  </si>
  <si>
    <t>SUMINISTRO E INSTALACIÓN DE CABLE DE ACERO D:1 1/4" PPAL, incluye anclajes y platinas de soporte</t>
  </si>
  <si>
    <t xml:space="preserve">MEJORAMIENTO DE SUELO EN RECEBO COMÚN </t>
  </si>
  <si>
    <t xml:space="preserve">SUMINISTRO DE VALVULA PURGA CAMARA SENCILLA ADMISION EXPULSION 2" ROSCA. </t>
  </si>
  <si>
    <t>SUMINISTRO CRUZ 2 X 1 1/2" HD</t>
  </si>
  <si>
    <t>ADMINISTRACIÓN:</t>
  </si>
  <si>
    <t>IMPREVISTOS:</t>
  </si>
  <si>
    <t>UTILIDAD: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</si>
</sst>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\ * #,##0_);_(&quot;$&quot;\ * \(#,##0\);_(&quot;$&quot;\ * &quot;-&quot;??_);_(@_)"/>
    <numFmt numFmtId="167" formatCode="&quot;$&quot;\ #,##0"/>
    <numFmt numFmtId="168" formatCode="0.0000"/>
    <numFmt numFmtId="169" formatCode="_-* #,##0\ _€_-;\-* #,##0\ _€_-;_-* &quot;-&quot;\ _€_-;_-@_-"/>
    <numFmt numFmtId="170" formatCode="_-* #,##0.00\ _€_-;\-* #,##0.00\ _€_-;_-* &quot;-&quot;??\ _€_-;_-@_-"/>
    <numFmt numFmtId="171" formatCode="#,##0.0"/>
    <numFmt numFmtId="172" formatCode="_(* #,##0_);_(* \(#,##0\);_(* &quot;-&quot;??_);_(@_)"/>
    <numFmt numFmtId="173" formatCode="_ * #,##0.00_ ;_ * \-#,##0.00_ ;_ * &quot;-&quot;??_ ;_ @_ "/>
    <numFmt numFmtId="174" formatCode="_([$€]* #,##0.00_);_([$€]* \(#,##0.00\);_([$€]* &quot;-&quot;??_);_(@_)"/>
    <numFmt numFmtId="175" formatCode="_-* #,##0.00\ &quot;€&quot;_-;\-* #,##0.00\ &quot;€&quot;_-;_-* &quot;-&quot;??\ &quot;€&quot;_-;_-@_-"/>
    <numFmt numFmtId="176" formatCode="_ [$€-2]\ * #,##0.00_ ;_ [$€-2]\ * \-#,##0.00_ ;_ [$€-2]\ * &quot;-&quot;??_ "/>
    <numFmt numFmtId="177" formatCode="###,###"/>
    <numFmt numFmtId="178" formatCode="0.000%"/>
    <numFmt numFmtId="179" formatCode="0.0"/>
    <numFmt numFmtId="180" formatCode="_ * #,##0_ ;_ * \-#,##0_ ;_ * &quot;-&quot;??_ ;_ @_ "/>
    <numFmt numFmtId="181" formatCode="0.0%"/>
    <numFmt numFmtId="182" formatCode="0.0000%"/>
    <numFmt numFmtId="183" formatCode="#,##0.000000000"/>
    <numFmt numFmtId="184" formatCode="&quot;$&quot;\ #,##0.00"/>
    <numFmt numFmtId="185" formatCode="_-* #,##0.00_-;\-* #,##0.00_-;_-* &quot;-&quot;_-;_-@_-"/>
    <numFmt numFmtId="186" formatCode="_(* #,##0.000000_);_(* \(#,##0.000000\);_(* &quot;-&quot;??????_);_(@_)"/>
    <numFmt numFmtId="187" formatCode="#,##0.0000"/>
    <numFmt numFmtId="188" formatCode="0.000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2"/>
      <color indexed="24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3"/>
      <name val="Calibri"/>
      <family val="2"/>
      <scheme val="minor"/>
    </font>
    <font>
      <sz val="12"/>
      <color theme="1"/>
      <name val="Calibri"/>
      <family val="2"/>
    </font>
    <font>
      <u/>
      <sz val="12"/>
      <color theme="10"/>
      <name val="Calibri"/>
      <family val="2"/>
    </font>
    <font>
      <b/>
      <sz val="10"/>
      <color indexed="10"/>
      <name val="Arial Narrow"/>
    </font>
    <font>
      <b/>
      <sz val="11"/>
      <color indexed="8"/>
      <name val="Arial Narrow"/>
    </font>
    <font>
      <b/>
      <sz val="12"/>
      <color indexed="19"/>
      <name val="Arial Narrow"/>
    </font>
    <font>
      <sz val="10"/>
      <name val="Arial"/>
    </font>
    <font>
      <b/>
      <sz val="11"/>
      <color indexed="10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theme="1"/>
      <name val="Arial"/>
      <family val="2"/>
    </font>
    <font>
      <b/>
      <i/>
      <sz val="10"/>
      <name val="Arial"/>
      <family val="2"/>
    </font>
    <font>
      <sz val="10"/>
      <name val="Verdana Ref"/>
      <family val="2"/>
    </font>
    <font>
      <b/>
      <sz val="14"/>
      <color theme="1"/>
      <name val="Bookman Old Style"/>
      <family val="1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name val="Arial Narrow"/>
      <family val="2"/>
    </font>
    <font>
      <b/>
      <sz val="11"/>
      <name val="Bookman Old Style"/>
      <family val="1"/>
    </font>
    <font>
      <b/>
      <sz val="11"/>
      <name val="Arial"/>
      <family val="2"/>
    </font>
    <font>
      <b/>
      <sz val="9"/>
      <color theme="1"/>
      <name val="Bookman Old Style"/>
      <family val="1"/>
    </font>
    <font>
      <b/>
      <sz val="8"/>
      <color theme="1"/>
      <name val="Arial Narrow"/>
      <family val="2"/>
    </font>
    <font>
      <b/>
      <sz val="8"/>
      <color indexed="10"/>
      <name val="Arial Narrow"/>
      <family val="2"/>
    </font>
    <font>
      <sz val="8"/>
      <color theme="1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</fonts>
  <fills count="4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gray0625"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31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7" applyNumberFormat="0" applyFill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30" applyNumberFormat="0" applyAlignment="0" applyProtection="0"/>
    <xf numFmtId="0" fontId="12" fillId="8" borderId="31" applyNumberFormat="0" applyAlignment="0" applyProtection="0"/>
    <xf numFmtId="0" fontId="13" fillId="8" borderId="30" applyNumberFormat="0" applyAlignment="0" applyProtection="0"/>
    <xf numFmtId="0" fontId="14" fillId="0" borderId="32" applyNumberFormat="0" applyFill="0" applyAlignment="0" applyProtection="0"/>
    <xf numFmtId="0" fontId="15" fillId="9" borderId="3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5" applyNumberFormat="0" applyFill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9" fillId="34" borderId="0" applyNumberFormat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170" fontId="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41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6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10" borderId="34" applyNumberFormat="0" applyFont="0" applyAlignment="0" applyProtection="0"/>
    <xf numFmtId="0" fontId="1" fillId="10" borderId="34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6" fontId="1" fillId="0" borderId="0"/>
    <xf numFmtId="176" fontId="34" fillId="0" borderId="0"/>
    <xf numFmtId="176" fontId="35" fillId="0" borderId="0" applyNumberFormat="0" applyFill="0" applyBorder="0" applyAlignment="0" applyProtection="0">
      <alignment vertical="top"/>
      <protection locked="0"/>
    </xf>
    <xf numFmtId="176" fontId="21" fillId="0" borderId="0"/>
    <xf numFmtId="176" fontId="1" fillId="0" borderId="0"/>
    <xf numFmtId="176" fontId="21" fillId="0" borderId="0"/>
    <xf numFmtId="0" fontId="21" fillId="0" borderId="0"/>
    <xf numFmtId="0" fontId="1" fillId="0" borderId="0"/>
    <xf numFmtId="0" fontId="21" fillId="0" borderId="0"/>
    <xf numFmtId="176" fontId="21" fillId="0" borderId="0"/>
    <xf numFmtId="176" fontId="34" fillId="0" borderId="0"/>
    <xf numFmtId="176" fontId="21" fillId="0" borderId="0"/>
    <xf numFmtId="176" fontId="21" fillId="0" borderId="0" applyFont="0" applyFill="0" applyBorder="0" applyAlignment="0" applyProtection="0"/>
    <xf numFmtId="176" fontId="1" fillId="0" borderId="0"/>
    <xf numFmtId="176" fontId="1" fillId="0" borderId="0"/>
    <xf numFmtId="0" fontId="25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9" fillId="0" borderId="0"/>
    <xf numFmtId="173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176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0" fontId="21" fillId="0" borderId="0"/>
    <xf numFmtId="164" fontId="1" fillId="0" borderId="0" applyFont="0" applyFill="0" applyBorder="0" applyAlignment="0" applyProtection="0"/>
  </cellStyleXfs>
  <cellXfs count="6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6" fontId="3" fillId="0" borderId="0" xfId="1" applyNumberFormat="1" applyFont="1" applyAlignment="1">
      <alignment horizontal="left" indent="2"/>
    </xf>
    <xf numFmtId="167" fontId="3" fillId="0" borderId="0" xfId="0" applyNumberFormat="1" applyFont="1"/>
    <xf numFmtId="167" fontId="3" fillId="0" borderId="18" xfId="0" applyNumberFormat="1" applyFont="1" applyBorder="1"/>
    <xf numFmtId="167" fontId="3" fillId="0" borderId="19" xfId="0" applyNumberFormat="1" applyFont="1" applyBorder="1"/>
    <xf numFmtId="167" fontId="3" fillId="0" borderId="20" xfId="0" applyNumberFormat="1" applyFont="1" applyBorder="1"/>
    <xf numFmtId="0" fontId="3" fillId="0" borderId="9" xfId="0" applyFont="1" applyBorder="1" applyAlignment="1">
      <alignment horizontal="left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167" fontId="3" fillId="0" borderId="9" xfId="0" applyNumberFormat="1" applyFont="1" applyBorder="1"/>
    <xf numFmtId="167" fontId="3" fillId="0" borderId="10" xfId="0" applyNumberFormat="1" applyFont="1" applyBorder="1"/>
    <xf numFmtId="167" fontId="3" fillId="0" borderId="11" xfId="0" applyNumberFormat="1" applyFont="1" applyBorder="1"/>
    <xf numFmtId="0" fontId="3" fillId="0" borderId="12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7" fontId="3" fillId="0" borderId="12" xfId="0" applyNumberFormat="1" applyFont="1" applyBorder="1"/>
    <xf numFmtId="167" fontId="3" fillId="0" borderId="1" xfId="0" applyNumberFormat="1" applyFont="1" applyBorder="1"/>
    <xf numFmtId="167" fontId="3" fillId="0" borderId="13" xfId="0" applyNumberFormat="1" applyFont="1" applyBorder="1"/>
    <xf numFmtId="0" fontId="3" fillId="0" borderId="14" xfId="0" applyFont="1" applyBorder="1" applyAlignment="1">
      <alignment horizontal="left"/>
    </xf>
    <xf numFmtId="0" fontId="3" fillId="0" borderId="15" xfId="0" applyFont="1" applyBorder="1"/>
    <xf numFmtId="0" fontId="3" fillId="0" borderId="1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166" fontId="3" fillId="0" borderId="7" xfId="1" applyNumberFormat="1" applyFont="1" applyBorder="1" applyAlignment="1"/>
    <xf numFmtId="167" fontId="3" fillId="0" borderId="14" xfId="0" applyNumberFormat="1" applyFont="1" applyBorder="1"/>
    <xf numFmtId="167" fontId="3" fillId="0" borderId="15" xfId="0" applyNumberFormat="1" applyFont="1" applyBorder="1"/>
    <xf numFmtId="167" fontId="3" fillId="0" borderId="16" xfId="0" applyNumberFormat="1" applyFont="1" applyBorder="1"/>
    <xf numFmtId="166" fontId="3" fillId="0" borderId="11" xfId="1" applyNumberFormat="1" applyFont="1" applyBorder="1" applyAlignment="1">
      <alignment horizontal="left" indent="2"/>
    </xf>
    <xf numFmtId="167" fontId="3" fillId="0" borderId="21" xfId="0" applyNumberFormat="1" applyFont="1" applyBorder="1"/>
    <xf numFmtId="166" fontId="3" fillId="0" borderId="13" xfId="1" applyNumberFormat="1" applyFont="1" applyBorder="1" applyAlignment="1">
      <alignment horizontal="left" indent="2"/>
    </xf>
    <xf numFmtId="166" fontId="3" fillId="0" borderId="16" xfId="1" applyNumberFormat="1" applyFont="1" applyBorder="1" applyAlignment="1">
      <alignment horizontal="left" indent="2"/>
    </xf>
    <xf numFmtId="166" fontId="3" fillId="0" borderId="0" xfId="0" applyNumberFormat="1" applyFont="1"/>
    <xf numFmtId="0" fontId="3" fillId="0" borderId="0" xfId="0" applyFont="1"/>
    <xf numFmtId="167" fontId="3" fillId="0" borderId="9" xfId="0" applyNumberFormat="1" applyFont="1" applyBorder="1"/>
    <xf numFmtId="167" fontId="3" fillId="0" borderId="10" xfId="0" applyNumberFormat="1" applyFont="1" applyBorder="1"/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167" fontId="3" fillId="0" borderId="21" xfId="0" applyNumberFormat="1" applyFont="1" applyBorder="1"/>
    <xf numFmtId="167" fontId="3" fillId="0" borderId="1" xfId="0" applyNumberFormat="1" applyFont="1" applyBorder="1"/>
    <xf numFmtId="0" fontId="3" fillId="0" borderId="1" xfId="0" applyFont="1" applyBorder="1"/>
    <xf numFmtId="0" fontId="3" fillId="0" borderId="12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5" xfId="0" applyFont="1" applyBorder="1"/>
    <xf numFmtId="0" fontId="3" fillId="0" borderId="15" xfId="0" applyFont="1" applyBorder="1" applyAlignment="1">
      <alignment horizontal="center"/>
    </xf>
    <xf numFmtId="166" fontId="3" fillId="0" borderId="16" xfId="1" applyNumberFormat="1" applyFont="1" applyBorder="1" applyAlignment="1">
      <alignment horizontal="left" indent="2"/>
    </xf>
    <xf numFmtId="0" fontId="3" fillId="0" borderId="5" xfId="0" applyFont="1" applyBorder="1" applyAlignment="1">
      <alignment horizontal="left"/>
    </xf>
    <xf numFmtId="166" fontId="3" fillId="0" borderId="7" xfId="1" applyNumberFormat="1" applyFont="1" applyBorder="1" applyAlignment="1"/>
    <xf numFmtId="166" fontId="3" fillId="0" borderId="0" xfId="1" applyNumberFormat="1" applyFont="1" applyAlignment="1">
      <alignment horizontal="left" indent="2"/>
    </xf>
    <xf numFmtId="167" fontId="3" fillId="0" borderId="14" xfId="0" applyNumberFormat="1" applyFont="1" applyBorder="1"/>
    <xf numFmtId="167" fontId="3" fillId="0" borderId="15" xfId="0" applyNumberFormat="1" applyFont="1" applyBorder="1"/>
    <xf numFmtId="0" fontId="3" fillId="0" borderId="0" xfId="0" applyFont="1" applyAlignment="1">
      <alignment horizontal="left"/>
    </xf>
    <xf numFmtId="167" fontId="3" fillId="0" borderId="0" xfId="0" applyNumberFormat="1" applyFont="1"/>
    <xf numFmtId="166" fontId="3" fillId="0" borderId="17" xfId="1" applyNumberFormat="1" applyFont="1" applyBorder="1" applyAlignment="1">
      <alignment horizontal="left" indent="2"/>
    </xf>
    <xf numFmtId="167" fontId="3" fillId="0" borderId="11" xfId="0" applyNumberFormat="1" applyFont="1" applyBorder="1"/>
    <xf numFmtId="166" fontId="3" fillId="0" borderId="8" xfId="1" applyNumberFormat="1" applyFont="1" applyBorder="1" applyAlignment="1">
      <alignment horizontal="left" indent="2"/>
    </xf>
    <xf numFmtId="167" fontId="3" fillId="0" borderId="12" xfId="0" applyNumberFormat="1" applyFont="1" applyBorder="1"/>
    <xf numFmtId="167" fontId="3" fillId="0" borderId="13" xfId="0" applyNumberFormat="1" applyFont="1" applyBorder="1"/>
    <xf numFmtId="167" fontId="3" fillId="0" borderId="16" xfId="0" applyNumberFormat="1" applyFont="1" applyBorder="1"/>
    <xf numFmtId="168" fontId="3" fillId="0" borderId="10" xfId="0" applyNumberFormat="1" applyFont="1" applyBorder="1"/>
    <xf numFmtId="0" fontId="3" fillId="0" borderId="0" xfId="0" applyFont="1" applyBorder="1" applyAlignment="1">
      <alignment horizontal="left"/>
    </xf>
    <xf numFmtId="166" fontId="3" fillId="0" borderId="0" xfId="1" applyNumberFormat="1" applyFont="1" applyBorder="1" applyAlignment="1"/>
    <xf numFmtId="167" fontId="3" fillId="0" borderId="0" xfId="0" applyNumberFormat="1" applyFont="1" applyBorder="1"/>
    <xf numFmtId="0" fontId="21" fillId="0" borderId="12" xfId="93" applyBorder="1" applyAlignment="1">
      <alignment horizontal="center"/>
    </xf>
    <xf numFmtId="0" fontId="21" fillId="0" borderId="1" xfId="93" applyBorder="1" applyAlignment="1">
      <alignment horizontal="center"/>
    </xf>
    <xf numFmtId="43" fontId="1" fillId="0" borderId="1" xfId="8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21" fillId="0" borderId="0" xfId="0" applyFont="1"/>
    <xf numFmtId="10" fontId="21" fillId="0" borderId="0" xfId="0" applyNumberFormat="1" applyFont="1" applyAlignment="1">
      <alignment horizontal="center"/>
    </xf>
    <xf numFmtId="0" fontId="21" fillId="0" borderId="0" xfId="0" applyFont="1" applyBorder="1"/>
    <xf numFmtId="0" fontId="21" fillId="0" borderId="4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35" borderId="42" xfId="0" applyFont="1" applyFill="1" applyBorder="1" applyAlignment="1">
      <alignment horizontal="center" vertical="center" wrapText="1"/>
    </xf>
    <xf numFmtId="0" fontId="22" fillId="35" borderId="38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1" fillId="0" borderId="43" xfId="0" applyFont="1" applyBorder="1"/>
    <xf numFmtId="0" fontId="21" fillId="0" borderId="36" xfId="0" applyFont="1" applyBorder="1"/>
    <xf numFmtId="0" fontId="21" fillId="0" borderId="36" xfId="0" applyFont="1" applyBorder="1" applyAlignment="1">
      <alignment horizontal="center"/>
    </xf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0" fontId="21" fillId="0" borderId="45" xfId="0" applyFont="1" applyBorder="1"/>
    <xf numFmtId="0" fontId="21" fillId="0" borderId="39" xfId="0" applyFont="1" applyBorder="1"/>
    <xf numFmtId="0" fontId="21" fillId="0" borderId="39" xfId="0" applyFont="1" applyBorder="1" applyAlignment="1">
      <alignment horizontal="center"/>
    </xf>
    <xf numFmtId="0" fontId="21" fillId="0" borderId="46" xfId="0" applyFont="1" applyBorder="1"/>
    <xf numFmtId="0" fontId="21" fillId="0" borderId="40" xfId="0" applyFont="1" applyBorder="1"/>
    <xf numFmtId="0" fontId="21" fillId="0" borderId="40" xfId="0" applyFont="1" applyBorder="1" applyAlignment="1">
      <alignment horizontal="left"/>
    </xf>
    <xf numFmtId="0" fontId="21" fillId="0" borderId="40" xfId="0" applyFont="1" applyBorder="1" applyAlignment="1">
      <alignment horizontal="left" vertical="center" wrapText="1"/>
    </xf>
    <xf numFmtId="0" fontId="21" fillId="0" borderId="40" xfId="0" applyFont="1" applyFill="1" applyBorder="1" applyAlignment="1">
      <alignment horizontal="left"/>
    </xf>
    <xf numFmtId="0" fontId="21" fillId="0" borderId="47" xfId="0" applyFont="1" applyBorder="1"/>
    <xf numFmtId="0" fontId="21" fillId="0" borderId="41" xfId="0" applyFont="1" applyBorder="1"/>
    <xf numFmtId="0" fontId="21" fillId="0" borderId="41" xfId="0" applyFont="1" applyBorder="1" applyAlignment="1">
      <alignment horizontal="center"/>
    </xf>
    <xf numFmtId="44" fontId="0" fillId="0" borderId="0" xfId="1" applyFont="1" applyBorder="1"/>
    <xf numFmtId="43" fontId="22" fillId="35" borderId="37" xfId="102" applyNumberFormat="1" applyFont="1" applyFill="1" applyBorder="1" applyAlignment="1">
      <alignment horizontal="center" vertical="center" wrapText="1"/>
    </xf>
    <xf numFmtId="43" fontId="23" fillId="0" borderId="0" xfId="102" applyNumberFormat="1" applyFont="1" applyAlignment="1">
      <alignment horizontal="center"/>
    </xf>
    <xf numFmtId="43" fontId="21" fillId="0" borderId="44" xfId="102" applyNumberFormat="1" applyFont="1" applyBorder="1" applyAlignment="1">
      <alignment horizontal="right"/>
    </xf>
    <xf numFmtId="12" fontId="21" fillId="0" borderId="0" xfId="102" applyNumberFormat="1" applyFont="1"/>
    <xf numFmtId="43" fontId="21" fillId="0" borderId="0" xfId="102" applyNumberFormat="1" applyFont="1"/>
    <xf numFmtId="43" fontId="21" fillId="0" borderId="0" xfId="102" applyNumberFormat="1" applyFont="1" applyBorder="1"/>
    <xf numFmtId="43" fontId="21" fillId="0" borderId="48" xfId="102" applyNumberFormat="1" applyFont="1" applyBorder="1" applyAlignment="1">
      <alignment horizontal="right"/>
    </xf>
    <xf numFmtId="0" fontId="3" fillId="36" borderId="0" xfId="0" applyFont="1" applyFill="1"/>
    <xf numFmtId="166" fontId="3" fillId="0" borderId="6" xfId="1" applyNumberFormat="1" applyFont="1" applyBorder="1" applyAlignment="1"/>
    <xf numFmtId="167" fontId="3" fillId="0" borderId="6" xfId="0" applyNumberFormat="1" applyFont="1" applyBorder="1"/>
    <xf numFmtId="167" fontId="3" fillId="0" borderId="7" xfId="0" applyNumberFormat="1" applyFont="1" applyBorder="1"/>
    <xf numFmtId="0" fontId="0" fillId="0" borderId="0" xfId="0" applyFont="1"/>
    <xf numFmtId="0" fontId="28" fillId="0" borderId="0" xfId="93" applyFont="1" applyAlignment="1">
      <alignment horizontal="center" wrapText="1"/>
    </xf>
    <xf numFmtId="0" fontId="29" fillId="0" borderId="0" xfId="93" applyFont="1" applyAlignment="1"/>
    <xf numFmtId="43" fontId="29" fillId="0" borderId="0" xfId="93" applyNumberFormat="1" applyFont="1"/>
    <xf numFmtId="43" fontId="28" fillId="0" borderId="0" xfId="80" applyFont="1" applyAlignment="1"/>
    <xf numFmtId="0" fontId="28" fillId="3" borderId="2" xfId="93" applyFont="1" applyFill="1" applyBorder="1" applyAlignment="1">
      <alignment horizontal="center"/>
    </xf>
    <xf numFmtId="0" fontId="28" fillId="3" borderId="3" xfId="93" applyFont="1" applyFill="1" applyBorder="1" applyAlignment="1">
      <alignment horizontal="center"/>
    </xf>
    <xf numFmtId="0" fontId="28" fillId="3" borderId="4" xfId="93" applyFont="1" applyFill="1" applyBorder="1" applyAlignment="1">
      <alignment horizontal="center"/>
    </xf>
    <xf numFmtId="0" fontId="29" fillId="0" borderId="22" xfId="93" applyFont="1" applyBorder="1" applyAlignment="1">
      <alignment horizontal="center"/>
    </xf>
    <xf numFmtId="0" fontId="29" fillId="0" borderId="23" xfId="93" applyFont="1" applyBorder="1" applyAlignment="1">
      <alignment horizontal="center"/>
    </xf>
    <xf numFmtId="0" fontId="29" fillId="0" borderId="12" xfId="93" applyFont="1" applyBorder="1" applyAlignment="1">
      <alignment horizontal="center"/>
    </xf>
    <xf numFmtId="0" fontId="29" fillId="0" borderId="1" xfId="93" applyFont="1" applyBorder="1" applyAlignment="1">
      <alignment horizontal="center"/>
    </xf>
    <xf numFmtId="43" fontId="0" fillId="0" borderId="1" xfId="80" applyFont="1" applyBorder="1" applyAlignment="1">
      <alignment horizontal="center"/>
    </xf>
    <xf numFmtId="43" fontId="0" fillId="0" borderId="0" xfId="80" applyFont="1"/>
    <xf numFmtId="43" fontId="28" fillId="36" borderId="16" xfId="93" applyNumberFormat="1" applyFont="1" applyFill="1" applyBorder="1" applyAlignment="1">
      <alignment horizontal="center"/>
    </xf>
    <xf numFmtId="0" fontId="29" fillId="0" borderId="0" xfId="93" applyFont="1" applyBorder="1" applyAlignment="1">
      <alignment horizontal="center"/>
    </xf>
    <xf numFmtId="3" fontId="30" fillId="0" borderId="0" xfId="0" applyNumberFormat="1" applyFont="1" applyFill="1" applyBorder="1" applyAlignment="1" applyProtection="1"/>
    <xf numFmtId="172" fontId="30" fillId="0" borderId="0" xfId="0" applyNumberFormat="1" applyFont="1" applyFill="1" applyBorder="1" applyAlignment="1" applyProtection="1"/>
    <xf numFmtId="172" fontId="31" fillId="36" borderId="0" xfId="0" applyNumberFormat="1" applyFont="1" applyFill="1" applyBorder="1" applyAlignment="1" applyProtection="1"/>
    <xf numFmtId="3" fontId="31" fillId="36" borderId="0" xfId="0" applyNumberFormat="1" applyFont="1" applyFill="1" applyBorder="1" applyAlignment="1" applyProtection="1"/>
    <xf numFmtId="10" fontId="30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/>
    <xf numFmtId="0" fontId="31" fillId="36" borderId="0" xfId="0" applyNumberFormat="1" applyFont="1" applyFill="1" applyBorder="1" applyAlignment="1" applyProtection="1"/>
    <xf numFmtId="0" fontId="32" fillId="0" borderId="0" xfId="0" applyNumberFormat="1" applyFont="1" applyFill="1" applyBorder="1" applyAlignment="1" applyProtection="1">
      <alignment horizontal="center"/>
    </xf>
    <xf numFmtId="172" fontId="32" fillId="0" borderId="0" xfId="0" applyNumberFormat="1" applyFont="1" applyFill="1" applyBorder="1" applyAlignment="1" applyProtection="1"/>
    <xf numFmtId="3" fontId="32" fillId="0" borderId="0" xfId="0" applyNumberFormat="1" applyFont="1" applyFill="1" applyBorder="1" applyAlignment="1" applyProtection="1">
      <alignment horizontal="center"/>
    </xf>
    <xf numFmtId="43" fontId="32" fillId="0" borderId="0" xfId="0" applyNumberFormat="1" applyFont="1" applyFill="1" applyBorder="1" applyAlignment="1" applyProtection="1">
      <alignment horizontal="center"/>
    </xf>
    <xf numFmtId="0" fontId="33" fillId="36" borderId="0" xfId="0" applyNumberFormat="1" applyFont="1" applyFill="1" applyBorder="1" applyAlignment="1" applyProtection="1">
      <alignment horizontal="center"/>
    </xf>
    <xf numFmtId="0" fontId="31" fillId="36" borderId="0" xfId="0" applyNumberFormat="1" applyFont="1" applyFill="1" applyBorder="1" applyAlignment="1" applyProtection="1">
      <alignment horizontal="center"/>
    </xf>
    <xf numFmtId="0" fontId="32" fillId="0" borderId="54" xfId="0" applyNumberFormat="1" applyFont="1" applyFill="1" applyBorder="1" applyAlignment="1" applyProtection="1"/>
    <xf numFmtId="0" fontId="20" fillId="0" borderId="54" xfId="0" applyNumberFormat="1" applyFont="1" applyFill="1" applyBorder="1" applyAlignment="1" applyProtection="1"/>
    <xf numFmtId="172" fontId="32" fillId="0" borderId="55" xfId="0" applyNumberFormat="1" applyFont="1" applyFill="1" applyBorder="1" applyAlignment="1" applyProtection="1"/>
    <xf numFmtId="172" fontId="20" fillId="0" borderId="0" xfId="0" applyNumberFormat="1" applyFont="1" applyFill="1" applyBorder="1" applyAlignment="1" applyProtection="1"/>
    <xf numFmtId="0" fontId="32" fillId="0" borderId="0" xfId="0" applyNumberFormat="1" applyFont="1" applyFill="1" applyBorder="1" applyAlignment="1" applyProtection="1"/>
    <xf numFmtId="0" fontId="0" fillId="0" borderId="0" xfId="0" applyBorder="1" applyAlignment="1">
      <alignment wrapText="1"/>
    </xf>
    <xf numFmtId="0" fontId="36" fillId="0" borderId="0" xfId="118" applyNumberFormat="1" applyFont="1" applyFill="1" applyBorder="1" applyAlignment="1" applyProtection="1">
      <alignment horizontal="center" vertical="center"/>
    </xf>
    <xf numFmtId="0" fontId="36" fillId="0" borderId="0" xfId="118" applyNumberFormat="1" applyFont="1" applyFill="1" applyBorder="1" applyAlignment="1" applyProtection="1">
      <alignment vertical="center"/>
    </xf>
    <xf numFmtId="0" fontId="37" fillId="0" borderId="0" xfId="118" applyNumberFormat="1" applyFont="1" applyFill="1" applyBorder="1" applyAlignment="1" applyProtection="1">
      <alignment vertical="center"/>
    </xf>
    <xf numFmtId="0" fontId="38" fillId="0" borderId="0" xfId="118" applyNumberFormat="1" applyFont="1" applyFill="1" applyBorder="1" applyAlignment="1" applyProtection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6" fontId="3" fillId="0" borderId="0" xfId="1" applyNumberFormat="1" applyFont="1" applyAlignment="1">
      <alignment horizontal="left" indent="2"/>
    </xf>
    <xf numFmtId="167" fontId="3" fillId="0" borderId="0" xfId="0" applyNumberFormat="1" applyFont="1"/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167" fontId="3" fillId="0" borderId="9" xfId="0" applyNumberFormat="1" applyFont="1" applyBorder="1"/>
    <xf numFmtId="167" fontId="3" fillId="0" borderId="10" xfId="0" applyNumberFormat="1" applyFont="1" applyBorder="1"/>
    <xf numFmtId="167" fontId="3" fillId="0" borderId="11" xfId="0" applyNumberFormat="1" applyFont="1" applyBorder="1"/>
    <xf numFmtId="0" fontId="3" fillId="0" borderId="12" xfId="0" applyFont="1" applyBorder="1" applyAlignment="1">
      <alignment horizontal="left"/>
    </xf>
    <xf numFmtId="167" fontId="3" fillId="0" borderId="12" xfId="0" applyNumberFormat="1" applyFont="1" applyBorder="1"/>
    <xf numFmtId="167" fontId="3" fillId="0" borderId="55" xfId="0" applyNumberFormat="1" applyFont="1" applyBorder="1"/>
    <xf numFmtId="167" fontId="3" fillId="0" borderId="13" xfId="0" applyNumberFormat="1" applyFont="1" applyBorder="1"/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6" fontId="3" fillId="0" borderId="7" xfId="1" applyNumberFormat="1" applyFont="1" applyBorder="1" applyAlignment="1"/>
    <xf numFmtId="167" fontId="3" fillId="0" borderId="14" xfId="0" applyNumberFormat="1" applyFont="1" applyBorder="1"/>
    <xf numFmtId="167" fontId="3" fillId="0" borderId="15" xfId="0" applyNumberFormat="1" applyFont="1" applyBorder="1"/>
    <xf numFmtId="167" fontId="3" fillId="0" borderId="16" xfId="0" applyNumberFormat="1" applyFont="1" applyBorder="1"/>
    <xf numFmtId="166" fontId="3" fillId="0" borderId="11" xfId="1" applyNumberFormat="1" applyFont="1" applyBorder="1" applyAlignment="1">
      <alignment horizontal="left" indent="2"/>
    </xf>
    <xf numFmtId="167" fontId="3" fillId="0" borderId="21" xfId="0" applyNumberFormat="1" applyFont="1" applyBorder="1"/>
    <xf numFmtId="166" fontId="3" fillId="0" borderId="13" xfId="1" applyNumberFormat="1" applyFont="1" applyBorder="1" applyAlignment="1">
      <alignment horizontal="left" indent="2"/>
    </xf>
    <xf numFmtId="0" fontId="3" fillId="0" borderId="0" xfId="0" applyFont="1" applyBorder="1" applyAlignment="1">
      <alignment horizontal="left"/>
    </xf>
    <xf numFmtId="166" fontId="3" fillId="0" borderId="0" xfId="1" applyNumberFormat="1" applyFont="1" applyBorder="1" applyAlignment="1"/>
    <xf numFmtId="167" fontId="3" fillId="0" borderId="0" xfId="0" applyNumberFormat="1" applyFont="1" applyBorder="1"/>
    <xf numFmtId="0" fontId="3" fillId="0" borderId="12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20" fillId="0" borderId="92" xfId="0" applyNumberFormat="1" applyFont="1" applyFill="1" applyBorder="1" applyAlignment="1" applyProtection="1">
      <alignment horizontal="center" vertical="center"/>
    </xf>
    <xf numFmtId="3" fontId="20" fillId="0" borderId="92" xfId="0" applyNumberFormat="1" applyFont="1" applyFill="1" applyBorder="1" applyAlignment="1" applyProtection="1">
      <alignment vertical="center"/>
    </xf>
    <xf numFmtId="171" fontId="20" fillId="0" borderId="92" xfId="0" applyNumberFormat="1" applyFont="1" applyFill="1" applyBorder="1" applyAlignment="1" applyProtection="1">
      <alignment horizontal="center" vertical="center"/>
    </xf>
    <xf numFmtId="3" fontId="20" fillId="0" borderId="92" xfId="0" applyNumberFormat="1" applyFont="1" applyFill="1" applyBorder="1" applyAlignment="1" applyProtection="1">
      <alignment horizontal="center" vertical="center"/>
    </xf>
    <xf numFmtId="10" fontId="20" fillId="0" borderId="92" xfId="0" applyNumberFormat="1" applyFont="1" applyFill="1" applyBorder="1" applyAlignment="1" applyProtection="1">
      <alignment horizontal="center" vertical="center"/>
    </xf>
    <xf numFmtId="181" fontId="20" fillId="0" borderId="92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0" fillId="0" borderId="85" xfId="0" applyNumberFormat="1" applyFont="1" applyFill="1" applyBorder="1" applyAlignment="1" applyProtection="1">
      <alignment horizontal="center" vertical="center"/>
    </xf>
    <xf numFmtId="179" fontId="20" fillId="0" borderId="85" xfId="0" applyNumberFormat="1" applyFont="1" applyFill="1" applyBorder="1" applyAlignment="1" applyProtection="1">
      <alignment horizontal="center" vertical="center"/>
    </xf>
    <xf numFmtId="10" fontId="20" fillId="0" borderId="85" xfId="0" applyNumberFormat="1" applyFont="1" applyFill="1" applyBorder="1" applyAlignment="1" applyProtection="1">
      <alignment horizontal="center" vertical="center"/>
    </xf>
    <xf numFmtId="181" fontId="20" fillId="0" borderId="92" xfId="0" applyNumberFormat="1" applyFont="1" applyFill="1" applyBorder="1" applyAlignment="1" applyProtection="1">
      <alignment vertical="center"/>
    </xf>
    <xf numFmtId="171" fontId="20" fillId="0" borderId="92" xfId="0" applyNumberFormat="1" applyFont="1" applyFill="1" applyBorder="1" applyAlignment="1" applyProtection="1">
      <alignment vertical="center"/>
    </xf>
    <xf numFmtId="1" fontId="20" fillId="0" borderId="85" xfId="0" applyNumberFormat="1" applyFont="1" applyFill="1" applyBorder="1" applyAlignment="1" applyProtection="1">
      <alignment horizontal="center" vertical="center"/>
    </xf>
    <xf numFmtId="172" fontId="20" fillId="0" borderId="85" xfId="0" applyNumberFormat="1" applyFont="1" applyFill="1" applyBorder="1" applyAlignment="1" applyProtection="1">
      <alignment horizontal="center" vertical="center"/>
    </xf>
    <xf numFmtId="178" fontId="20" fillId="0" borderId="85" xfId="0" applyNumberFormat="1" applyFont="1" applyFill="1" applyBorder="1" applyAlignment="1" applyProtection="1">
      <alignment horizontal="center" vertical="center"/>
    </xf>
    <xf numFmtId="181" fontId="20" fillId="40" borderId="92" xfId="0" applyNumberFormat="1" applyFont="1" applyFill="1" applyBorder="1" applyAlignment="1" applyProtection="1">
      <alignment vertical="center"/>
    </xf>
    <xf numFmtId="171" fontId="20" fillId="40" borderId="92" xfId="0" applyNumberFormat="1" applyFont="1" applyFill="1" applyBorder="1" applyAlignment="1" applyProtection="1">
      <alignment vertical="center"/>
    </xf>
    <xf numFmtId="182" fontId="20" fillId="0" borderId="85" xfId="0" applyNumberFormat="1" applyFont="1" applyFill="1" applyBorder="1" applyAlignment="1" applyProtection="1">
      <alignment horizontal="center" vertical="center"/>
    </xf>
    <xf numFmtId="3" fontId="32" fillId="0" borderId="85" xfId="0" applyNumberFormat="1" applyFont="1" applyFill="1" applyBorder="1" applyAlignment="1" applyProtection="1">
      <alignment horizontal="center" vertical="center"/>
    </xf>
    <xf numFmtId="10" fontId="32" fillId="0" borderId="85" xfId="0" applyNumberFormat="1" applyFont="1" applyFill="1" applyBorder="1" applyAlignment="1" applyProtection="1">
      <alignment horizontal="center" vertical="center"/>
    </xf>
    <xf numFmtId="181" fontId="32" fillId="42" borderId="92" xfId="0" applyNumberFormat="1" applyFont="1" applyFill="1" applyBorder="1" applyAlignment="1" applyProtection="1">
      <alignment vertical="center"/>
    </xf>
    <xf numFmtId="180" fontId="32" fillId="42" borderId="85" xfId="0" applyNumberFormat="1" applyFont="1" applyFill="1" applyBorder="1" applyAlignment="1" applyProtection="1">
      <alignment vertical="center"/>
    </xf>
    <xf numFmtId="173" fontId="32" fillId="0" borderId="85" xfId="0" applyNumberFormat="1" applyFont="1" applyFill="1" applyBorder="1" applyAlignment="1" applyProtection="1">
      <alignment horizontal="center" vertical="center"/>
    </xf>
    <xf numFmtId="180" fontId="32" fillId="0" borderId="85" xfId="0" applyNumberFormat="1" applyFont="1" applyFill="1" applyBorder="1" applyAlignment="1" applyProtection="1">
      <alignment vertical="center"/>
    </xf>
    <xf numFmtId="171" fontId="40" fillId="0" borderId="85" xfId="0" applyNumberFormat="1" applyFont="1" applyFill="1" applyBorder="1" applyAlignment="1" applyProtection="1">
      <alignment vertical="center"/>
    </xf>
    <xf numFmtId="0" fontId="32" fillId="0" borderId="0" xfId="0" applyNumberFormat="1" applyFont="1" applyFill="1" applyBorder="1" applyAlignment="1" applyProtection="1">
      <alignment vertical="center"/>
    </xf>
    <xf numFmtId="181" fontId="32" fillId="43" borderId="92" xfId="0" applyNumberFormat="1" applyFont="1" applyFill="1" applyBorder="1" applyAlignment="1" applyProtection="1">
      <alignment horizontal="center" vertical="center"/>
    </xf>
    <xf numFmtId="180" fontId="32" fillId="43" borderId="85" xfId="0" applyNumberFormat="1" applyFont="1" applyFill="1" applyBorder="1" applyAlignment="1" applyProtection="1">
      <alignment vertical="center"/>
    </xf>
    <xf numFmtId="183" fontId="20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173" fontId="20" fillId="0" borderId="0" xfId="0" applyNumberFormat="1" applyFont="1" applyFill="1" applyBorder="1" applyAlignment="1" applyProtection="1">
      <alignment vertical="center"/>
    </xf>
    <xf numFmtId="173" fontId="20" fillId="0" borderId="0" xfId="0" applyNumberFormat="1" applyFont="1" applyFill="1" applyBorder="1" applyAlignment="1" applyProtection="1">
      <alignment horizontal="center" vertical="center"/>
    </xf>
    <xf numFmtId="0" fontId="20" fillId="40" borderId="0" xfId="0" applyNumberFormat="1" applyFont="1" applyFill="1" applyBorder="1" applyAlignment="1" applyProtection="1">
      <alignment vertical="center"/>
    </xf>
    <xf numFmtId="0" fontId="32" fillId="40" borderId="0" xfId="0" applyNumberFormat="1" applyFont="1" applyFill="1" applyBorder="1" applyAlignment="1" applyProtection="1">
      <alignment horizontal="center" vertical="distributed"/>
    </xf>
    <xf numFmtId="173" fontId="32" fillId="0" borderId="90" xfId="0" applyNumberFormat="1" applyFont="1" applyFill="1" applyBorder="1" applyAlignment="1" applyProtection="1">
      <alignment horizontal="center" vertical="center" wrapText="1"/>
    </xf>
    <xf numFmtId="0" fontId="32" fillId="0" borderId="82" xfId="0" applyNumberFormat="1" applyFont="1" applyFill="1" applyBorder="1" applyAlignment="1" applyProtection="1">
      <alignment horizontal="center" vertical="center" wrapText="1"/>
    </xf>
    <xf numFmtId="173" fontId="32" fillId="0" borderId="82" xfId="0" applyNumberFormat="1" applyFont="1" applyFill="1" applyBorder="1" applyAlignment="1" applyProtection="1">
      <alignment horizontal="center" vertical="center" wrapText="1"/>
    </xf>
    <xf numFmtId="0" fontId="32" fillId="0" borderId="91" xfId="0" applyNumberFormat="1" applyFont="1" applyFill="1" applyBorder="1" applyAlignment="1" applyProtection="1">
      <alignment horizontal="center" vertical="center" wrapText="1"/>
    </xf>
    <xf numFmtId="0" fontId="20" fillId="39" borderId="85" xfId="0" applyNumberFormat="1" applyFont="1" applyFill="1" applyBorder="1" applyAlignment="1" applyProtection="1">
      <alignment horizontal="center" vertical="center"/>
    </xf>
    <xf numFmtId="9" fontId="32" fillId="39" borderId="85" xfId="0" applyNumberFormat="1" applyFont="1" applyFill="1" applyBorder="1" applyAlignment="1" applyProtection="1">
      <alignment horizontal="center" vertical="center"/>
    </xf>
    <xf numFmtId="181" fontId="32" fillId="39" borderId="92" xfId="0" applyNumberFormat="1" applyFont="1" applyFill="1" applyBorder="1" applyAlignment="1" applyProtection="1">
      <alignment vertical="center"/>
    </xf>
    <xf numFmtId="3" fontId="32" fillId="39" borderId="85" xfId="0" applyNumberFormat="1" applyFont="1" applyFill="1" applyBorder="1" applyAlignment="1" applyProtection="1">
      <alignment vertical="center"/>
    </xf>
    <xf numFmtId="181" fontId="32" fillId="39" borderId="92" xfId="0" applyNumberFormat="1" applyFont="1" applyFill="1" applyBorder="1" applyAlignment="1" applyProtection="1">
      <alignment horizontal="center" vertical="center"/>
    </xf>
    <xf numFmtId="0" fontId="20" fillId="0" borderId="85" xfId="0" applyNumberFormat="1" applyFont="1" applyFill="1" applyBorder="1" applyAlignment="1" applyProtection="1">
      <alignment vertical="center"/>
    </xf>
    <xf numFmtId="181" fontId="32" fillId="40" borderId="92" xfId="0" applyNumberFormat="1" applyFont="1" applyFill="1" applyBorder="1" applyAlignment="1" applyProtection="1">
      <alignment vertical="center"/>
    </xf>
    <xf numFmtId="3" fontId="20" fillId="40" borderId="85" xfId="0" applyNumberFormat="1" applyFont="1" applyFill="1" applyBorder="1" applyAlignment="1" applyProtection="1">
      <alignment vertical="center"/>
    </xf>
    <xf numFmtId="181" fontId="32" fillId="40" borderId="92" xfId="0" applyNumberFormat="1" applyFont="1" applyFill="1" applyBorder="1" applyAlignment="1" applyProtection="1">
      <alignment horizontal="center" vertical="center"/>
    </xf>
    <xf numFmtId="3" fontId="20" fillId="0" borderId="85" xfId="0" applyNumberFormat="1" applyFont="1" applyFill="1" applyBorder="1" applyAlignment="1" applyProtection="1">
      <alignment vertical="center"/>
    </xf>
    <xf numFmtId="181" fontId="20" fillId="0" borderId="85" xfId="0" applyNumberFormat="1" applyFont="1" applyFill="1" applyBorder="1" applyAlignment="1" applyProtection="1">
      <alignment vertical="center"/>
    </xf>
    <xf numFmtId="181" fontId="20" fillId="0" borderId="85" xfId="0" applyNumberFormat="1" applyFont="1" applyFill="1" applyBorder="1" applyAlignment="1" applyProtection="1">
      <alignment horizontal="center" vertical="center"/>
    </xf>
    <xf numFmtId="181" fontId="20" fillId="0" borderId="0" xfId="0" applyNumberFormat="1" applyFont="1" applyFill="1" applyBorder="1" applyAlignment="1" applyProtection="1">
      <alignment vertical="center"/>
    </xf>
    <xf numFmtId="180" fontId="20" fillId="0" borderId="0" xfId="0" applyNumberFormat="1" applyFont="1" applyFill="1" applyBorder="1" applyAlignment="1" applyProtection="1">
      <alignment vertical="center"/>
    </xf>
    <xf numFmtId="181" fontId="20" fillId="41" borderId="92" xfId="0" applyNumberFormat="1" applyFont="1" applyFill="1" applyBorder="1" applyAlignment="1" applyProtection="1">
      <alignment horizontal="right" vertical="center"/>
    </xf>
    <xf numFmtId="171" fontId="20" fillId="41" borderId="92" xfId="0" applyNumberFormat="1" applyFont="1" applyFill="1" applyBorder="1" applyAlignment="1" applyProtection="1">
      <alignment horizontal="right" vertical="center"/>
    </xf>
    <xf numFmtId="3" fontId="20" fillId="41" borderId="92" xfId="0" applyNumberFormat="1" applyFont="1" applyFill="1" applyBorder="1" applyAlignment="1" applyProtection="1">
      <alignment horizontal="right" vertical="center"/>
    </xf>
    <xf numFmtId="181" fontId="20" fillId="0" borderId="92" xfId="0" applyNumberFormat="1" applyFont="1" applyFill="1" applyBorder="1" applyAlignment="1" applyProtection="1">
      <alignment horizontal="right" vertical="center"/>
    </xf>
    <xf numFmtId="171" fontId="20" fillId="0" borderId="92" xfId="0" applyNumberFormat="1" applyFont="1" applyFill="1" applyBorder="1" applyAlignment="1" applyProtection="1">
      <alignment horizontal="right" vertical="center"/>
    </xf>
    <xf numFmtId="10" fontId="20" fillId="40" borderId="92" xfId="0" applyNumberFormat="1" applyFont="1" applyFill="1" applyBorder="1" applyAlignment="1" applyProtection="1">
      <alignment horizontal="right" vertical="center"/>
    </xf>
    <xf numFmtId="3" fontId="20" fillId="40" borderId="92" xfId="0" applyNumberFormat="1" applyFont="1" applyFill="1" applyBorder="1" applyAlignment="1" applyProtection="1">
      <alignment horizontal="right" vertical="center"/>
    </xf>
    <xf numFmtId="181" fontId="20" fillId="40" borderId="92" xfId="0" applyNumberFormat="1" applyFont="1" applyFill="1" applyBorder="1" applyAlignment="1" applyProtection="1">
      <alignment horizontal="right" vertical="center"/>
    </xf>
    <xf numFmtId="171" fontId="20" fillId="40" borderId="92" xfId="0" applyNumberFormat="1" applyFont="1" applyFill="1" applyBorder="1" applyAlignment="1" applyProtection="1">
      <alignment horizontal="right" vertical="center"/>
    </xf>
    <xf numFmtId="10" fontId="20" fillId="41" borderId="92" xfId="0" applyNumberFormat="1" applyFont="1" applyFill="1" applyBorder="1" applyAlignment="1" applyProtection="1">
      <alignment horizontal="right" vertical="center"/>
    </xf>
    <xf numFmtId="0" fontId="3" fillId="0" borderId="9" xfId="0" applyFont="1" applyBorder="1" applyAlignment="1">
      <alignment horizontal="left" wrapText="1"/>
    </xf>
    <xf numFmtId="2" fontId="0" fillId="0" borderId="85" xfId="0" applyNumberFormat="1" applyBorder="1" applyAlignment="1">
      <alignment horizontal="center" vertical="center"/>
    </xf>
    <xf numFmtId="0" fontId="0" fillId="0" borderId="85" xfId="0" applyBorder="1" applyAlignment="1">
      <alignment wrapText="1"/>
    </xf>
    <xf numFmtId="0" fontId="0" fillId="0" borderId="85" xfId="0" applyBorder="1"/>
    <xf numFmtId="0" fontId="0" fillId="0" borderId="85" xfId="0" applyBorder="1" applyAlignment="1">
      <alignment horizontal="center"/>
    </xf>
    <xf numFmtId="44" fontId="0" fillId="0" borderId="85" xfId="1" applyFont="1" applyBorder="1"/>
    <xf numFmtId="167" fontId="3" fillId="0" borderId="88" xfId="0" applyNumberFormat="1" applyFont="1" applyBorder="1"/>
    <xf numFmtId="0" fontId="3" fillId="0" borderId="85" xfId="0" applyFont="1" applyBorder="1"/>
    <xf numFmtId="0" fontId="3" fillId="0" borderId="85" xfId="0" applyFont="1" applyBorder="1" applyAlignment="1">
      <alignment horizontal="center"/>
    </xf>
    <xf numFmtId="0" fontId="3" fillId="0" borderId="82" xfId="0" applyFont="1" applyBorder="1"/>
    <xf numFmtId="0" fontId="3" fillId="0" borderId="82" xfId="0" applyFont="1" applyBorder="1" applyAlignment="1">
      <alignment horizontal="center"/>
    </xf>
    <xf numFmtId="166" fontId="3" fillId="0" borderId="91" xfId="1" applyNumberFormat="1" applyFont="1" applyBorder="1" applyAlignment="1">
      <alignment horizontal="left" indent="2"/>
    </xf>
    <xf numFmtId="168" fontId="3" fillId="0" borderId="85" xfId="0" applyNumberFormat="1" applyFont="1" applyBorder="1"/>
    <xf numFmtId="179" fontId="3" fillId="0" borderId="10" xfId="0" applyNumberFormat="1" applyFont="1" applyBorder="1"/>
    <xf numFmtId="3" fontId="32" fillId="39" borderId="85" xfId="0" applyNumberFormat="1" applyFont="1" applyFill="1" applyBorder="1" applyAlignment="1" applyProtection="1">
      <alignment horizontal="center" vertical="center"/>
    </xf>
    <xf numFmtId="2" fontId="0" fillId="2" borderId="85" xfId="0" applyNumberFormat="1" applyFill="1" applyBorder="1" applyAlignment="1">
      <alignment horizontal="center" vertical="center"/>
    </xf>
    <xf numFmtId="0" fontId="0" fillId="0" borderId="85" xfId="0" applyFill="1" applyBorder="1" applyAlignment="1">
      <alignment horizontal="center"/>
    </xf>
    <xf numFmtId="2" fontId="0" fillId="38" borderId="85" xfId="0" applyNumberFormat="1" applyFill="1" applyBorder="1" applyAlignment="1">
      <alignment horizontal="center" vertical="center"/>
    </xf>
    <xf numFmtId="0" fontId="0" fillId="38" borderId="85" xfId="0" applyFill="1" applyBorder="1" applyAlignment="1">
      <alignment wrapText="1"/>
    </xf>
    <xf numFmtId="0" fontId="0" fillId="38" borderId="85" xfId="0" applyFill="1" applyBorder="1"/>
    <xf numFmtId="0" fontId="0" fillId="38" borderId="85" xfId="0" applyFill="1" applyBorder="1" applyAlignment="1">
      <alignment horizontal="center"/>
    </xf>
    <xf numFmtId="2" fontId="0" fillId="0" borderId="85" xfId="0" applyNumberFormat="1" applyFill="1" applyBorder="1" applyAlignment="1">
      <alignment horizontal="center" vertical="center"/>
    </xf>
    <xf numFmtId="0" fontId="0" fillId="0" borderId="85" xfId="0" applyFill="1" applyBorder="1"/>
    <xf numFmtId="0" fontId="0" fillId="0" borderId="85" xfId="0" applyBorder="1" applyAlignment="1">
      <alignment horizontal="left" wrapText="1"/>
    </xf>
    <xf numFmtId="0" fontId="0" fillId="0" borderId="85" xfId="0" applyBorder="1" applyAlignment="1">
      <alignment horizontal="center" wrapText="1"/>
    </xf>
    <xf numFmtId="0" fontId="0" fillId="0" borderId="83" xfId="0" applyFill="1" applyBorder="1" applyAlignment="1">
      <alignment horizontal="center" vertical="center" wrapText="1"/>
    </xf>
    <xf numFmtId="0" fontId="0" fillId="0" borderId="86" xfId="0" applyBorder="1" applyAlignment="1">
      <alignment wrapText="1"/>
    </xf>
    <xf numFmtId="0" fontId="0" fillId="0" borderId="86" xfId="0" applyBorder="1"/>
    <xf numFmtId="0" fontId="0" fillId="0" borderId="86" xfId="0" applyBorder="1" applyAlignment="1">
      <alignment horizontal="center"/>
    </xf>
    <xf numFmtId="2" fontId="42" fillId="2" borderId="85" xfId="0" applyNumberFormat="1" applyFont="1" applyFill="1" applyBorder="1" applyAlignment="1">
      <alignment horizontal="center" vertical="center"/>
    </xf>
    <xf numFmtId="0" fontId="42" fillId="2" borderId="85" xfId="0" applyFont="1" applyFill="1" applyBorder="1" applyAlignment="1">
      <alignment horizontal="left" vertical="center" wrapText="1"/>
    </xf>
    <xf numFmtId="0" fontId="42" fillId="2" borderId="85" xfId="0" applyFont="1" applyFill="1" applyBorder="1" applyAlignment="1">
      <alignment horizontal="center" vertical="center"/>
    </xf>
    <xf numFmtId="44" fontId="42" fillId="2" borderId="85" xfId="1" applyFont="1" applyFill="1" applyBorder="1" applyAlignment="1">
      <alignment horizontal="center" vertical="center"/>
    </xf>
    <xf numFmtId="44" fontId="0" fillId="0" borderId="85" xfId="1" applyFont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5" xfId="0" applyFill="1" applyBorder="1" applyAlignment="1">
      <alignment horizontal="center" vertical="center"/>
    </xf>
    <xf numFmtId="0" fontId="0" fillId="38" borderId="85" xfId="0" applyFill="1" applyBorder="1" applyAlignment="1">
      <alignment horizontal="center" vertical="center"/>
    </xf>
    <xf numFmtId="0" fontId="0" fillId="0" borderId="85" xfId="0" applyBorder="1" applyAlignment="1">
      <alignment vertical="center" wrapText="1"/>
    </xf>
    <xf numFmtId="0" fontId="0" fillId="0" borderId="85" xfId="0" applyBorder="1" applyAlignment="1"/>
    <xf numFmtId="2" fontId="0" fillId="0" borderId="83" xfId="0" applyNumberFormat="1" applyBorder="1" applyAlignment="1">
      <alignment horizontal="center" vertical="center"/>
    </xf>
    <xf numFmtId="0" fontId="0" fillId="0" borderId="83" xfId="0" applyBorder="1" applyAlignment="1">
      <alignment horizontal="left" vertical="center" wrapText="1"/>
    </xf>
    <xf numFmtId="0" fontId="0" fillId="0" borderId="83" xfId="0" applyBorder="1" applyAlignment="1">
      <alignment horizontal="center"/>
    </xf>
    <xf numFmtId="0" fontId="0" fillId="0" borderId="85" xfId="0" applyBorder="1" applyAlignment="1">
      <alignment vertical="center"/>
    </xf>
    <xf numFmtId="0" fontId="0" fillId="0" borderId="85" xfId="0" applyBorder="1" applyAlignment="1">
      <alignment horizontal="left" vertical="center" wrapText="1"/>
    </xf>
    <xf numFmtId="0" fontId="0" fillId="0" borderId="85" xfId="0" applyBorder="1" applyAlignment="1">
      <alignment horizontal="left" vertical="center"/>
    </xf>
    <xf numFmtId="44" fontId="0" fillId="0" borderId="85" xfId="1" applyFont="1" applyBorder="1" applyAlignment="1">
      <alignment horizontal="center" vertical="center" wrapText="1"/>
    </xf>
    <xf numFmtId="0" fontId="0" fillId="0" borderId="93" xfId="0" applyFill="1" applyBorder="1" applyAlignment="1"/>
    <xf numFmtId="0" fontId="0" fillId="0" borderId="85" xfId="0" applyFill="1" applyBorder="1" applyAlignment="1">
      <alignment wrapText="1"/>
    </xf>
    <xf numFmtId="0" fontId="0" fillId="0" borderId="85" xfId="0" applyBorder="1" applyAlignment="1">
      <alignment horizontal="center" vertical="center" wrapText="1"/>
    </xf>
    <xf numFmtId="44" fontId="0" fillId="0" borderId="86" xfId="1" applyFont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167" fontId="3" fillId="0" borderId="85" xfId="0" applyNumberFormat="1" applyFont="1" applyBorder="1"/>
    <xf numFmtId="0" fontId="3" fillId="0" borderId="12" xfId="0" applyFont="1" applyFill="1" applyBorder="1" applyAlignment="1">
      <alignment horizontal="left"/>
    </xf>
    <xf numFmtId="0" fontId="3" fillId="0" borderId="85" xfId="0" applyFont="1" applyFill="1" applyBorder="1"/>
    <xf numFmtId="0" fontId="3" fillId="0" borderId="85" xfId="0" applyFont="1" applyFill="1" applyBorder="1" applyAlignment="1">
      <alignment horizontal="center"/>
    </xf>
    <xf numFmtId="166" fontId="3" fillId="0" borderId="13" xfId="1" applyNumberFormat="1" applyFont="1" applyFill="1" applyBorder="1" applyAlignment="1">
      <alignment horizontal="left" indent="2"/>
    </xf>
    <xf numFmtId="167" fontId="3" fillId="0" borderId="88" xfId="0" applyNumberFormat="1" applyFont="1" applyFill="1" applyBorder="1"/>
    <xf numFmtId="167" fontId="3" fillId="0" borderId="85" xfId="0" applyNumberFormat="1" applyFont="1" applyFill="1" applyBorder="1"/>
    <xf numFmtId="167" fontId="3" fillId="0" borderId="13" xfId="0" applyNumberFormat="1" applyFont="1" applyFill="1" applyBorder="1"/>
    <xf numFmtId="0" fontId="2" fillId="44" borderId="0" xfId="0" applyFont="1" applyFill="1" applyBorder="1" applyAlignment="1">
      <alignment vertical="center" wrapText="1"/>
    </xf>
    <xf numFmtId="0" fontId="2" fillId="44" borderId="6" xfId="0" applyFont="1" applyFill="1" applyBorder="1" applyAlignment="1">
      <alignment vertical="center"/>
    </xf>
    <xf numFmtId="0" fontId="0" fillId="0" borderId="0" xfId="0" applyAlignment="1">
      <alignment wrapText="1"/>
    </xf>
    <xf numFmtId="9" fontId="44" fillId="0" borderId="85" xfId="127" applyFont="1" applyFill="1" applyBorder="1" applyAlignment="1">
      <alignment vertical="center"/>
    </xf>
    <xf numFmtId="2" fontId="44" fillId="0" borderId="85" xfId="0" applyNumberFormat="1" applyFont="1" applyFill="1" applyBorder="1" applyAlignment="1">
      <alignment vertical="center"/>
    </xf>
    <xf numFmtId="0" fontId="21" fillId="0" borderId="85" xfId="0" applyNumberFormat="1" applyFont="1" applyFill="1" applyBorder="1" applyAlignment="1">
      <alignment horizontal="center" vertical="center" wrapText="1"/>
    </xf>
    <xf numFmtId="165" fontId="44" fillId="0" borderId="85" xfId="126" applyFont="1" applyFill="1" applyBorder="1"/>
    <xf numFmtId="9" fontId="44" fillId="0" borderId="85" xfId="127" applyFont="1" applyFill="1" applyBorder="1" applyAlignment="1">
      <alignment horizontal="center" vertical="center"/>
    </xf>
    <xf numFmtId="44" fontId="0" fillId="0" borderId="85" xfId="1" applyFont="1" applyBorder="1" applyAlignment="1">
      <alignment vertical="center"/>
    </xf>
    <xf numFmtId="165" fontId="44" fillId="0" borderId="85" xfId="126" applyFont="1" applyFill="1" applyBorder="1" applyAlignment="1">
      <alignment vertical="center"/>
    </xf>
    <xf numFmtId="0" fontId="3" fillId="0" borderId="0" xfId="0" applyFont="1" applyFill="1"/>
    <xf numFmtId="167" fontId="3" fillId="0" borderId="9" xfId="0" applyNumberFormat="1" applyFont="1" applyFill="1" applyBorder="1"/>
    <xf numFmtId="167" fontId="3" fillId="0" borderId="10" xfId="0" applyNumberFormat="1" applyFont="1" applyFill="1" applyBorder="1"/>
    <xf numFmtId="167" fontId="3" fillId="0" borderId="11" xfId="0" applyNumberFormat="1" applyFont="1" applyFill="1" applyBorder="1"/>
    <xf numFmtId="0" fontId="3" fillId="0" borderId="9" xfId="0" applyFont="1" applyFill="1" applyBorder="1" applyAlignment="1">
      <alignment horizontal="left"/>
    </xf>
    <xf numFmtId="0" fontId="3" fillId="0" borderId="10" xfId="0" applyFont="1" applyFill="1" applyBorder="1"/>
    <xf numFmtId="0" fontId="3" fillId="0" borderId="10" xfId="0" applyFont="1" applyFill="1" applyBorder="1" applyAlignment="1">
      <alignment horizontal="center"/>
    </xf>
    <xf numFmtId="166" fontId="3" fillId="0" borderId="8" xfId="1" applyNumberFormat="1" applyFont="1" applyFill="1" applyBorder="1" applyAlignment="1">
      <alignment horizontal="left" indent="2"/>
    </xf>
    <xf numFmtId="167" fontId="3" fillId="0" borderId="12" xfId="0" applyNumberFormat="1" applyFont="1" applyFill="1" applyBorder="1"/>
    <xf numFmtId="167" fontId="3" fillId="0" borderId="1" xfId="0" applyNumberFormat="1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66" fontId="3" fillId="0" borderId="7" xfId="1" applyNumberFormat="1" applyFont="1" applyFill="1" applyBorder="1" applyAlignment="1"/>
    <xf numFmtId="0" fontId="3" fillId="0" borderId="0" xfId="0" applyFont="1" applyFill="1" applyAlignment="1">
      <alignment horizontal="center"/>
    </xf>
    <xf numFmtId="166" fontId="3" fillId="0" borderId="0" xfId="1" applyNumberFormat="1" applyFont="1" applyFill="1" applyAlignment="1">
      <alignment horizontal="left" indent="2"/>
    </xf>
    <xf numFmtId="167" fontId="3" fillId="0" borderId="14" xfId="0" applyNumberFormat="1" applyFont="1" applyFill="1" applyBorder="1"/>
    <xf numFmtId="167" fontId="3" fillId="0" borderId="15" xfId="0" applyNumberFormat="1" applyFont="1" applyFill="1" applyBorder="1"/>
    <xf numFmtId="167" fontId="3" fillId="0" borderId="16" xfId="0" applyNumberFormat="1" applyFont="1" applyFill="1" applyBorder="1"/>
    <xf numFmtId="0" fontId="3" fillId="0" borderId="0" xfId="0" applyFont="1" applyFill="1" applyAlignment="1">
      <alignment horizontal="left"/>
    </xf>
    <xf numFmtId="167" fontId="3" fillId="0" borderId="0" xfId="0" applyNumberFormat="1" applyFont="1" applyFill="1"/>
    <xf numFmtId="0" fontId="0" fillId="0" borderId="0" xfId="0" applyFill="1" applyBorder="1"/>
    <xf numFmtId="0" fontId="0" fillId="0" borderId="1" xfId="0" applyFill="1" applyBorder="1" applyAlignment="1">
      <alignment wrapText="1"/>
    </xf>
    <xf numFmtId="44" fontId="0" fillId="0" borderId="0" xfId="1" applyFont="1"/>
    <xf numFmtId="44" fontId="21" fillId="0" borderId="85" xfId="1" applyFont="1" applyFill="1" applyBorder="1" applyAlignment="1">
      <alignment horizontal="center" vertical="center" wrapText="1"/>
    </xf>
    <xf numFmtId="44" fontId="36" fillId="0" borderId="0" xfId="1" applyFont="1" applyFill="1" applyBorder="1" applyAlignment="1" applyProtection="1">
      <alignment horizontal="center" vertical="center"/>
    </xf>
    <xf numFmtId="2" fontId="0" fillId="0" borderId="85" xfId="0" applyNumberFormat="1" applyBorder="1"/>
    <xf numFmtId="0" fontId="0" fillId="44" borderId="0" xfId="0" applyFill="1"/>
    <xf numFmtId="44" fontId="0" fillId="44" borderId="0" xfId="1" applyFont="1" applyFill="1"/>
    <xf numFmtId="49" fontId="23" fillId="44" borderId="85" xfId="0" applyNumberFormat="1" applyFont="1" applyFill="1" applyBorder="1" applyAlignment="1">
      <alignment horizontal="center" vertical="center" wrapText="1"/>
    </xf>
    <xf numFmtId="0" fontId="43" fillId="44" borderId="85" xfId="0" applyNumberFormat="1" applyFont="1" applyFill="1" applyBorder="1" applyAlignment="1">
      <alignment horizontal="center" vertical="center"/>
    </xf>
    <xf numFmtId="0" fontId="23" fillId="44" borderId="85" xfId="0" applyNumberFormat="1" applyFont="1" applyFill="1" applyBorder="1" applyAlignment="1">
      <alignment horizontal="center" vertical="center" wrapText="1"/>
    </xf>
    <xf numFmtId="44" fontId="23" fillId="44" borderId="85" xfId="1" applyFont="1" applyFill="1" applyBorder="1" applyAlignment="1">
      <alignment horizontal="center" vertical="center" wrapText="1"/>
    </xf>
    <xf numFmtId="0" fontId="23" fillId="44" borderId="87" xfId="0" applyNumberFormat="1" applyFont="1" applyFill="1" applyBorder="1" applyAlignment="1">
      <alignment horizontal="center" vertical="center" wrapText="1"/>
    </xf>
    <xf numFmtId="9" fontId="23" fillId="44" borderId="85" xfId="127" applyFont="1" applyFill="1" applyBorder="1" applyAlignment="1">
      <alignment horizontal="center" vertical="center" wrapText="1"/>
    </xf>
    <xf numFmtId="0" fontId="18" fillId="44" borderId="0" xfId="0" applyFont="1" applyFill="1" applyAlignment="1">
      <alignment wrapText="1"/>
    </xf>
    <xf numFmtId="0" fontId="21" fillId="0" borderId="12" xfId="93" applyFill="1" applyBorder="1" applyAlignment="1">
      <alignment horizontal="center"/>
    </xf>
    <xf numFmtId="0" fontId="21" fillId="0" borderId="1" xfId="93" applyFill="1" applyBorder="1" applyAlignment="1">
      <alignment horizontal="center"/>
    </xf>
    <xf numFmtId="43" fontId="1" fillId="0" borderId="1" xfId="80" applyFont="1" applyFill="1" applyBorder="1" applyAlignment="1">
      <alignment horizontal="center"/>
    </xf>
    <xf numFmtId="0" fontId="0" fillId="0" borderId="0" xfId="0" applyFill="1"/>
    <xf numFmtId="2" fontId="0" fillId="0" borderId="85" xfId="0" applyNumberFormat="1" applyBorder="1" applyAlignment="1">
      <alignment horizontal="center" vertical="center"/>
    </xf>
    <xf numFmtId="0" fontId="3" fillId="0" borderId="67" xfId="0" applyFont="1" applyBorder="1" applyAlignment="1">
      <alignment horizontal="left"/>
    </xf>
    <xf numFmtId="167" fontId="3" fillId="0" borderId="82" xfId="0" applyNumberFormat="1" applyFont="1" applyBorder="1"/>
    <xf numFmtId="167" fontId="3" fillId="0" borderId="91" xfId="0" applyNumberFormat="1" applyFont="1" applyBorder="1"/>
    <xf numFmtId="0" fontId="0" fillId="0" borderId="85" xfId="0" applyFill="1" applyBorder="1" applyAlignment="1">
      <alignment vertical="center" wrapText="1"/>
    </xf>
    <xf numFmtId="0" fontId="0" fillId="0" borderId="85" xfId="0" applyFill="1" applyBorder="1" applyAlignment="1">
      <alignment horizontal="left" vertical="center" wrapText="1"/>
    </xf>
    <xf numFmtId="44" fontId="0" fillId="0" borderId="0" xfId="0" applyNumberFormat="1"/>
    <xf numFmtId="2" fontId="0" fillId="0" borderId="0" xfId="1" applyNumberFormat="1" applyFont="1"/>
    <xf numFmtId="179" fontId="0" fillId="0" borderId="85" xfId="0" applyNumberFormat="1" applyBorder="1"/>
    <xf numFmtId="0" fontId="3" fillId="0" borderId="22" xfId="0" applyFont="1" applyBorder="1" applyAlignment="1">
      <alignment horizontal="left"/>
    </xf>
    <xf numFmtId="0" fontId="3" fillId="0" borderId="92" xfId="0" applyFont="1" applyBorder="1"/>
    <xf numFmtId="0" fontId="3" fillId="0" borderId="92" xfId="0" applyFont="1" applyBorder="1" applyAlignment="1">
      <alignment horizontal="center"/>
    </xf>
    <xf numFmtId="166" fontId="3" fillId="0" borderId="52" xfId="1" applyNumberFormat="1" applyFont="1" applyBorder="1" applyAlignment="1">
      <alignment horizontal="left" indent="2"/>
    </xf>
    <xf numFmtId="0" fontId="2" fillId="0" borderId="0" xfId="0" applyFont="1" applyAlignment="1">
      <alignment horizontal="center"/>
    </xf>
    <xf numFmtId="166" fontId="3" fillId="0" borderId="87" xfId="1" applyNumberFormat="1" applyFont="1" applyFill="1" applyBorder="1" applyAlignment="1">
      <alignment horizontal="left" indent="2"/>
    </xf>
    <xf numFmtId="166" fontId="3" fillId="0" borderId="87" xfId="1" applyNumberFormat="1" applyFont="1" applyBorder="1" applyAlignment="1">
      <alignment horizontal="left" indent="2"/>
    </xf>
    <xf numFmtId="166" fontId="3" fillId="0" borderId="96" xfId="1" applyNumberFormat="1" applyFont="1" applyBorder="1" applyAlignment="1">
      <alignment horizontal="left" indent="2"/>
    </xf>
    <xf numFmtId="10" fontId="32" fillId="0" borderId="0" xfId="0" applyNumberFormat="1" applyFont="1" applyFill="1" applyBorder="1" applyAlignment="1" applyProtection="1">
      <alignment horizontal="center" vertical="center"/>
    </xf>
    <xf numFmtId="43" fontId="28" fillId="0" borderId="0" xfId="93" applyNumberFormat="1" applyFont="1" applyFill="1" applyBorder="1" applyAlignment="1">
      <alignment horizontal="center"/>
    </xf>
    <xf numFmtId="2" fontId="0" fillId="0" borderId="0" xfId="1" applyNumberFormat="1" applyFont="1" applyBorder="1" applyAlignment="1">
      <alignment horizontal="center" vertical="center"/>
    </xf>
    <xf numFmtId="0" fontId="29" fillId="0" borderId="51" xfId="93" applyFont="1" applyBorder="1" applyAlignment="1">
      <alignment horizontal="center"/>
    </xf>
    <xf numFmtId="0" fontId="3" fillId="0" borderId="97" xfId="0" applyFont="1" applyBorder="1" applyAlignment="1">
      <alignment horizontal="left"/>
    </xf>
    <xf numFmtId="0" fontId="3" fillId="0" borderId="83" xfId="0" applyFont="1" applyBorder="1"/>
    <xf numFmtId="0" fontId="3" fillId="0" borderId="83" xfId="0" applyFont="1" applyBorder="1" applyAlignment="1">
      <alignment horizontal="center"/>
    </xf>
    <xf numFmtId="166" fontId="3" fillId="0" borderId="98" xfId="1" applyNumberFormat="1" applyFont="1" applyBorder="1" applyAlignment="1">
      <alignment horizontal="left" indent="2"/>
    </xf>
    <xf numFmtId="0" fontId="3" fillId="0" borderId="85" xfId="0" applyFont="1" applyBorder="1" applyAlignment="1">
      <alignment horizontal="left"/>
    </xf>
    <xf numFmtId="166" fontId="3" fillId="0" borderId="85" xfId="1" applyNumberFormat="1" applyFont="1" applyBorder="1" applyAlignment="1">
      <alignment horizontal="left" indent="2"/>
    </xf>
    <xf numFmtId="0" fontId="21" fillId="0" borderId="85" xfId="93" applyFill="1" applyBorder="1" applyAlignment="1">
      <alignment horizontal="center"/>
    </xf>
    <xf numFmtId="43" fontId="1" fillId="0" borderId="85" xfId="8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2" fontId="0" fillId="0" borderId="0" xfId="0" applyNumberFormat="1" applyBorder="1"/>
    <xf numFmtId="2" fontId="0" fillId="0" borderId="85" xfId="0" applyNumberFormat="1" applyBorder="1" applyAlignment="1">
      <alignment horizontal="center" wrapText="1"/>
    </xf>
    <xf numFmtId="0" fontId="46" fillId="0" borderId="0" xfId="0" applyFont="1"/>
    <xf numFmtId="0" fontId="49" fillId="0" borderId="68" xfId="0" applyFont="1" applyBorder="1" applyAlignment="1">
      <alignment horizontal="center"/>
    </xf>
    <xf numFmtId="0" fontId="49" fillId="0" borderId="57" xfId="0" applyFont="1" applyBorder="1" applyAlignment="1">
      <alignment horizontal="center"/>
    </xf>
    <xf numFmtId="0" fontId="49" fillId="0" borderId="69" xfId="0" applyFont="1" applyBorder="1" applyAlignment="1">
      <alignment horizontal="center"/>
    </xf>
    <xf numFmtId="0" fontId="49" fillId="45" borderId="9" xfId="0" applyFont="1" applyFill="1" applyBorder="1" applyAlignment="1">
      <alignment horizontal="center"/>
    </xf>
    <xf numFmtId="0" fontId="49" fillId="45" borderId="10" xfId="0" applyFont="1" applyFill="1" applyBorder="1"/>
    <xf numFmtId="10" fontId="49" fillId="45" borderId="10" xfId="0" applyNumberFormat="1" applyFont="1" applyFill="1" applyBorder="1" applyAlignment="1">
      <alignment horizontal="center"/>
    </xf>
    <xf numFmtId="4" fontId="49" fillId="45" borderId="11" xfId="0" applyNumberFormat="1" applyFont="1" applyFill="1" applyBorder="1"/>
    <xf numFmtId="0" fontId="46" fillId="36" borderId="0" xfId="0" applyFont="1" applyFill="1"/>
    <xf numFmtId="0" fontId="46" fillId="0" borderId="12" xfId="0" applyFont="1" applyBorder="1" applyAlignment="1">
      <alignment horizontal="center"/>
    </xf>
    <xf numFmtId="0" fontId="46" fillId="0" borderId="85" xfId="0" applyFont="1" applyBorder="1"/>
    <xf numFmtId="10" fontId="46" fillId="0" borderId="85" xfId="0" applyNumberFormat="1" applyFont="1" applyBorder="1" applyAlignment="1">
      <alignment horizontal="center"/>
    </xf>
    <xf numFmtId="4" fontId="46" fillId="0" borderId="13" xfId="0" applyNumberFormat="1" applyFont="1" applyBorder="1"/>
    <xf numFmtId="2" fontId="46" fillId="0" borderId="12" xfId="0" applyNumberFormat="1" applyFont="1" applyBorder="1" applyAlignment="1">
      <alignment horizontal="center"/>
    </xf>
    <xf numFmtId="2" fontId="49" fillId="45" borderId="12" xfId="0" applyNumberFormat="1" applyFont="1" applyFill="1" applyBorder="1" applyAlignment="1">
      <alignment horizontal="center"/>
    </xf>
    <xf numFmtId="0" fontId="49" fillId="45" borderId="83" xfId="0" applyFont="1" applyFill="1" applyBorder="1"/>
    <xf numFmtId="10" fontId="49" fillId="45" borderId="85" xfId="0" applyNumberFormat="1" applyFont="1" applyFill="1" applyBorder="1" applyAlignment="1">
      <alignment horizontal="center"/>
    </xf>
    <xf numFmtId="4" fontId="49" fillId="45" borderId="13" xfId="0" applyNumberFormat="1" applyFont="1" applyFill="1" applyBorder="1"/>
    <xf numFmtId="2" fontId="46" fillId="0" borderId="99" xfId="0" applyNumberFormat="1" applyFont="1" applyBorder="1" applyAlignment="1">
      <alignment horizontal="center"/>
    </xf>
    <xf numFmtId="0" fontId="50" fillId="0" borderId="85" xfId="0" applyFont="1" applyBorder="1" applyAlignment="1">
      <alignment vertical="top" wrapText="1"/>
    </xf>
    <xf numFmtId="10" fontId="46" fillId="0" borderId="88" xfId="0" applyNumberFormat="1" applyFont="1" applyBorder="1" applyAlignment="1">
      <alignment horizontal="center"/>
    </xf>
    <xf numFmtId="2" fontId="49" fillId="45" borderId="14" xfId="0" applyNumberFormat="1" applyFont="1" applyFill="1" applyBorder="1" applyAlignment="1">
      <alignment horizontal="center"/>
    </xf>
    <xf numFmtId="0" fontId="49" fillId="45" borderId="82" xfId="0" applyFont="1" applyFill="1" applyBorder="1"/>
    <xf numFmtId="10" fontId="49" fillId="45" borderId="82" xfId="0" applyNumberFormat="1" applyFont="1" applyFill="1" applyBorder="1" applyAlignment="1">
      <alignment horizontal="center"/>
    </xf>
    <xf numFmtId="4" fontId="49" fillId="45" borderId="91" xfId="0" applyNumberFormat="1" applyFont="1" applyFill="1" applyBorder="1"/>
    <xf numFmtId="2" fontId="46" fillId="0" borderId="0" xfId="0" applyNumberFormat="1" applyFont="1" applyBorder="1" applyAlignment="1">
      <alignment horizontal="center"/>
    </xf>
    <xf numFmtId="0" fontId="49" fillId="0" borderId="0" xfId="0" applyFont="1" applyBorder="1"/>
    <xf numFmtId="10" fontId="49" fillId="0" borderId="0" xfId="0" applyNumberFormat="1" applyFont="1" applyBorder="1" applyAlignment="1">
      <alignment horizontal="center"/>
    </xf>
    <xf numFmtId="0" fontId="46" fillId="0" borderId="0" xfId="0" applyFont="1" applyBorder="1"/>
    <xf numFmtId="2" fontId="46" fillId="0" borderId="2" xfId="0" applyNumberFormat="1" applyFont="1" applyBorder="1" applyAlignment="1">
      <alignment horizontal="center"/>
    </xf>
    <xf numFmtId="0" fontId="49" fillId="0" borderId="3" xfId="0" applyFont="1" applyBorder="1"/>
    <xf numFmtId="10" fontId="47" fillId="0" borderId="3" xfId="0" applyNumberFormat="1" applyFont="1" applyBorder="1" applyAlignment="1">
      <alignment horizontal="center"/>
    </xf>
    <xf numFmtId="184" fontId="49" fillId="0" borderId="4" xfId="0" applyNumberFormat="1" applyFont="1" applyBorder="1"/>
    <xf numFmtId="0" fontId="46" fillId="0" borderId="0" xfId="0" applyFont="1" applyAlignment="1">
      <alignment horizontal="center"/>
    </xf>
    <xf numFmtId="0" fontId="49" fillId="0" borderId="2" xfId="0" applyFont="1" applyBorder="1"/>
    <xf numFmtId="0" fontId="52" fillId="0" borderId="0" xfId="128" applyNumberFormat="1" applyFont="1" applyFill="1" applyBorder="1" applyAlignment="1" applyProtection="1">
      <alignment horizontal="center"/>
    </xf>
    <xf numFmtId="0" fontId="52" fillId="0" borderId="0" xfId="128" applyNumberFormat="1" applyFont="1" applyFill="1" applyBorder="1" applyAlignment="1" applyProtection="1"/>
    <xf numFmtId="0" fontId="53" fillId="0" borderId="80" xfId="87" applyNumberFormat="1" applyFont="1" applyFill="1" applyBorder="1" applyAlignment="1" applyProtection="1">
      <alignment horizontal="center"/>
    </xf>
    <xf numFmtId="0" fontId="52" fillId="0" borderId="80" xfId="128" applyNumberFormat="1" applyFont="1" applyFill="1" applyBorder="1" applyAlignment="1" applyProtection="1"/>
    <xf numFmtId="0" fontId="55" fillId="0" borderId="86" xfId="87" applyNumberFormat="1" applyFont="1" applyFill="1" applyBorder="1" applyAlignment="1" applyProtection="1"/>
    <xf numFmtId="0" fontId="54" fillId="0" borderId="0" xfId="129" applyFont="1" applyBorder="1" applyAlignment="1">
      <alignment horizontal="left"/>
    </xf>
    <xf numFmtId="0" fontId="55" fillId="0" borderId="0" xfId="87" applyNumberFormat="1" applyFont="1" applyFill="1" applyBorder="1" applyAlignment="1" applyProtection="1"/>
    <xf numFmtId="0" fontId="56" fillId="0" borderId="2" xfId="0" applyFont="1" applyBorder="1"/>
    <xf numFmtId="3" fontId="20" fillId="0" borderId="0" xfId="0" applyNumberFormat="1" applyFont="1" applyFill="1" applyBorder="1" applyAlignment="1" applyProtection="1">
      <alignment vertical="center"/>
    </xf>
    <xf numFmtId="185" fontId="0" fillId="0" borderId="85" xfId="130" applyNumberFormat="1" applyFont="1" applyFill="1" applyBorder="1" applyAlignment="1">
      <alignment horizontal="center"/>
    </xf>
    <xf numFmtId="166" fontId="3" fillId="0" borderId="11" xfId="1" applyNumberFormat="1" applyFont="1" applyFill="1" applyBorder="1" applyAlignment="1">
      <alignment horizontal="left" indent="2"/>
    </xf>
    <xf numFmtId="0" fontId="3" fillId="0" borderId="14" xfId="0" applyFont="1" applyFill="1" applyBorder="1" applyAlignment="1">
      <alignment horizontal="left"/>
    </xf>
    <xf numFmtId="0" fontId="3" fillId="0" borderId="82" xfId="0" applyFont="1" applyFill="1" applyBorder="1"/>
    <xf numFmtId="0" fontId="3" fillId="0" borderId="82" xfId="0" applyFont="1" applyFill="1" applyBorder="1" applyAlignment="1">
      <alignment horizontal="center"/>
    </xf>
    <xf numFmtId="166" fontId="3" fillId="0" borderId="91" xfId="1" applyNumberFormat="1" applyFont="1" applyFill="1" applyBorder="1" applyAlignment="1">
      <alignment horizontal="left" indent="2"/>
    </xf>
    <xf numFmtId="0" fontId="3" fillId="0" borderId="100" xfId="0" applyFont="1" applyFill="1" applyBorder="1" applyAlignment="1">
      <alignment horizontal="left"/>
    </xf>
    <xf numFmtId="0" fontId="3" fillId="0" borderId="93" xfId="0" applyFont="1" applyFill="1" applyBorder="1"/>
    <xf numFmtId="0" fontId="3" fillId="0" borderId="93" xfId="0" applyFont="1" applyFill="1" applyBorder="1" applyAlignment="1">
      <alignment horizontal="center"/>
    </xf>
    <xf numFmtId="166" fontId="3" fillId="0" borderId="51" xfId="1" applyNumberFormat="1" applyFont="1" applyFill="1" applyBorder="1" applyAlignment="1">
      <alignment horizontal="left" indent="2"/>
    </xf>
    <xf numFmtId="2" fontId="0" fillId="0" borderId="85" xfId="0" applyNumberFormat="1" applyBorder="1" applyAlignment="1">
      <alignment horizontal="center"/>
    </xf>
    <xf numFmtId="0" fontId="3" fillId="0" borderId="88" xfId="0" applyFont="1" applyBorder="1" applyAlignment="1">
      <alignment horizontal="left"/>
    </xf>
    <xf numFmtId="0" fontId="3" fillId="0" borderId="94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10" fontId="20" fillId="0" borderId="0" xfId="0" applyNumberFormat="1" applyFont="1" applyFill="1" applyBorder="1" applyAlignment="1" applyProtection="1">
      <alignment vertical="center"/>
    </xf>
    <xf numFmtId="2" fontId="57" fillId="45" borderId="1" xfId="0" applyNumberFormat="1" applyFont="1" applyFill="1" applyBorder="1" applyAlignment="1">
      <alignment horizontal="center" vertical="center"/>
    </xf>
    <xf numFmtId="0" fontId="57" fillId="45" borderId="1" xfId="0" applyFont="1" applyFill="1" applyBorder="1" applyAlignment="1">
      <alignment horizontal="center" vertical="center" wrapText="1"/>
    </xf>
    <xf numFmtId="0" fontId="57" fillId="45" borderId="1" xfId="0" applyFont="1" applyFill="1" applyBorder="1" applyAlignment="1">
      <alignment horizontal="center" vertical="center"/>
    </xf>
    <xf numFmtId="185" fontId="57" fillId="45" borderId="1" xfId="130" applyNumberFormat="1" applyFont="1" applyFill="1" applyBorder="1" applyAlignment="1">
      <alignment horizontal="center" vertical="center"/>
    </xf>
    <xf numFmtId="166" fontId="57" fillId="45" borderId="1" xfId="1" applyNumberFormat="1" applyFont="1" applyFill="1" applyBorder="1" applyAlignment="1">
      <alignment horizontal="center" vertical="center"/>
    </xf>
    <xf numFmtId="44" fontId="57" fillId="45" borderId="1" xfId="1" applyFont="1" applyFill="1" applyBorder="1" applyAlignment="1">
      <alignment horizontal="center" vertical="center"/>
    </xf>
    <xf numFmtId="0" fontId="58" fillId="0" borderId="0" xfId="118" applyNumberFormat="1" applyFont="1" applyFill="1" applyBorder="1" applyAlignment="1" applyProtection="1">
      <alignment vertical="center"/>
    </xf>
    <xf numFmtId="0" fontId="59" fillId="0" borderId="0" xfId="0" applyFont="1" applyFill="1" applyBorder="1"/>
    <xf numFmtId="2" fontId="59" fillId="0" borderId="1" xfId="0" applyNumberFormat="1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wrapText="1"/>
    </xf>
    <xf numFmtId="0" fontId="59" fillId="0" borderId="1" xfId="0" applyFont="1" applyFill="1" applyBorder="1" applyAlignment="1">
      <alignment vertical="center" wrapText="1"/>
    </xf>
    <xf numFmtId="0" fontId="59" fillId="0" borderId="1" xfId="0" applyFont="1" applyFill="1" applyBorder="1" applyAlignment="1">
      <alignment horizontal="center" vertical="center"/>
    </xf>
    <xf numFmtId="2" fontId="59" fillId="0" borderId="1" xfId="130" applyNumberFormat="1" applyFont="1" applyFill="1" applyBorder="1" applyAlignment="1">
      <alignment horizontal="center" vertical="center"/>
    </xf>
    <xf numFmtId="2" fontId="59" fillId="0" borderId="85" xfId="0" applyNumberFormat="1" applyFont="1" applyFill="1" applyBorder="1" applyAlignment="1">
      <alignment horizontal="center" vertical="center"/>
    </xf>
    <xf numFmtId="0" fontId="59" fillId="0" borderId="85" xfId="0" applyFont="1" applyFill="1" applyBorder="1" applyAlignment="1">
      <alignment vertical="center" wrapText="1"/>
    </xf>
    <xf numFmtId="0" fontId="59" fillId="0" borderId="85" xfId="0" applyFont="1" applyFill="1" applyBorder="1" applyAlignment="1">
      <alignment horizontal="center" vertical="center"/>
    </xf>
    <xf numFmtId="2" fontId="59" fillId="0" borderId="85" xfId="130" applyNumberFormat="1" applyFont="1" applyFill="1" applyBorder="1" applyAlignment="1">
      <alignment horizontal="center" vertical="center"/>
    </xf>
    <xf numFmtId="2" fontId="59" fillId="0" borderId="0" xfId="0" applyNumberFormat="1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wrapText="1"/>
    </xf>
    <xf numFmtId="185" fontId="59" fillId="0" borderId="0" xfId="130" applyNumberFormat="1" applyFont="1" applyFill="1" applyBorder="1" applyAlignment="1">
      <alignment horizontal="center"/>
    </xf>
    <xf numFmtId="166" fontId="59" fillId="0" borderId="0" xfId="1" applyNumberFormat="1" applyFont="1" applyFill="1" applyBorder="1"/>
    <xf numFmtId="0" fontId="59" fillId="0" borderId="55" xfId="0" applyFont="1" applyFill="1" applyBorder="1" applyAlignment="1">
      <alignment wrapText="1"/>
    </xf>
    <xf numFmtId="44" fontId="59" fillId="0" borderId="0" xfId="0" applyNumberFormat="1" applyFont="1" applyFill="1" applyBorder="1"/>
    <xf numFmtId="0" fontId="59" fillId="0" borderId="85" xfId="0" applyFont="1" applyFill="1" applyBorder="1" applyAlignment="1">
      <alignment wrapText="1"/>
    </xf>
    <xf numFmtId="0" fontId="59" fillId="0" borderId="56" xfId="0" applyFont="1" applyFill="1" applyBorder="1" applyAlignment="1">
      <alignment horizontal="center" vertical="center" wrapText="1"/>
    </xf>
    <xf numFmtId="0" fontId="59" fillId="0" borderId="56" xfId="0" applyFont="1" applyFill="1" applyBorder="1" applyAlignment="1">
      <alignment wrapText="1"/>
    </xf>
    <xf numFmtId="0" fontId="59" fillId="0" borderId="1" xfId="0" applyFont="1" applyFill="1" applyBorder="1" applyAlignment="1">
      <alignment horizontal="left" vertical="center" wrapText="1"/>
    </xf>
    <xf numFmtId="3" fontId="61" fillId="0" borderId="69" xfId="118" applyNumberFormat="1" applyFont="1" applyFill="1" applyBorder="1" applyAlignment="1" applyProtection="1"/>
    <xf numFmtId="3" fontId="59" fillId="0" borderId="0" xfId="0" applyNumberFormat="1" applyFont="1" applyFill="1" applyBorder="1"/>
    <xf numFmtId="44" fontId="59" fillId="0" borderId="0" xfId="1" applyFont="1" applyFill="1" applyBorder="1"/>
    <xf numFmtId="44" fontId="59" fillId="0" borderId="85" xfId="1" applyNumberFormat="1" applyFont="1" applyFill="1" applyBorder="1"/>
    <xf numFmtId="44" fontId="57" fillId="45" borderId="85" xfId="0" applyNumberFormat="1" applyFont="1" applyFill="1" applyBorder="1" applyAlignment="1">
      <alignment wrapText="1"/>
    </xf>
    <xf numFmtId="2" fontId="59" fillId="45" borderId="1" xfId="0" applyNumberFormat="1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center"/>
    </xf>
    <xf numFmtId="2" fontId="59" fillId="0" borderId="1" xfId="130" applyNumberFormat="1" applyFont="1" applyFill="1" applyBorder="1" applyAlignment="1">
      <alignment horizontal="center"/>
    </xf>
    <xf numFmtId="0" fontId="59" fillId="0" borderId="1" xfId="0" applyFont="1" applyFill="1" applyBorder="1" applyAlignment="1">
      <alignment horizontal="justify" vertical="center" wrapText="1"/>
    </xf>
    <xf numFmtId="0" fontId="59" fillId="0" borderId="55" xfId="0" applyFont="1" applyFill="1" applyBorder="1" applyAlignment="1">
      <alignment horizontal="center"/>
    </xf>
    <xf numFmtId="0" fontId="59" fillId="0" borderId="85" xfId="0" applyFont="1" applyFill="1" applyBorder="1" applyAlignment="1">
      <alignment horizontal="justify" vertical="center" wrapText="1"/>
    </xf>
    <xf numFmtId="0" fontId="57" fillId="45" borderId="85" xfId="0" applyFont="1" applyFill="1" applyBorder="1" applyAlignment="1">
      <alignment wrapText="1"/>
    </xf>
    <xf numFmtId="0" fontId="59" fillId="0" borderId="55" xfId="0" applyFont="1" applyFill="1" applyBorder="1" applyAlignment="1">
      <alignment horizontal="center" vertical="center"/>
    </xf>
    <xf numFmtId="186" fontId="59" fillId="0" borderId="0" xfId="0" applyNumberFormat="1" applyFont="1" applyFill="1" applyBorder="1"/>
    <xf numFmtId="2" fontId="59" fillId="47" borderId="1" xfId="130" applyNumberFormat="1" applyFont="1" applyFill="1" applyBorder="1" applyAlignment="1">
      <alignment horizontal="center"/>
    </xf>
    <xf numFmtId="2" fontId="62" fillId="47" borderId="1" xfId="130" applyNumberFormat="1" applyFont="1" applyFill="1" applyBorder="1" applyAlignment="1">
      <alignment horizontal="center"/>
    </xf>
    <xf numFmtId="0" fontId="59" fillId="47" borderId="1" xfId="0" applyFont="1" applyFill="1" applyBorder="1" applyAlignment="1">
      <alignment wrapText="1"/>
    </xf>
    <xf numFmtId="0" fontId="62" fillId="47" borderId="1" xfId="0" applyFont="1" applyFill="1" applyBorder="1" applyAlignment="1">
      <alignment wrapText="1"/>
    </xf>
    <xf numFmtId="0" fontId="59" fillId="47" borderId="1" xfId="0" applyFont="1" applyFill="1" applyBorder="1" applyAlignment="1">
      <alignment horizontal="center"/>
    </xf>
    <xf numFmtId="0" fontId="59" fillId="47" borderId="1" xfId="0" applyFont="1" applyFill="1" applyBorder="1" applyAlignment="1">
      <alignment horizontal="center" vertical="center"/>
    </xf>
    <xf numFmtId="2" fontId="59" fillId="47" borderId="1" xfId="130" applyNumberFormat="1" applyFont="1" applyFill="1" applyBorder="1" applyAlignment="1">
      <alignment horizontal="center" vertical="center"/>
    </xf>
    <xf numFmtId="0" fontId="59" fillId="0" borderId="55" xfId="0" applyFont="1" applyFill="1" applyBorder="1" applyAlignment="1">
      <alignment vertical="center" wrapText="1"/>
    </xf>
    <xf numFmtId="0" fontId="62" fillId="0" borderId="1" xfId="0" applyFont="1" applyFill="1" applyBorder="1" applyAlignment="1">
      <alignment vertical="center" wrapText="1"/>
    </xf>
    <xf numFmtId="0" fontId="57" fillId="45" borderId="8" xfId="0" applyFont="1" applyFill="1" applyBorder="1" applyAlignment="1">
      <alignment horizontal="left" wrapText="1"/>
    </xf>
    <xf numFmtId="0" fontId="57" fillId="45" borderId="60" xfId="0" applyFont="1" applyFill="1" applyBorder="1" applyAlignment="1">
      <alignment horizontal="left" wrapText="1"/>
    </xf>
    <xf numFmtId="185" fontId="57" fillId="45" borderId="60" xfId="130" applyNumberFormat="1" applyFont="1" applyFill="1" applyBorder="1" applyAlignment="1">
      <alignment horizontal="left" wrapText="1"/>
    </xf>
    <xf numFmtId="166" fontId="57" fillId="45" borderId="60" xfId="0" applyNumberFormat="1" applyFont="1" applyFill="1" applyBorder="1" applyAlignment="1">
      <alignment horizontal="left" wrapText="1"/>
    </xf>
    <xf numFmtId="0" fontId="59" fillId="0" borderId="1" xfId="0" applyFont="1" applyFill="1" applyBorder="1" applyAlignment="1">
      <alignment horizontal="center" vertical="center" wrapText="1"/>
    </xf>
    <xf numFmtId="0" fontId="62" fillId="0" borderId="56" xfId="130" applyNumberFormat="1" applyFont="1" applyFill="1" applyBorder="1" applyAlignment="1">
      <alignment horizontal="center" wrapText="1"/>
    </xf>
    <xf numFmtId="0" fontId="62" fillId="0" borderId="1" xfId="130" applyNumberFormat="1" applyFont="1" applyFill="1" applyBorder="1" applyAlignment="1">
      <alignment horizontal="center" wrapText="1"/>
    </xf>
    <xf numFmtId="2" fontId="62" fillId="0" borderId="1" xfId="130" applyNumberFormat="1" applyFont="1" applyFill="1" applyBorder="1" applyAlignment="1">
      <alignment horizontal="center" vertical="center"/>
    </xf>
    <xf numFmtId="0" fontId="59" fillId="47" borderId="85" xfId="0" applyFont="1" applyFill="1" applyBorder="1" applyAlignment="1">
      <alignment wrapText="1"/>
    </xf>
    <xf numFmtId="2" fontId="62" fillId="47" borderId="1" xfId="130" applyNumberFormat="1" applyFont="1" applyFill="1" applyBorder="1" applyAlignment="1">
      <alignment horizontal="center" vertical="center"/>
    </xf>
    <xf numFmtId="2" fontId="62" fillId="47" borderId="85" xfId="130" applyNumberFormat="1" applyFont="1" applyFill="1" applyBorder="1" applyAlignment="1">
      <alignment horizontal="center" vertical="center"/>
    </xf>
    <xf numFmtId="187" fontId="59" fillId="0" borderId="0" xfId="0" applyNumberFormat="1" applyFont="1" applyFill="1" applyBorder="1"/>
    <xf numFmtId="0" fontId="59" fillId="47" borderId="85" xfId="0" applyFont="1" applyFill="1" applyBorder="1" applyAlignment="1">
      <alignment horizontal="center" vertical="center"/>
    </xf>
    <xf numFmtId="2" fontId="59" fillId="47" borderId="85" xfId="130" applyNumberFormat="1" applyFont="1" applyFill="1" applyBorder="1" applyAlignment="1">
      <alignment horizontal="center" vertical="center"/>
    </xf>
    <xf numFmtId="0" fontId="59" fillId="47" borderId="85" xfId="0" applyFont="1" applyFill="1" applyBorder="1" applyAlignment="1">
      <alignment horizontal="justify" vertical="center" wrapText="1"/>
    </xf>
    <xf numFmtId="182" fontId="59" fillId="0" borderId="0" xfId="127" applyNumberFormat="1" applyFont="1" applyFill="1" applyBorder="1"/>
    <xf numFmtId="188" fontId="59" fillId="0" borderId="0" xfId="0" applyNumberFormat="1" applyFont="1" applyFill="1" applyBorder="1"/>
    <xf numFmtId="0" fontId="57" fillId="0" borderId="85" xfId="118" applyNumberFormat="1" applyFont="1" applyFill="1" applyBorder="1" applyAlignment="1" applyProtection="1">
      <alignment horizontal="center" vertical="center"/>
    </xf>
    <xf numFmtId="0" fontId="57" fillId="46" borderId="85" xfId="118" applyNumberFormat="1" applyFont="1" applyFill="1" applyBorder="1" applyAlignment="1" applyProtection="1">
      <alignment horizontal="center" vertical="center"/>
    </xf>
    <xf numFmtId="2" fontId="59" fillId="0" borderId="95" xfId="0" applyNumberFormat="1" applyFont="1" applyFill="1" applyBorder="1" applyAlignment="1">
      <alignment horizontal="center" vertical="center"/>
    </xf>
    <xf numFmtId="0" fontId="57" fillId="45" borderId="8" xfId="0" applyFont="1" applyFill="1" applyBorder="1" applyAlignment="1">
      <alignment horizontal="left" wrapText="1"/>
    </xf>
    <xf numFmtId="0" fontId="57" fillId="45" borderId="60" xfId="0" applyFont="1" applyFill="1" applyBorder="1" applyAlignment="1">
      <alignment horizontal="left" wrapText="1"/>
    </xf>
    <xf numFmtId="2" fontId="59" fillId="0" borderId="87" xfId="0" applyNumberFormat="1" applyFont="1" applyFill="1" applyBorder="1" applyAlignment="1">
      <alignment horizontal="center" vertical="center"/>
    </xf>
    <xf numFmtId="2" fontId="59" fillId="0" borderId="88" xfId="0" applyNumberFormat="1" applyFont="1" applyFill="1" applyBorder="1" applyAlignment="1">
      <alignment horizontal="center" vertical="center"/>
    </xf>
    <xf numFmtId="0" fontId="60" fillId="46" borderId="68" xfId="118" applyNumberFormat="1" applyFont="1" applyFill="1" applyBorder="1" applyAlignment="1" applyProtection="1">
      <alignment horizontal="right" vertical="center"/>
    </xf>
    <xf numFmtId="0" fontId="60" fillId="46" borderId="70" xfId="118" applyNumberFormat="1" applyFont="1" applyFill="1" applyBorder="1" applyAlignment="1" applyProtection="1">
      <alignment horizontal="right" vertical="center"/>
    </xf>
    <xf numFmtId="0" fontId="60" fillId="46" borderId="69" xfId="118" applyNumberFormat="1" applyFont="1" applyFill="1" applyBorder="1" applyAlignment="1" applyProtection="1">
      <alignment horizontal="right" vertical="center"/>
    </xf>
    <xf numFmtId="0" fontId="57" fillId="45" borderId="87" xfId="0" applyFont="1" applyFill="1" applyBorder="1" applyAlignment="1">
      <alignment horizontal="left" wrapText="1"/>
    </xf>
    <xf numFmtId="0" fontId="57" fillId="45" borderId="95" xfId="0" applyFont="1" applyFill="1" applyBorder="1" applyAlignment="1">
      <alignment horizontal="left" wrapText="1"/>
    </xf>
    <xf numFmtId="0" fontId="57" fillId="47" borderId="8" xfId="0" applyFont="1" applyFill="1" applyBorder="1" applyAlignment="1">
      <alignment horizontal="left" wrapText="1"/>
    </xf>
    <xf numFmtId="0" fontId="57" fillId="47" borderId="60" xfId="0" applyFont="1" applyFill="1" applyBorder="1" applyAlignment="1">
      <alignment horizontal="left" wrapText="1"/>
    </xf>
    <xf numFmtId="0" fontId="60" fillId="46" borderId="2" xfId="118" applyNumberFormat="1" applyFont="1" applyFill="1" applyBorder="1" applyAlignment="1" applyProtection="1">
      <alignment horizontal="right" vertical="center"/>
    </xf>
    <xf numFmtId="0" fontId="60" fillId="46" borderId="3" xfId="118" applyNumberFormat="1" applyFont="1" applyFill="1" applyBorder="1" applyAlignment="1" applyProtection="1">
      <alignment horizontal="right" vertical="center"/>
    </xf>
    <xf numFmtId="0" fontId="60" fillId="46" borderId="4" xfId="118" applyNumberFormat="1" applyFont="1" applyFill="1" applyBorder="1" applyAlignment="1" applyProtection="1">
      <alignment horizontal="right" vertical="center"/>
    </xf>
    <xf numFmtId="2" fontId="59" fillId="0" borderId="86" xfId="0" applyNumberFormat="1" applyFont="1" applyFill="1" applyBorder="1" applyAlignment="1">
      <alignment horizontal="center" vertical="center"/>
    </xf>
    <xf numFmtId="0" fontId="60" fillId="0" borderId="68" xfId="118" applyNumberFormat="1" applyFont="1" applyFill="1" applyBorder="1" applyAlignment="1" applyProtection="1">
      <alignment horizontal="right" vertical="center"/>
    </xf>
    <xf numFmtId="0" fontId="60" fillId="0" borderId="70" xfId="118" applyNumberFormat="1" applyFont="1" applyFill="1" applyBorder="1" applyAlignment="1" applyProtection="1">
      <alignment horizontal="right" vertical="center"/>
    </xf>
    <xf numFmtId="0" fontId="60" fillId="0" borderId="69" xfId="118" applyNumberFormat="1" applyFont="1" applyFill="1" applyBorder="1" applyAlignment="1" applyProtection="1">
      <alignment horizontal="right" vertical="center"/>
    </xf>
    <xf numFmtId="0" fontId="18" fillId="2" borderId="87" xfId="0" applyFont="1" applyFill="1" applyBorder="1" applyAlignment="1">
      <alignment horizontal="left" wrapText="1"/>
    </xf>
    <xf numFmtId="0" fontId="18" fillId="2" borderId="95" xfId="0" applyFont="1" applyFill="1" applyBorder="1" applyAlignment="1">
      <alignment horizontal="left" wrapText="1"/>
    </xf>
    <xf numFmtId="2" fontId="0" fillId="0" borderId="83" xfId="0" applyNumberFormat="1" applyBorder="1" applyAlignment="1">
      <alignment horizontal="center" vertical="center"/>
    </xf>
    <xf numFmtId="2" fontId="0" fillId="0" borderId="93" xfId="0" applyNumberFormat="1" applyBorder="1" applyAlignment="1">
      <alignment horizontal="center" vertical="center"/>
    </xf>
    <xf numFmtId="2" fontId="0" fillId="0" borderId="92" xfId="0" applyNumberFormat="1" applyBorder="1" applyAlignment="1">
      <alignment horizontal="center" vertical="center"/>
    </xf>
    <xf numFmtId="2" fontId="0" fillId="0" borderId="83" xfId="0" applyNumberFormat="1" applyBorder="1" applyAlignment="1">
      <alignment horizontal="left" vertical="center"/>
    </xf>
    <xf numFmtId="2" fontId="0" fillId="0" borderId="92" xfId="0" applyNumberFormat="1" applyBorder="1" applyAlignment="1">
      <alignment horizontal="left" vertical="center"/>
    </xf>
    <xf numFmtId="0" fontId="0" fillId="0" borderId="83" xfId="1" applyNumberFormat="1" applyFont="1" applyBorder="1" applyAlignment="1">
      <alignment horizontal="center" vertical="center"/>
    </xf>
    <xf numFmtId="0" fontId="0" fillId="0" borderId="93" xfId="1" applyNumberFormat="1" applyFont="1" applyBorder="1" applyAlignment="1">
      <alignment horizontal="center" vertical="center"/>
    </xf>
    <xf numFmtId="0" fontId="0" fillId="0" borderId="92" xfId="1" applyNumberFormat="1" applyFont="1" applyBorder="1" applyAlignment="1">
      <alignment horizontal="center" vertical="center"/>
    </xf>
    <xf numFmtId="0" fontId="41" fillId="0" borderId="0" xfId="118" applyNumberFormat="1" applyFont="1" applyFill="1" applyBorder="1" applyAlignment="1" applyProtection="1">
      <alignment horizontal="center" vertical="center"/>
    </xf>
    <xf numFmtId="0" fontId="0" fillId="0" borderId="83" xfId="0" applyBorder="1" applyAlignment="1">
      <alignment horizontal="left" vertical="center" wrapText="1"/>
    </xf>
    <xf numFmtId="0" fontId="0" fillId="0" borderId="93" xfId="0" applyBorder="1" applyAlignment="1">
      <alignment horizontal="left" vertical="center" wrapText="1"/>
    </xf>
    <xf numFmtId="0" fontId="0" fillId="0" borderId="8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83" xfId="0" applyFill="1" applyBorder="1" applyAlignment="1">
      <alignment horizontal="center" vertical="center"/>
    </xf>
    <xf numFmtId="0" fontId="0" fillId="0" borderId="92" xfId="0" applyFill="1" applyBorder="1" applyAlignment="1">
      <alignment horizontal="center" vertical="center"/>
    </xf>
    <xf numFmtId="0" fontId="0" fillId="0" borderId="92" xfId="0" applyBorder="1" applyAlignment="1">
      <alignment horizontal="left" vertical="center" wrapText="1"/>
    </xf>
    <xf numFmtId="0" fontId="0" fillId="0" borderId="92" xfId="0" applyBorder="1" applyAlignment="1">
      <alignment horizontal="center" vertical="center"/>
    </xf>
    <xf numFmtId="2" fontId="0" fillId="0" borderId="83" xfId="1" applyNumberFormat="1" applyFont="1" applyBorder="1" applyAlignment="1">
      <alignment horizontal="center" vertical="center"/>
    </xf>
    <xf numFmtId="2" fontId="0" fillId="0" borderId="93" xfId="1" applyNumberFormat="1" applyFont="1" applyBorder="1" applyAlignment="1">
      <alignment horizontal="center" vertical="center"/>
    </xf>
    <xf numFmtId="2" fontId="0" fillId="0" borderId="92" xfId="1" applyNumberFormat="1" applyFont="1" applyBorder="1" applyAlignment="1">
      <alignment horizontal="center" vertical="center"/>
    </xf>
    <xf numFmtId="2" fontId="0" fillId="0" borderId="83" xfId="0" applyNumberFormat="1" applyFill="1" applyBorder="1" applyAlignment="1">
      <alignment horizontal="center" vertical="center"/>
    </xf>
    <xf numFmtId="2" fontId="0" fillId="0" borderId="93" xfId="0" applyNumberFormat="1" applyFill="1" applyBorder="1" applyAlignment="1">
      <alignment horizontal="center" vertical="center"/>
    </xf>
    <xf numFmtId="2" fontId="0" fillId="0" borderId="92" xfId="0" applyNumberFormat="1" applyFill="1" applyBorder="1" applyAlignment="1">
      <alignment horizontal="center" vertical="center"/>
    </xf>
    <xf numFmtId="0" fontId="2" fillId="44" borderId="0" xfId="0" applyFont="1" applyFill="1" applyBorder="1" applyAlignment="1">
      <alignment horizontal="left" vertical="center" wrapText="1"/>
    </xf>
    <xf numFmtId="0" fontId="2" fillId="44" borderId="0" xfId="0" applyFont="1" applyFill="1" applyBorder="1" applyAlignment="1">
      <alignment horizontal="left" vertical="center"/>
    </xf>
    <xf numFmtId="0" fontId="2" fillId="44" borderId="6" xfId="0" applyFont="1" applyFill="1" applyBorder="1" applyAlignment="1">
      <alignment horizontal="left" vertical="center"/>
    </xf>
    <xf numFmtId="0" fontId="2" fillId="44" borderId="0" xfId="0" applyFont="1" applyFill="1" applyAlignment="1">
      <alignment horizontal="left"/>
    </xf>
    <xf numFmtId="0" fontId="2" fillId="44" borderId="66" xfId="0" applyFont="1" applyFill="1" applyBorder="1" applyAlignment="1">
      <alignment horizontal="left" vertical="center"/>
    </xf>
    <xf numFmtId="0" fontId="2" fillId="37" borderId="24" xfId="0" applyFont="1" applyFill="1" applyBorder="1" applyAlignment="1">
      <alignment horizontal="center"/>
    </xf>
    <xf numFmtId="0" fontId="2" fillId="37" borderId="25" xfId="0" applyFont="1" applyFill="1" applyBorder="1" applyAlignment="1">
      <alignment horizontal="center"/>
    </xf>
    <xf numFmtId="0" fontId="2" fillId="37" borderId="26" xfId="0" applyFont="1" applyFill="1" applyBorder="1" applyAlignment="1">
      <alignment horizontal="center"/>
    </xf>
    <xf numFmtId="0" fontId="2" fillId="44" borderId="6" xfId="0" applyFont="1" applyFill="1" applyBorder="1" applyAlignment="1">
      <alignment horizontal="left" vertical="center" wrapText="1"/>
    </xf>
    <xf numFmtId="0" fontId="2" fillId="44" borderId="7" xfId="0" applyFont="1" applyFill="1" applyBorder="1" applyAlignment="1">
      <alignment horizontal="left" vertical="center" wrapText="1"/>
    </xf>
    <xf numFmtId="0" fontId="42" fillId="44" borderId="0" xfId="0" applyFont="1" applyFill="1" applyBorder="1" applyAlignment="1">
      <alignment horizontal="left" vertical="center" wrapText="1"/>
    </xf>
    <xf numFmtId="0" fontId="42" fillId="44" borderId="0" xfId="0" applyFont="1" applyFill="1" applyBorder="1" applyAlignment="1">
      <alignment horizontal="left" vertical="center"/>
    </xf>
    <xf numFmtId="0" fontId="42" fillId="44" borderId="6" xfId="0" applyFont="1" applyFill="1" applyBorder="1" applyAlignment="1">
      <alignment horizontal="left" vertical="center"/>
    </xf>
    <xf numFmtId="0" fontId="2" fillId="44" borderId="0" xfId="0" applyFont="1" applyFill="1" applyBorder="1" applyAlignment="1">
      <alignment horizontal="left" vertical="top" wrapText="1"/>
    </xf>
    <xf numFmtId="0" fontId="2" fillId="44" borderId="0" xfId="0" applyFont="1" applyFill="1" applyBorder="1" applyAlignment="1">
      <alignment horizontal="left" vertical="top"/>
    </xf>
    <xf numFmtId="0" fontId="2" fillId="44" borderId="66" xfId="0" applyFont="1" applyFill="1" applyBorder="1" applyAlignment="1">
      <alignment horizontal="left" vertical="top"/>
    </xf>
    <xf numFmtId="0" fontId="2" fillId="44" borderId="58" xfId="0" applyFont="1" applyFill="1" applyBorder="1" applyAlignment="1">
      <alignment horizontal="left"/>
    </xf>
    <xf numFmtId="0" fontId="2" fillId="0" borderId="66" xfId="0" applyFont="1" applyBorder="1" applyAlignment="1">
      <alignment horizontal="left"/>
    </xf>
    <xf numFmtId="0" fontId="2" fillId="0" borderId="64" xfId="0" applyFont="1" applyBorder="1" applyAlignment="1">
      <alignment horizontal="left"/>
    </xf>
    <xf numFmtId="0" fontId="2" fillId="44" borderId="66" xfId="0" applyFont="1" applyFill="1" applyBorder="1" applyAlignment="1">
      <alignment horizontal="left"/>
    </xf>
    <xf numFmtId="0" fontId="2" fillId="44" borderId="64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44" borderId="66" xfId="0" applyFont="1" applyFill="1" applyBorder="1" applyAlignment="1">
      <alignment horizontal="left" vertical="center" wrapText="1"/>
    </xf>
    <xf numFmtId="0" fontId="2" fillId="44" borderId="64" xfId="0" applyFont="1" applyFill="1" applyBorder="1" applyAlignment="1">
      <alignment horizontal="left" vertical="center" wrapText="1"/>
    </xf>
    <xf numFmtId="0" fontId="2" fillId="37" borderId="59" xfId="0" applyFont="1" applyFill="1" applyBorder="1" applyAlignment="1">
      <alignment horizontal="center"/>
    </xf>
    <xf numFmtId="0" fontId="2" fillId="37" borderId="0" xfId="0" applyFont="1" applyFill="1" applyBorder="1" applyAlignment="1">
      <alignment horizontal="center"/>
    </xf>
    <xf numFmtId="0" fontId="2" fillId="44" borderId="58" xfId="0" applyFont="1" applyFill="1" applyBorder="1" applyAlignment="1">
      <alignment horizontal="left" vertical="center" wrapText="1"/>
    </xf>
    <xf numFmtId="0" fontId="23" fillId="44" borderId="87" xfId="0" applyNumberFormat="1" applyFont="1" applyFill="1" applyBorder="1" applyAlignment="1">
      <alignment horizontal="center" vertical="center" wrapText="1"/>
    </xf>
    <xf numFmtId="0" fontId="23" fillId="44" borderId="88" xfId="0" applyNumberFormat="1" applyFont="1" applyFill="1" applyBorder="1" applyAlignment="1">
      <alignment horizontal="center" vertical="center" wrapText="1"/>
    </xf>
    <xf numFmtId="0" fontId="32" fillId="39" borderId="85" xfId="0" applyNumberFormat="1" applyFont="1" applyFill="1" applyBorder="1" applyAlignment="1" applyProtection="1">
      <alignment horizontal="center" vertical="center"/>
    </xf>
    <xf numFmtId="0" fontId="20" fillId="0" borderId="94" xfId="0" applyNumberFormat="1" applyFont="1" applyFill="1" applyBorder="1" applyAlignment="1" applyProtection="1">
      <alignment horizontal="center" vertical="center" wrapText="1"/>
    </xf>
    <xf numFmtId="0" fontId="20" fillId="0" borderId="79" xfId="0" applyNumberFormat="1" applyFont="1" applyFill="1" applyBorder="1" applyAlignment="1" applyProtection="1">
      <alignment horizontal="center" vertical="center" wrapText="1"/>
    </xf>
    <xf numFmtId="0" fontId="20" fillId="0" borderId="83" xfId="0" applyNumberFormat="1" applyFont="1" applyFill="1" applyBorder="1" applyAlignment="1" applyProtection="1">
      <alignment horizontal="center" vertical="center" wrapText="1"/>
    </xf>
    <xf numFmtId="0" fontId="20" fillId="0" borderId="92" xfId="0" applyNumberFormat="1" applyFont="1" applyFill="1" applyBorder="1" applyAlignment="1" applyProtection="1">
      <alignment horizontal="center" vertical="center" wrapText="1"/>
    </xf>
    <xf numFmtId="0" fontId="20" fillId="0" borderId="86" xfId="0" applyNumberFormat="1" applyFont="1" applyFill="1" applyBorder="1" applyAlignment="1" applyProtection="1">
      <alignment horizontal="center" vertical="center" wrapText="1"/>
    </xf>
    <xf numFmtId="0" fontId="20" fillId="0" borderId="80" xfId="0" applyNumberFormat="1" applyFont="1" applyFill="1" applyBorder="1" applyAlignment="1" applyProtection="1">
      <alignment horizontal="center" vertical="center" wrapText="1"/>
    </xf>
    <xf numFmtId="0" fontId="32" fillId="0" borderId="87" xfId="0" applyNumberFormat="1" applyFont="1" applyFill="1" applyBorder="1" applyAlignment="1" applyProtection="1">
      <alignment horizontal="center" vertical="center"/>
    </xf>
    <xf numFmtId="0" fontId="32" fillId="0" borderId="95" xfId="0" applyNumberFormat="1" applyFont="1" applyFill="1" applyBorder="1" applyAlignment="1" applyProtection="1">
      <alignment horizontal="center" vertical="center"/>
    </xf>
    <xf numFmtId="0" fontId="32" fillId="0" borderId="88" xfId="0" applyNumberFormat="1" applyFont="1" applyFill="1" applyBorder="1" applyAlignment="1" applyProtection="1">
      <alignment horizontal="center" vertical="center"/>
    </xf>
    <xf numFmtId="0" fontId="32" fillId="0" borderId="71" xfId="0" applyNumberFormat="1" applyFont="1" applyFill="1" applyBorder="1" applyAlignment="1" applyProtection="1">
      <alignment horizontal="center" vertical="center" wrapText="1"/>
    </xf>
    <xf numFmtId="0" fontId="32" fillId="0" borderId="73" xfId="0" applyNumberFormat="1" applyFont="1" applyFill="1" applyBorder="1" applyAlignment="1" applyProtection="1">
      <alignment horizontal="center" vertical="center" wrapText="1"/>
    </xf>
    <xf numFmtId="0" fontId="32" fillId="0" borderId="72" xfId="0" applyNumberFormat="1" applyFont="1" applyFill="1" applyBorder="1" applyAlignment="1" applyProtection="1">
      <alignment horizontal="center" vertical="center" wrapText="1"/>
    </xf>
    <xf numFmtId="0" fontId="32" fillId="0" borderId="76" xfId="0" applyNumberFormat="1" applyFont="1" applyFill="1" applyBorder="1" applyAlignment="1" applyProtection="1">
      <alignment horizontal="center" vertical="center" wrapText="1"/>
    </xf>
    <xf numFmtId="0" fontId="32" fillId="0" borderId="79" xfId="0" applyNumberFormat="1" applyFont="1" applyFill="1" applyBorder="1" applyAlignment="1" applyProtection="1">
      <alignment horizontal="center" vertical="center" wrapText="1"/>
    </xf>
    <xf numFmtId="0" fontId="20" fillId="0" borderId="93" xfId="0" applyNumberFormat="1" applyFont="1" applyFill="1" applyBorder="1" applyAlignment="1" applyProtection="1">
      <alignment horizontal="center" vertical="center" wrapText="1"/>
    </xf>
    <xf numFmtId="0" fontId="32" fillId="0" borderId="86" xfId="0" applyNumberFormat="1" applyFont="1" applyFill="1" applyBorder="1" applyAlignment="1" applyProtection="1">
      <alignment horizontal="center" vertical="center" wrapText="1"/>
    </xf>
    <xf numFmtId="0" fontId="32" fillId="0" borderId="94" xfId="0" applyNumberFormat="1" applyFont="1" applyFill="1" applyBorder="1" applyAlignment="1" applyProtection="1">
      <alignment horizontal="center" vertical="center" wrapText="1"/>
    </xf>
    <xf numFmtId="0" fontId="32" fillId="0" borderId="80" xfId="0" applyNumberFormat="1" applyFont="1" applyFill="1" applyBorder="1" applyAlignment="1" applyProtection="1">
      <alignment horizontal="center" vertical="center" wrapText="1"/>
    </xf>
    <xf numFmtId="0" fontId="20" fillId="0" borderId="97" xfId="0" applyNumberFormat="1" applyFont="1" applyFill="1" applyBorder="1" applyAlignment="1" applyProtection="1">
      <alignment horizontal="center" vertical="center" wrapText="1"/>
    </xf>
    <xf numFmtId="0" fontId="20" fillId="0" borderId="22" xfId="0" applyNumberFormat="1" applyFont="1" applyFill="1" applyBorder="1" applyAlignment="1" applyProtection="1">
      <alignment horizontal="center" vertical="center" wrapText="1"/>
    </xf>
    <xf numFmtId="3" fontId="32" fillId="39" borderId="61" xfId="0" applyNumberFormat="1" applyFont="1" applyFill="1" applyBorder="1" applyAlignment="1" applyProtection="1">
      <alignment horizontal="center" vertical="distributed" wrapText="1"/>
    </xf>
    <xf numFmtId="3" fontId="32" fillId="39" borderId="65" xfId="0" applyNumberFormat="1" applyFont="1" applyFill="1" applyBorder="1" applyAlignment="1" applyProtection="1">
      <alignment horizontal="center" vertical="distributed" wrapText="1"/>
    </xf>
    <xf numFmtId="3" fontId="32" fillId="39" borderId="62" xfId="0" applyNumberFormat="1" applyFont="1" applyFill="1" applyBorder="1" applyAlignment="1" applyProtection="1">
      <alignment horizontal="center" vertical="distributed" wrapText="1"/>
    </xf>
    <xf numFmtId="3" fontId="32" fillId="39" borderId="63" xfId="0" applyNumberFormat="1" applyFont="1" applyFill="1" applyBorder="1" applyAlignment="1" applyProtection="1">
      <alignment horizontal="center" vertical="distributed" wrapText="1"/>
    </xf>
    <xf numFmtId="3" fontId="32" fillId="39" borderId="66" xfId="0" applyNumberFormat="1" applyFont="1" applyFill="1" applyBorder="1" applyAlignment="1" applyProtection="1">
      <alignment horizontal="center" vertical="distributed" wrapText="1"/>
    </xf>
    <xf numFmtId="3" fontId="32" fillId="39" borderId="64" xfId="0" applyNumberFormat="1" applyFont="1" applyFill="1" applyBorder="1" applyAlignment="1" applyProtection="1">
      <alignment horizontal="center" vertical="distributed" wrapText="1"/>
    </xf>
    <xf numFmtId="0" fontId="32" fillId="0" borderId="68" xfId="0" applyNumberFormat="1" applyFont="1" applyFill="1" applyBorder="1" applyAlignment="1" applyProtection="1">
      <alignment horizontal="center" vertical="center"/>
    </xf>
    <xf numFmtId="0" fontId="32" fillId="0" borderId="70" xfId="0" applyNumberFormat="1" applyFont="1" applyFill="1" applyBorder="1" applyAlignment="1" applyProtection="1">
      <alignment horizontal="center" vertical="center"/>
    </xf>
    <xf numFmtId="0" fontId="32" fillId="0" borderId="69" xfId="0" applyNumberFormat="1" applyFont="1" applyFill="1" applyBorder="1" applyAlignment="1" applyProtection="1">
      <alignment horizontal="center" vertical="center"/>
    </xf>
    <xf numFmtId="0" fontId="32" fillId="0" borderId="61" xfId="0" applyNumberFormat="1" applyFont="1" applyFill="1" applyBorder="1" applyAlignment="1" applyProtection="1">
      <alignment horizontal="center" vertical="center" wrapText="1"/>
    </xf>
    <xf numFmtId="0" fontId="32" fillId="0" borderId="74" xfId="0" applyNumberFormat="1" applyFont="1" applyFill="1" applyBorder="1" applyAlignment="1" applyProtection="1">
      <alignment horizontal="center" vertical="center" wrapText="1"/>
    </xf>
    <xf numFmtId="0" fontId="32" fillId="0" borderId="67" xfId="0" applyNumberFormat="1" applyFont="1" applyFill="1" applyBorder="1" applyAlignment="1" applyProtection="1">
      <alignment horizontal="center" vertical="center" wrapText="1"/>
    </xf>
    <xf numFmtId="0" fontId="32" fillId="0" borderId="63" xfId="0" applyNumberFormat="1" applyFont="1" applyFill="1" applyBorder="1" applyAlignment="1" applyProtection="1">
      <alignment horizontal="center" vertical="center" wrapText="1"/>
    </xf>
    <xf numFmtId="0" fontId="32" fillId="0" borderId="75" xfId="0" applyNumberFormat="1" applyFont="1" applyFill="1" applyBorder="1" applyAlignment="1" applyProtection="1">
      <alignment horizontal="center" vertical="center" wrapText="1"/>
    </xf>
    <xf numFmtId="0" fontId="32" fillId="0" borderId="77" xfId="0" applyNumberFormat="1" applyFont="1" applyFill="1" applyBorder="1" applyAlignment="1" applyProtection="1">
      <alignment horizontal="center" vertical="center"/>
    </xf>
    <xf numFmtId="0" fontId="32" fillId="0" borderId="65" xfId="0" applyNumberFormat="1" applyFont="1" applyFill="1" applyBorder="1" applyAlignment="1" applyProtection="1">
      <alignment horizontal="center" vertical="center"/>
    </xf>
    <xf numFmtId="0" fontId="32" fillId="0" borderId="74" xfId="0" applyNumberFormat="1" applyFont="1" applyFill="1" applyBorder="1" applyAlignment="1" applyProtection="1">
      <alignment horizontal="center" vertical="center"/>
    </xf>
    <xf numFmtId="0" fontId="32" fillId="0" borderId="78" xfId="0" applyNumberFormat="1" applyFont="1" applyFill="1" applyBorder="1" applyAlignment="1" applyProtection="1">
      <alignment horizontal="center" vertical="center"/>
    </xf>
    <xf numFmtId="0" fontId="32" fillId="0" borderId="80" xfId="0" applyNumberFormat="1" applyFont="1" applyFill="1" applyBorder="1" applyAlignment="1" applyProtection="1">
      <alignment horizontal="center" vertical="center"/>
    </xf>
    <xf numFmtId="0" fontId="32" fillId="0" borderId="79" xfId="0" applyNumberFormat="1" applyFont="1" applyFill="1" applyBorder="1" applyAlignment="1" applyProtection="1">
      <alignment horizontal="center" vertical="center"/>
    </xf>
    <xf numFmtId="173" fontId="32" fillId="0" borderId="77" xfId="0" applyNumberFormat="1" applyFont="1" applyFill="1" applyBorder="1" applyAlignment="1" applyProtection="1">
      <alignment horizontal="center" vertical="center"/>
    </xf>
    <xf numFmtId="173" fontId="32" fillId="0" borderId="65" xfId="0" applyNumberFormat="1" applyFont="1" applyFill="1" applyBorder="1" applyAlignment="1" applyProtection="1">
      <alignment horizontal="center" vertical="center"/>
    </xf>
    <xf numFmtId="173" fontId="32" fillId="0" borderId="62" xfId="0" applyNumberFormat="1" applyFont="1" applyFill="1" applyBorder="1" applyAlignment="1" applyProtection="1">
      <alignment horizontal="center" vertical="center"/>
    </xf>
    <xf numFmtId="173" fontId="32" fillId="0" borderId="78" xfId="0" applyNumberFormat="1" applyFont="1" applyFill="1" applyBorder="1" applyAlignment="1" applyProtection="1">
      <alignment horizontal="center" vertical="center"/>
    </xf>
    <xf numFmtId="173" fontId="32" fillId="0" borderId="80" xfId="0" applyNumberFormat="1" applyFont="1" applyFill="1" applyBorder="1" applyAlignment="1" applyProtection="1">
      <alignment horizontal="center" vertical="center"/>
    </xf>
    <xf numFmtId="173" fontId="32" fillId="0" borderId="81" xfId="0" applyNumberFormat="1" applyFont="1" applyFill="1" applyBorder="1" applyAlignment="1" applyProtection="1">
      <alignment horizontal="center" vertical="center"/>
    </xf>
    <xf numFmtId="0" fontId="32" fillId="0" borderId="83" xfId="0" applyNumberFormat="1" applyFont="1" applyFill="1" applyBorder="1" applyAlignment="1" applyProtection="1">
      <alignment horizontal="center" vertical="center" wrapText="1"/>
    </xf>
    <xf numFmtId="0" fontId="32" fillId="0" borderId="84" xfId="0" applyNumberFormat="1" applyFont="1" applyFill="1" applyBorder="1" applyAlignment="1" applyProtection="1">
      <alignment horizontal="center" vertical="center" wrapText="1"/>
    </xf>
    <xf numFmtId="173" fontId="32" fillId="0" borderId="87" xfId="0" applyNumberFormat="1" applyFont="1" applyFill="1" applyBorder="1" applyAlignment="1" applyProtection="1">
      <alignment horizontal="center" vertical="center"/>
    </xf>
    <xf numFmtId="173" fontId="32" fillId="0" borderId="88" xfId="0" applyNumberFormat="1" applyFont="1" applyFill="1" applyBorder="1" applyAlignment="1" applyProtection="1">
      <alignment horizontal="center" vertical="center"/>
    </xf>
    <xf numFmtId="0" fontId="32" fillId="0" borderId="89" xfId="0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horizontal="center"/>
    </xf>
    <xf numFmtId="0" fontId="28" fillId="0" borderId="0" xfId="93" applyFont="1" applyAlignment="1">
      <alignment horizontal="center"/>
    </xf>
    <xf numFmtId="0" fontId="29" fillId="0" borderId="51" xfId="93" applyFont="1" applyBorder="1" applyAlignment="1">
      <alignment horizontal="center"/>
    </xf>
    <xf numFmtId="0" fontId="29" fillId="0" borderId="52" xfId="93" applyFont="1" applyBorder="1" applyAlignment="1">
      <alignment horizontal="center"/>
    </xf>
    <xf numFmtId="0" fontId="29" fillId="0" borderId="49" xfId="93" applyFont="1" applyBorder="1" applyAlignment="1">
      <alignment horizontal="center"/>
    </xf>
    <xf numFmtId="0" fontId="29" fillId="0" borderId="50" xfId="93" applyFont="1" applyBorder="1" applyAlignment="1">
      <alignment horizontal="center"/>
    </xf>
    <xf numFmtId="0" fontId="29" fillId="0" borderId="53" xfId="93" applyFont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51" fillId="0" borderId="0" xfId="128" applyNumberFormat="1" applyFont="1" applyFill="1" applyBorder="1" applyAlignment="1" applyProtection="1">
      <alignment horizontal="left"/>
    </xf>
    <xf numFmtId="0" fontId="54" fillId="0" borderId="86" xfId="129" applyFont="1" applyBorder="1" applyAlignment="1">
      <alignment horizontal="left" vertical="top" wrapText="1"/>
    </xf>
    <xf numFmtId="44" fontId="59" fillId="0" borderId="1" xfId="1" applyNumberFormat="1" applyFont="1" applyFill="1" applyBorder="1" applyProtection="1">
      <protection locked="0"/>
    </xf>
    <xf numFmtId="44" fontId="59" fillId="0" borderId="85" xfId="1" applyNumberFormat="1" applyFont="1" applyFill="1" applyBorder="1" applyProtection="1">
      <protection locked="0"/>
    </xf>
    <xf numFmtId="44" fontId="59" fillId="0" borderId="1" xfId="1" applyNumberFormat="1" applyFont="1" applyFill="1" applyBorder="1" applyAlignment="1" applyProtection="1">
      <alignment vertical="center"/>
      <protection locked="0"/>
    </xf>
    <xf numFmtId="44" fontId="59" fillId="0" borderId="55" xfId="1" applyNumberFormat="1" applyFont="1" applyFill="1" applyBorder="1" applyProtection="1">
      <protection locked="0"/>
    </xf>
    <xf numFmtId="44" fontId="59" fillId="0" borderId="85" xfId="1" applyNumberFormat="1" applyFont="1" applyFill="1" applyBorder="1" applyAlignment="1" applyProtection="1">
      <alignment vertical="center"/>
      <protection locked="0"/>
    </xf>
    <xf numFmtId="44" fontId="59" fillId="47" borderId="85" xfId="1" applyNumberFormat="1" applyFont="1" applyFill="1" applyBorder="1" applyAlignment="1" applyProtection="1">
      <alignment vertical="center"/>
      <protection locked="0"/>
    </xf>
    <xf numFmtId="44" fontId="59" fillId="47" borderId="1" xfId="1" applyNumberFormat="1" applyFont="1" applyFill="1" applyBorder="1" applyAlignment="1" applyProtection="1">
      <alignment vertical="center"/>
      <protection locked="0"/>
    </xf>
    <xf numFmtId="44" fontId="59" fillId="47" borderId="1" xfId="1" applyNumberFormat="1" applyFont="1" applyFill="1" applyBorder="1" applyProtection="1">
      <protection locked="0"/>
    </xf>
    <xf numFmtId="44" fontId="62" fillId="47" borderId="1" xfId="1" applyNumberFormat="1" applyFont="1" applyFill="1" applyBorder="1" applyProtection="1">
      <protection locked="0"/>
    </xf>
    <xf numFmtId="44" fontId="62" fillId="0" borderId="1" xfId="1" applyNumberFormat="1" applyFont="1" applyFill="1" applyBorder="1" applyProtection="1">
      <protection locked="0"/>
    </xf>
    <xf numFmtId="44" fontId="62" fillId="0" borderId="1" xfId="1" applyNumberFormat="1" applyFont="1" applyFill="1" applyBorder="1" applyAlignment="1" applyProtection="1">
      <alignment vertical="center"/>
      <protection locked="0"/>
    </xf>
    <xf numFmtId="44" fontId="59" fillId="0" borderId="1" xfId="1" applyNumberFormat="1" applyFont="1" applyFill="1" applyBorder="1" applyAlignment="1" applyProtection="1">
      <alignment horizontal="center" vertical="center"/>
      <protection locked="0"/>
    </xf>
    <xf numFmtId="184" fontId="59" fillId="0" borderId="1" xfId="1" applyNumberFormat="1" applyFont="1" applyFill="1" applyBorder="1" applyAlignment="1" applyProtection="1">
      <alignment horizontal="center" vertical="center"/>
      <protection locked="0"/>
    </xf>
    <xf numFmtId="184" fontId="59" fillId="0" borderId="1" xfId="1" applyNumberFormat="1" applyFont="1" applyFill="1" applyBorder="1" applyProtection="1">
      <protection locked="0"/>
    </xf>
    <xf numFmtId="184" fontId="59" fillId="0" borderId="85" xfId="1" applyNumberFormat="1" applyFont="1" applyFill="1" applyBorder="1" applyAlignment="1" applyProtection="1">
      <alignment horizontal="center" vertical="center"/>
      <protection locked="0"/>
    </xf>
    <xf numFmtId="166" fontId="59" fillId="0" borderId="1" xfId="1" applyNumberFormat="1" applyFont="1" applyFill="1" applyBorder="1" applyProtection="1">
      <protection locked="0"/>
    </xf>
    <xf numFmtId="44" fontId="60" fillId="46" borderId="69" xfId="118" applyNumberFormat="1" applyFont="1" applyFill="1" applyBorder="1" applyAlignment="1" applyProtection="1">
      <protection locked="0"/>
    </xf>
    <xf numFmtId="44" fontId="60" fillId="0" borderId="57" xfId="118" applyNumberFormat="1" applyFont="1" applyFill="1" applyBorder="1" applyAlignment="1" applyProtection="1">
      <alignment horizontal="center" vertical="center"/>
      <protection locked="0"/>
    </xf>
    <xf numFmtId="44" fontId="60" fillId="0" borderId="57" xfId="118" applyNumberFormat="1" applyFont="1" applyFill="1" applyBorder="1" applyAlignment="1" applyProtection="1">
      <alignment vertical="center"/>
      <protection locked="0"/>
    </xf>
    <xf numFmtId="44" fontId="60" fillId="46" borderId="57" xfId="118" applyNumberFormat="1" applyFont="1" applyFill="1" applyBorder="1" applyAlignment="1" applyProtection="1">
      <alignment vertical="center"/>
      <protection locked="0"/>
    </xf>
  </cellXfs>
  <cellStyles count="131">
    <cellStyle name="20% - Énfasis1" xfId="19" builtinId="30" customBuiltin="1"/>
    <cellStyle name="20% - Énfasis1 2" xfId="53"/>
    <cellStyle name="20% - Énfasis2" xfId="23" builtinId="34" customBuiltin="1"/>
    <cellStyle name="20% - Énfasis2 2" xfId="54"/>
    <cellStyle name="20% - Énfasis3" xfId="27" builtinId="38" customBuiltin="1"/>
    <cellStyle name="20% - Énfasis3 2" xfId="55"/>
    <cellStyle name="20% - Énfasis4" xfId="31" builtinId="42" customBuiltin="1"/>
    <cellStyle name="20% - Énfasis4 2" xfId="56"/>
    <cellStyle name="20% - Énfasis5" xfId="35" builtinId="46" customBuiltin="1"/>
    <cellStyle name="20% - Énfasis5 2" xfId="57"/>
    <cellStyle name="20% - Énfasis6" xfId="39" builtinId="50" customBuiltin="1"/>
    <cellStyle name="20% - Énfasis6 2" xfId="58"/>
    <cellStyle name="40% - Énfasis1" xfId="20" builtinId="31" customBuiltin="1"/>
    <cellStyle name="40% - Énfasis1 2" xfId="59"/>
    <cellStyle name="40% - Énfasis2" xfId="24" builtinId="35" customBuiltin="1"/>
    <cellStyle name="40% - Énfasis2 2" xfId="60"/>
    <cellStyle name="40% - Énfasis3" xfId="28" builtinId="39" customBuiltin="1"/>
    <cellStyle name="40% - Énfasis3 2" xfId="61"/>
    <cellStyle name="40% - Énfasis4" xfId="32" builtinId="43" customBuiltin="1"/>
    <cellStyle name="40% - Énfasis4 2" xfId="62"/>
    <cellStyle name="40% - Énfasis5" xfId="36" builtinId="47" customBuiltin="1"/>
    <cellStyle name="40% - Énfasis5 2" xfId="63"/>
    <cellStyle name="40% - Énfasis6" xfId="40" builtinId="51" customBuiltin="1"/>
    <cellStyle name="40% - Énfasis6 2" xfId="64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51"/>
    <cellStyle name="Euro 2" xfId="66"/>
    <cellStyle name="Euro_Hoja5" xfId="115"/>
    <cellStyle name="F2" xfId="67"/>
    <cellStyle name="F3" xfId="68"/>
    <cellStyle name="F4" xfId="69"/>
    <cellStyle name="F5" xfId="70"/>
    <cellStyle name="F6" xfId="71"/>
    <cellStyle name="F7" xfId="72"/>
    <cellStyle name="F8" xfId="73"/>
    <cellStyle name="Hipervínculo 2" xfId="105"/>
    <cellStyle name="Incorrecto" xfId="8" builtinId="27" customBuiltin="1"/>
    <cellStyle name="Millares" xfId="126" builtinId="3"/>
    <cellStyle name="Millares [0]" xfId="130" builtinId="6"/>
    <cellStyle name="Millares [0] 2" xfId="44"/>
    <cellStyle name="Millares [0] 2 2" xfId="74"/>
    <cellStyle name="Millares 14" xfId="75"/>
    <cellStyle name="Millares 2" xfId="45"/>
    <cellStyle name="Millares 2 10" xfId="77"/>
    <cellStyle name="Millares 2 2" xfId="78"/>
    <cellStyle name="Millares 2 3" xfId="79"/>
    <cellStyle name="Millares 2 4" xfId="76"/>
    <cellStyle name="Millares 2 5" xfId="120"/>
    <cellStyle name="Millares 3" xfId="48"/>
    <cellStyle name="Millares 3 2" xfId="81"/>
    <cellStyle name="Millares 3 3" xfId="80"/>
    <cellStyle name="Millares 4" xfId="50"/>
    <cellStyle name="Millares 4 2" xfId="82"/>
    <cellStyle name="Millares 5" xfId="52"/>
    <cellStyle name="Millares 5 2" xfId="49"/>
    <cellStyle name="Millares 5 2 2" xfId="83"/>
    <cellStyle name="Millares 6" xfId="43"/>
    <cellStyle name="Millares 7" xfId="42"/>
    <cellStyle name="Millares 8" xfId="65"/>
    <cellStyle name="Millares 9" xfId="123"/>
    <cellStyle name="Millares_Hoja4" xfId="102"/>
    <cellStyle name="Moneda" xfId="1" builtinId="4"/>
    <cellStyle name="Moneda 2" xfId="84"/>
    <cellStyle name="Moneda 3" xfId="85"/>
    <cellStyle name="Neutral" xfId="9" builtinId="28" customBuiltin="1"/>
    <cellStyle name="Normal" xfId="0" builtinId="0"/>
    <cellStyle name="Normal 10" xfId="116"/>
    <cellStyle name="Normal 11" xfId="117"/>
    <cellStyle name="Normal 12" xfId="118"/>
    <cellStyle name="Normal 13" xfId="122"/>
    <cellStyle name="Normal 14" xfId="125"/>
    <cellStyle name="Normal 2" xfId="47"/>
    <cellStyle name="Normal 2 2" xfId="86"/>
    <cellStyle name="Normal 2 2 2" xfId="87"/>
    <cellStyle name="Normal 2 2 3" xfId="128"/>
    <cellStyle name="Normal 2 3" xfId="88"/>
    <cellStyle name="Normal 2 4" xfId="89"/>
    <cellStyle name="Normal 2 5" xfId="90"/>
    <cellStyle name="Normal 2 6" xfId="106"/>
    <cellStyle name="Normal 2_Hoja5" xfId="114"/>
    <cellStyle name="Normal 3" xfId="91"/>
    <cellStyle name="Normal 3 2" xfId="92"/>
    <cellStyle name="Normal 3 3" xfId="93"/>
    <cellStyle name="Normal 3 4" xfId="94"/>
    <cellStyle name="Normal 3 5" xfId="104"/>
    <cellStyle name="Normal 3 5 2" xfId="129"/>
    <cellStyle name="Normal 3_Hoja5" xfId="113"/>
    <cellStyle name="Normal 4" xfId="95"/>
    <cellStyle name="Normal 4 2" xfId="96"/>
    <cellStyle name="Normal 4 3" xfId="108"/>
    <cellStyle name="Normal 4_Hoja5" xfId="112"/>
    <cellStyle name="Normal 5" xfId="109"/>
    <cellStyle name="Normal 6" xfId="110"/>
    <cellStyle name="Normal 7" xfId="111"/>
    <cellStyle name="Normal 8" xfId="103"/>
    <cellStyle name="Normal 9" xfId="107"/>
    <cellStyle name="Notas 2" xfId="97"/>
    <cellStyle name="Notas 3" xfId="98"/>
    <cellStyle name="Porcentaje" xfId="127" builtinId="5"/>
    <cellStyle name="Porcentaje 2" xfId="121"/>
    <cellStyle name="Porcentual 2" xfId="46"/>
    <cellStyle name="Porcentual 2 2" xfId="99"/>
    <cellStyle name="Porcentual 3" xfId="100"/>
    <cellStyle name="Porcentual 3 2" xfId="101"/>
    <cellStyle name="Porcentual 3 2 2" xfId="119"/>
    <cellStyle name="Porcentual 4" xfId="124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MPLIACION%20ADUCCION%20Y%20CONDUCCION%20ACUEDUCTO%20CABECERA%20MUNICIPAL%20(S\PRESUPUESTO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UGO%2007_02_05\g-UNITARIOS\Presupuesto%20Internas%20Villa%20Garz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G%20HUGO\d-VIAS\2005\OBRAS\LA%20UNION\PROYECTO%20TOTAL-LA%20CAP-VAL,%20POL-PANAL-CEM\VIAS.PRESUP_OTROS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laldia%202008\Banco%20de%20Proyectos\METODOLO2\Usuario\Adecuacion%20de%20las%20Casas%20de%20la%20cultura%20de%20Policarpa%20y%20Madrigal,%20como%20al%20albergue%20temporal%20durante%20los%20desplazamientos%20masivos%20en%20Policarpa%20-%20Nari&#241;o\IDE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CITACIONES\2015-12-21%20PARQUE%201RA%20INFAN%20YACUANQUER\Presupuesto%20Parque%20Primera%20Infancia%20Yacuanqu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UGO%2007_02_05\b-ALCANTARILLADOS\LICITACIONES%20E%20INVITACIONES%20PUBLICAS\EMPOPASTO\ALCANTARILLADOS\INV-011-SAN%20DIEGO%20NORTE\Anexo2%20PRESUPUES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UGO%2007_02_05\c-EDIFICACIONES\PROYECTOS\2006\GENOVA\ESTADIO%20JUAN%20CLIMACO%20ORTIZ\PRESUPUESTO-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UGO%2007_02_05\c-EDIFICACIONES\LICITACIONES\VILLA%20GARZON\PRESUPUE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ULTORIAS%202014\2014-04-01%20ALCANTARILLADO%20VILLA%20NUEVA%20COLON%20(GENOVA)\2014-06-24%20Villanueva%20COLON%20GENOVA\3-%20PRESUPUESTO%20GENER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HERSON\Documents\POLICARPA\VIA%20POLICARPA%20-%20BRAVO%20ACOSTA\PRESUPUESTO%20BRAV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ueva%20carpeta\PRESUP%20VIAS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UGO%2007_02_05\LICITACIONES%20E%20INVITACIONES%20PUBLICAS\EMPOPASTO\ALCANTARILLADOS\INV-004%20-%20BELLAVISTA\A.U.P.%20BELLA%20VIST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-%20Trabajo\Varios\3.-%20Obras%20Varias\2.-%20Programacion%20de%20proyectos\1.-%20En%20proceso\3.-%20POLACHAYAN%20Y%20COFRADIA\PROPUESTA%20COFRADIA\Propuesta%20Cofradia\01.-%20CONSTRUCCION%20AULA%20EN%20LA%20I.E%20COFRAD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cuadri"/>
      <sheetName val="subpro"/>
      <sheetName val="UNITARIOS"/>
      <sheetName val="TOTAL"/>
      <sheetName val="CRONOGRAMA"/>
      <sheetName val="Hoja1"/>
      <sheetName val="Hoja2"/>
      <sheetName val="Hoja3"/>
    </sheetNames>
    <sheetDataSet>
      <sheetData sheetId="0" refreshError="1">
        <row r="11">
          <cell r="F11">
            <v>480</v>
          </cell>
        </row>
        <row r="12">
          <cell r="F12">
            <v>25000</v>
          </cell>
        </row>
        <row r="25">
          <cell r="F25">
            <v>2200</v>
          </cell>
        </row>
        <row r="26">
          <cell r="F26">
            <v>2200</v>
          </cell>
        </row>
        <row r="27">
          <cell r="F27">
            <v>2250</v>
          </cell>
        </row>
        <row r="28">
          <cell r="F28">
            <v>3200</v>
          </cell>
        </row>
        <row r="29">
          <cell r="F29">
            <v>3300</v>
          </cell>
        </row>
        <row r="35">
          <cell r="F35">
            <v>59000</v>
          </cell>
        </row>
        <row r="36">
          <cell r="F36">
            <v>166000</v>
          </cell>
        </row>
        <row r="43">
          <cell r="F43">
            <v>27933</v>
          </cell>
        </row>
        <row r="44">
          <cell r="F44">
            <v>34295</v>
          </cell>
        </row>
        <row r="45">
          <cell r="F45">
            <v>42735</v>
          </cell>
        </row>
        <row r="46">
          <cell r="F46">
            <v>52178</v>
          </cell>
        </row>
        <row r="47">
          <cell r="F47">
            <v>14569</v>
          </cell>
        </row>
        <row r="48">
          <cell r="F48">
            <v>7200</v>
          </cell>
        </row>
        <row r="51">
          <cell r="F51">
            <v>21200</v>
          </cell>
        </row>
        <row r="52">
          <cell r="F52">
            <v>18347</v>
          </cell>
        </row>
        <row r="58">
          <cell r="F58">
            <v>275000</v>
          </cell>
        </row>
        <row r="59">
          <cell r="F59">
            <v>99000</v>
          </cell>
        </row>
        <row r="60">
          <cell r="F60">
            <v>83000</v>
          </cell>
        </row>
        <row r="61">
          <cell r="F61">
            <v>240879</v>
          </cell>
        </row>
        <row r="65">
          <cell r="F65">
            <v>99800</v>
          </cell>
        </row>
        <row r="67">
          <cell r="F67">
            <v>21000</v>
          </cell>
        </row>
        <row r="68">
          <cell r="F68">
            <v>1239000</v>
          </cell>
        </row>
        <row r="69">
          <cell r="F69">
            <v>725000</v>
          </cell>
        </row>
        <row r="70">
          <cell r="F70">
            <v>856000</v>
          </cell>
        </row>
        <row r="71">
          <cell r="F71">
            <v>285000</v>
          </cell>
        </row>
        <row r="72">
          <cell r="F72">
            <v>123000</v>
          </cell>
        </row>
        <row r="73">
          <cell r="F73">
            <v>25000</v>
          </cell>
        </row>
        <row r="76">
          <cell r="F76">
            <v>109264</v>
          </cell>
        </row>
        <row r="77">
          <cell r="F77">
            <v>38607</v>
          </cell>
        </row>
        <row r="78">
          <cell r="F78">
            <v>19276</v>
          </cell>
        </row>
        <row r="79">
          <cell r="F79">
            <v>9260</v>
          </cell>
        </row>
        <row r="80">
          <cell r="F80">
            <v>8500</v>
          </cell>
        </row>
        <row r="81">
          <cell r="F81">
            <v>7500</v>
          </cell>
        </row>
      </sheetData>
      <sheetData sheetId="1" refreshError="1">
        <row r="24">
          <cell r="C24">
            <v>23868</v>
          </cell>
        </row>
        <row r="26">
          <cell r="A26" t="str">
            <v>Cuadrilla 2</v>
          </cell>
        </row>
        <row r="31">
          <cell r="C31">
            <v>26934</v>
          </cell>
        </row>
        <row r="33">
          <cell r="A33" t="str">
            <v>Cuadrilla 3</v>
          </cell>
        </row>
        <row r="39">
          <cell r="C39">
            <v>46934</v>
          </cell>
        </row>
        <row r="43">
          <cell r="D43">
            <v>0.7</v>
          </cell>
        </row>
      </sheetData>
      <sheetData sheetId="2" refreshError="1">
        <row r="26">
          <cell r="G26">
            <v>225175</v>
          </cell>
        </row>
        <row r="46">
          <cell r="G46">
            <v>204925</v>
          </cell>
        </row>
        <row r="85">
          <cell r="G85">
            <v>264460</v>
          </cell>
        </row>
        <row r="98">
          <cell r="G98">
            <v>305910</v>
          </cell>
        </row>
        <row r="109">
          <cell r="G109">
            <v>22337</v>
          </cell>
        </row>
        <row r="120">
          <cell r="G120">
            <v>46407</v>
          </cell>
        </row>
        <row r="132">
          <cell r="G132">
            <v>5805</v>
          </cell>
        </row>
        <row r="147">
          <cell r="G147">
            <v>18378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uesta"/>
      <sheetName val="Analisis"/>
      <sheetName val="Precios"/>
      <sheetName val="Materiales"/>
    </sheetNames>
    <sheetDataSet>
      <sheetData sheetId="0" refreshError="1"/>
      <sheetData sheetId="1" refreshError="1"/>
      <sheetData sheetId="2">
        <row r="1">
          <cell r="A1" t="str">
            <v>CODIGO</v>
          </cell>
          <cell r="B1" t="str">
            <v>MATERIAL</v>
          </cell>
          <cell r="C1" t="str">
            <v>UNIDAD</v>
          </cell>
          <cell r="D1" t="str">
            <v>V/UNITARIO</v>
          </cell>
        </row>
        <row r="2">
          <cell r="A2" t="str">
            <v>INT-TIM</v>
          </cell>
          <cell r="B2" t="str">
            <v>Interruptor Timbre LUMINEX</v>
          </cell>
          <cell r="C2" t="str">
            <v>Un</v>
          </cell>
          <cell r="D2">
            <v>8600</v>
          </cell>
        </row>
        <row r="3">
          <cell r="A3" t="str">
            <v>INT-C</v>
          </cell>
          <cell r="B3" t="str">
            <v>Interruptor Conmutable LUMINEX</v>
          </cell>
          <cell r="C3" t="str">
            <v>Un</v>
          </cell>
          <cell r="D3">
            <v>4500</v>
          </cell>
        </row>
        <row r="4">
          <cell r="A4" t="str">
            <v>INT-CD</v>
          </cell>
          <cell r="B4" t="str">
            <v>Interruptor Conmutable Doble LUMINEX</v>
          </cell>
          <cell r="C4" t="str">
            <v>Un</v>
          </cell>
          <cell r="D4">
            <v>0</v>
          </cell>
        </row>
        <row r="5">
          <cell r="A5" t="str">
            <v>INT-CT</v>
          </cell>
          <cell r="B5" t="str">
            <v>Interruptor Conmutable Triple LUMINEX</v>
          </cell>
          <cell r="C5" t="str">
            <v>Un</v>
          </cell>
          <cell r="D5">
            <v>4961</v>
          </cell>
        </row>
        <row r="6">
          <cell r="A6" t="str">
            <v>INT-SP</v>
          </cell>
          <cell r="B6" t="str">
            <v>Interruptor Sensor de Proximidad</v>
          </cell>
          <cell r="C6" t="str">
            <v>Un</v>
          </cell>
          <cell r="D6">
            <v>48000</v>
          </cell>
        </row>
        <row r="7">
          <cell r="A7" t="str">
            <v>INT-DIM</v>
          </cell>
          <cell r="B7" t="str">
            <v>Interruptor Dimmer Sencillo LUMINEX</v>
          </cell>
          <cell r="C7" t="str">
            <v>Un</v>
          </cell>
          <cell r="D7">
            <v>24398</v>
          </cell>
        </row>
        <row r="8">
          <cell r="A8" t="str">
            <v>INT-D</v>
          </cell>
          <cell r="B8" t="str">
            <v>Interruptor Doble LUMINEX</v>
          </cell>
          <cell r="C8" t="str">
            <v>Un</v>
          </cell>
          <cell r="D8">
            <v>5500</v>
          </cell>
        </row>
        <row r="9">
          <cell r="A9" t="str">
            <v>INT-S</v>
          </cell>
          <cell r="B9" t="str">
            <v>Interruptor Sencillo LUMINEX</v>
          </cell>
          <cell r="C9" t="str">
            <v>Un</v>
          </cell>
          <cell r="D9">
            <v>6500</v>
          </cell>
        </row>
        <row r="10">
          <cell r="A10" t="str">
            <v>INT-T</v>
          </cell>
          <cell r="B10" t="str">
            <v>Interruptor Triple LUMINEX</v>
          </cell>
          <cell r="C10" t="str">
            <v>Un</v>
          </cell>
          <cell r="D10">
            <v>14495</v>
          </cell>
        </row>
        <row r="11">
          <cell r="A11" t="str">
            <v>INT-S+T</v>
          </cell>
          <cell r="B11" t="str">
            <v>Interruptor Sencillo + Tomacorriente LUMINEX</v>
          </cell>
          <cell r="C11" t="str">
            <v>Un</v>
          </cell>
          <cell r="D11">
            <v>8731</v>
          </cell>
        </row>
        <row r="12">
          <cell r="A12" t="str">
            <v>TOMA-DPTP</v>
          </cell>
          <cell r="B12" t="str">
            <v>Toma Corriente de  piso con polo a tierra</v>
          </cell>
          <cell r="C12" t="str">
            <v>Un</v>
          </cell>
          <cell r="D12">
            <v>0</v>
          </cell>
        </row>
        <row r="13">
          <cell r="A13" t="str">
            <v>TOMA-DPT</v>
          </cell>
          <cell r="B13" t="str">
            <v>Toma Corriente Doble Polo a Tierra LUMINEX</v>
          </cell>
          <cell r="C13" t="str">
            <v>Un</v>
          </cell>
          <cell r="D13">
            <v>7000</v>
          </cell>
        </row>
        <row r="14">
          <cell r="A14" t="str">
            <v>TOMA-DPTA</v>
          </cell>
          <cell r="B14" t="str">
            <v>Toma Corriente Doble Polo a Tierra Aislado Tipo Leviton</v>
          </cell>
          <cell r="C14" t="str">
            <v>Un</v>
          </cell>
          <cell r="D14">
            <v>22000</v>
          </cell>
        </row>
        <row r="15">
          <cell r="A15" t="str">
            <v>TOMA-SPT</v>
          </cell>
          <cell r="B15" t="str">
            <v>Toma Corriente Sencillo AVE</v>
          </cell>
          <cell r="C15" t="str">
            <v>Un</v>
          </cell>
          <cell r="D15">
            <v>1010</v>
          </cell>
        </row>
        <row r="16">
          <cell r="A16" t="str">
            <v>TOMA-E50</v>
          </cell>
          <cell r="B16" t="str">
            <v>Toma Pata Trabada 20 Amperios LUMINEX</v>
          </cell>
          <cell r="C16" t="str">
            <v>Un</v>
          </cell>
          <cell r="D16">
            <v>4600</v>
          </cell>
        </row>
        <row r="17">
          <cell r="A17" t="str">
            <v>TOMA-PT</v>
          </cell>
          <cell r="B17" t="str">
            <v>Toma Pata Trifilar LUMINEX</v>
          </cell>
          <cell r="C17" t="str">
            <v>Un</v>
          </cell>
          <cell r="D17">
            <v>3770</v>
          </cell>
        </row>
        <row r="18">
          <cell r="A18" t="str">
            <v>TOMA-SON</v>
          </cell>
          <cell r="B18" t="str">
            <v>Toma Sonido</v>
          </cell>
          <cell r="C18" t="str">
            <v>Un</v>
          </cell>
          <cell r="D18">
            <v>3770</v>
          </cell>
        </row>
        <row r="19">
          <cell r="A19" t="str">
            <v>TOMA-TEL</v>
          </cell>
          <cell r="B19" t="str">
            <v>Toma Telefonica Duplex LUMINEX</v>
          </cell>
          <cell r="C19" t="str">
            <v>Un</v>
          </cell>
          <cell r="D19">
            <v>5000</v>
          </cell>
        </row>
        <row r="20">
          <cell r="A20" t="str">
            <v>TOMA-TV</v>
          </cell>
          <cell r="B20" t="str">
            <v>Toma Coaxial LUMINEX</v>
          </cell>
          <cell r="C20" t="str">
            <v>Un</v>
          </cell>
          <cell r="D20">
            <v>3600</v>
          </cell>
        </row>
        <row r="21">
          <cell r="A21" t="str">
            <v>TOMA-TRI 50A</v>
          </cell>
          <cell r="B21" t="str">
            <v>Toma Trifasico 50 A</v>
          </cell>
          <cell r="C21" t="str">
            <v>Un</v>
          </cell>
          <cell r="D21">
            <v>30000</v>
          </cell>
        </row>
        <row r="22">
          <cell r="A22" t="str">
            <v>CAJA-10X10</v>
          </cell>
          <cell r="B22" t="str">
            <v>Caja Metálica 10"x10"x4"</v>
          </cell>
          <cell r="C22" t="str">
            <v>Un</v>
          </cell>
          <cell r="D22">
            <v>1960</v>
          </cell>
        </row>
        <row r="23">
          <cell r="A23" t="str">
            <v>CAJA-2X4</v>
          </cell>
          <cell r="B23" t="str">
            <v>Caja Metálica 2"x4"</v>
          </cell>
          <cell r="C23" t="str">
            <v>Un</v>
          </cell>
          <cell r="D23">
            <v>1000</v>
          </cell>
        </row>
        <row r="24">
          <cell r="A24" t="str">
            <v>CAJA-4X4</v>
          </cell>
          <cell r="B24" t="str">
            <v>Caja Metálica 4"x4"</v>
          </cell>
          <cell r="C24" t="str">
            <v>Un</v>
          </cell>
          <cell r="D24">
            <v>1300</v>
          </cell>
        </row>
        <row r="25">
          <cell r="A25" t="str">
            <v>CAJA-5X5</v>
          </cell>
          <cell r="B25" t="str">
            <v>Caja Metálica 5"x5"</v>
          </cell>
          <cell r="C25" t="str">
            <v>Un</v>
          </cell>
          <cell r="D25">
            <v>5558</v>
          </cell>
        </row>
        <row r="26">
          <cell r="A26" t="str">
            <v>CAJA-6X6</v>
          </cell>
          <cell r="B26" t="str">
            <v>Caja Metálica 6"x6"</v>
          </cell>
          <cell r="C26" t="str">
            <v>Un</v>
          </cell>
          <cell r="D26">
            <v>7119</v>
          </cell>
        </row>
        <row r="27">
          <cell r="A27" t="str">
            <v>CAJA-OCT</v>
          </cell>
          <cell r="B27" t="str">
            <v>Caja Hexagonal</v>
          </cell>
          <cell r="C27" t="str">
            <v>Un</v>
          </cell>
          <cell r="D27">
            <v>1200</v>
          </cell>
        </row>
        <row r="28">
          <cell r="A28" t="str">
            <v>CAJA-C1</v>
          </cell>
          <cell r="B28" t="str">
            <v>Caja Para un Contador</v>
          </cell>
          <cell r="C28" t="str">
            <v>Un</v>
          </cell>
          <cell r="D28">
            <v>25259</v>
          </cell>
        </row>
        <row r="29">
          <cell r="A29" t="str">
            <v>CAJA-C2</v>
          </cell>
          <cell r="B29" t="str">
            <v>Caja Para dos Contador</v>
          </cell>
          <cell r="C29" t="str">
            <v>Un</v>
          </cell>
          <cell r="D29">
            <v>38052</v>
          </cell>
        </row>
        <row r="30">
          <cell r="A30" t="str">
            <v>CAJA-C3</v>
          </cell>
          <cell r="B30" t="str">
            <v>Caja Para tres Contador</v>
          </cell>
          <cell r="C30" t="str">
            <v>Un</v>
          </cell>
          <cell r="D30">
            <v>69047</v>
          </cell>
        </row>
        <row r="31">
          <cell r="A31" t="str">
            <v>CAJA-0.9</v>
          </cell>
          <cell r="B31" t="str">
            <v>Caja Metálica 0.9x0.6x0.12</v>
          </cell>
          <cell r="C31" t="str">
            <v>Un</v>
          </cell>
          <cell r="D31">
            <v>58000</v>
          </cell>
        </row>
        <row r="32">
          <cell r="A32" t="str">
            <v>TAPA-4X4</v>
          </cell>
          <cell r="B32" t="str">
            <v>Tapa Metalica Ciega 4"x4"</v>
          </cell>
          <cell r="C32" t="str">
            <v>Un</v>
          </cell>
          <cell r="D32">
            <v>400</v>
          </cell>
        </row>
        <row r="33">
          <cell r="A33" t="str">
            <v>REG-150</v>
          </cell>
          <cell r="B33" t="str">
            <v>Regleta 150 pares</v>
          </cell>
          <cell r="C33" t="str">
            <v>Un</v>
          </cell>
          <cell r="D33">
            <v>55000</v>
          </cell>
        </row>
        <row r="34">
          <cell r="A34" t="str">
            <v>PROT-12</v>
          </cell>
          <cell r="B34" t="str">
            <v>Protección telefonicas 12 pares</v>
          </cell>
          <cell r="C34" t="str">
            <v>Un</v>
          </cell>
          <cell r="D34">
            <v>190000</v>
          </cell>
        </row>
        <row r="35">
          <cell r="A35" t="str">
            <v>STRIP-10</v>
          </cell>
          <cell r="B35" t="str">
            <v>Strip telefonico 10 pares</v>
          </cell>
          <cell r="C35" t="str">
            <v>Un</v>
          </cell>
          <cell r="D35">
            <v>43417</v>
          </cell>
        </row>
        <row r="36">
          <cell r="A36" t="str">
            <v>STRIP-100</v>
          </cell>
          <cell r="B36" t="str">
            <v>Strip telefonico 100 pares</v>
          </cell>
          <cell r="C36" t="str">
            <v>Un</v>
          </cell>
          <cell r="D36">
            <v>74110</v>
          </cell>
        </row>
        <row r="37">
          <cell r="A37" t="str">
            <v>STRIP-200</v>
          </cell>
          <cell r="B37" t="str">
            <v>Strip telefonico 200 pares</v>
          </cell>
          <cell r="C37" t="str">
            <v>Un</v>
          </cell>
          <cell r="D37">
            <v>147792</v>
          </cell>
        </row>
        <row r="38">
          <cell r="A38" t="str">
            <v>STRIP-20</v>
          </cell>
          <cell r="B38" t="str">
            <v>Strip telefonico 20 pares</v>
          </cell>
          <cell r="C38" t="str">
            <v>Un</v>
          </cell>
          <cell r="D38">
            <v>43417</v>
          </cell>
        </row>
        <row r="39">
          <cell r="A39" t="str">
            <v>STRIP-30</v>
          </cell>
          <cell r="B39" t="str">
            <v>Strip telefonico 30 pares</v>
          </cell>
          <cell r="C39" t="str">
            <v>Un</v>
          </cell>
          <cell r="D39">
            <v>54000</v>
          </cell>
        </row>
        <row r="40">
          <cell r="A40" t="str">
            <v>STRIP-40</v>
          </cell>
          <cell r="B40" t="str">
            <v>Strip telefonico 40 pares</v>
          </cell>
          <cell r="C40" t="str">
            <v>Un</v>
          </cell>
          <cell r="D40">
            <v>180000</v>
          </cell>
        </row>
        <row r="41">
          <cell r="A41" t="str">
            <v>STRIP-60</v>
          </cell>
          <cell r="B41" t="str">
            <v>Strip telefonico 60 pares</v>
          </cell>
          <cell r="C41" t="str">
            <v>Un</v>
          </cell>
          <cell r="D41">
            <v>89032</v>
          </cell>
        </row>
        <row r="42">
          <cell r="A42" t="str">
            <v>STRIP-8</v>
          </cell>
          <cell r="B42" t="str">
            <v>Strip telefonico 8 pares</v>
          </cell>
          <cell r="C42" t="str">
            <v>Un</v>
          </cell>
          <cell r="D42">
            <v>43417</v>
          </cell>
        </row>
        <row r="43">
          <cell r="A43" t="str">
            <v>STRIP-80</v>
          </cell>
          <cell r="B43" t="str">
            <v>Strip telefonico 80 pares</v>
          </cell>
          <cell r="C43" t="str">
            <v>Un</v>
          </cell>
          <cell r="D43">
            <v>59439</v>
          </cell>
        </row>
        <row r="44">
          <cell r="A44" t="str">
            <v>CITOF</v>
          </cell>
          <cell r="B44" t="str">
            <v>Citofono TECNELEC</v>
          </cell>
          <cell r="C44" t="str">
            <v>Un</v>
          </cell>
          <cell r="D44">
            <v>50000</v>
          </cell>
        </row>
        <row r="45">
          <cell r="A45" t="str">
            <v>CONS-S20</v>
          </cell>
          <cell r="B45" t="str">
            <v>Consola Sobreponer 20 puntos TECNELEC</v>
          </cell>
          <cell r="C45" t="str">
            <v>Un</v>
          </cell>
          <cell r="D45">
            <v>625342</v>
          </cell>
        </row>
        <row r="46">
          <cell r="A46" t="str">
            <v>CONS-S24</v>
          </cell>
          <cell r="B46" t="str">
            <v>Consola Sobreponer 24 puntos TECNELEC</v>
          </cell>
          <cell r="C46" t="str">
            <v>Un</v>
          </cell>
          <cell r="D46">
            <v>681139</v>
          </cell>
        </row>
        <row r="47">
          <cell r="A47" t="str">
            <v>CONS-S32</v>
          </cell>
          <cell r="B47" t="str">
            <v>Consola Sobreponer 32 puntos TECNELEC</v>
          </cell>
          <cell r="C47" t="str">
            <v>Un</v>
          </cell>
          <cell r="D47">
            <v>740880</v>
          </cell>
        </row>
        <row r="48">
          <cell r="A48" t="str">
            <v>CONS-S40</v>
          </cell>
          <cell r="B48" t="str">
            <v>Consola Sobreponer 40 puntos TECNELEC</v>
          </cell>
          <cell r="C48" t="str">
            <v>Un</v>
          </cell>
          <cell r="D48">
            <v>865592</v>
          </cell>
        </row>
        <row r="49">
          <cell r="A49" t="str">
            <v>CONS-S52</v>
          </cell>
          <cell r="B49" t="str">
            <v>Consola Sobreponer 52 puntos TECNELEC</v>
          </cell>
          <cell r="C49" t="str">
            <v>Un</v>
          </cell>
          <cell r="D49">
            <v>990921</v>
          </cell>
        </row>
        <row r="50">
          <cell r="A50" t="str">
            <v>CONS-S60</v>
          </cell>
          <cell r="B50" t="str">
            <v>Consola Sobreponer 60 puntos TECNELEC</v>
          </cell>
          <cell r="C50" t="str">
            <v>Un</v>
          </cell>
          <cell r="D50">
            <v>1131377</v>
          </cell>
        </row>
        <row r="51">
          <cell r="A51" t="str">
            <v>CONS-IN12</v>
          </cell>
          <cell r="B51" t="str">
            <v>Consola Incrustar 12 puntos TECNELEC</v>
          </cell>
          <cell r="C51" t="str">
            <v>Un</v>
          </cell>
          <cell r="D51">
            <v>525286</v>
          </cell>
        </row>
        <row r="52">
          <cell r="A52" t="str">
            <v>CONS-IN20</v>
          </cell>
          <cell r="B52" t="str">
            <v>Consola Incrustar 20 puntos TECNELEC</v>
          </cell>
          <cell r="C52" t="str">
            <v>Un</v>
          </cell>
          <cell r="D52">
            <v>625342</v>
          </cell>
        </row>
        <row r="53">
          <cell r="A53" t="str">
            <v>CONS-IN32</v>
          </cell>
          <cell r="B53" t="str">
            <v>Consola Incrustar 32 puntos TECNELEC</v>
          </cell>
          <cell r="C53" t="str">
            <v>Un</v>
          </cell>
          <cell r="D53">
            <v>740880</v>
          </cell>
        </row>
        <row r="54">
          <cell r="A54" t="str">
            <v>CONS-IN40</v>
          </cell>
          <cell r="B54" t="str">
            <v>Consola Incrustar 40 puntos TECNELEC</v>
          </cell>
          <cell r="C54" t="str">
            <v>Un</v>
          </cell>
          <cell r="D54">
            <v>865592</v>
          </cell>
        </row>
        <row r="55">
          <cell r="A55" t="str">
            <v>CONS-IN52</v>
          </cell>
          <cell r="B55" t="str">
            <v>Consola Incrustar 52 puntos TECNELEC</v>
          </cell>
          <cell r="C55" t="str">
            <v>Un</v>
          </cell>
          <cell r="D55">
            <v>990921</v>
          </cell>
        </row>
        <row r="56">
          <cell r="A56" t="str">
            <v>CONS-IN60</v>
          </cell>
          <cell r="B56" t="str">
            <v>Consola Incrustar 60 puntos TECNELEC</v>
          </cell>
          <cell r="C56" t="str">
            <v>Un</v>
          </cell>
          <cell r="D56">
            <v>1131377</v>
          </cell>
        </row>
        <row r="57">
          <cell r="A57" t="str">
            <v>DIV-P/2TV</v>
          </cell>
          <cell r="B57" t="str">
            <v>Divisor P/2 Salidas TV</v>
          </cell>
          <cell r="C57" t="str">
            <v>Un</v>
          </cell>
          <cell r="D57">
            <v>6638</v>
          </cell>
        </row>
        <row r="58">
          <cell r="A58" t="str">
            <v>ANTENA</v>
          </cell>
          <cell r="B58" t="str">
            <v>Antena Canal Nacional e Internacional</v>
          </cell>
          <cell r="C58" t="str">
            <v>Un</v>
          </cell>
          <cell r="D58">
            <v>54921</v>
          </cell>
        </row>
        <row r="59">
          <cell r="A59" t="str">
            <v>SPLIT3:1</v>
          </cell>
          <cell r="B59" t="str">
            <v>Spliter 3:1</v>
          </cell>
          <cell r="C59" t="str">
            <v>Un</v>
          </cell>
          <cell r="D59">
            <v>1300</v>
          </cell>
        </row>
        <row r="60">
          <cell r="A60" t="str">
            <v>ESTP-10</v>
          </cell>
          <cell r="B60" t="str">
            <v>Estacion Portero 10 Botones</v>
          </cell>
          <cell r="C60" t="str">
            <v>Un</v>
          </cell>
          <cell r="D60">
            <v>243402</v>
          </cell>
        </row>
        <row r="61">
          <cell r="A61" t="str">
            <v>ESTP-12</v>
          </cell>
          <cell r="B61" t="str">
            <v>Estacion Portero 12 Botones</v>
          </cell>
          <cell r="C61" t="str">
            <v>Un</v>
          </cell>
          <cell r="D61">
            <v>263413</v>
          </cell>
        </row>
        <row r="62">
          <cell r="A62" t="str">
            <v>ESTP-14</v>
          </cell>
          <cell r="B62" t="str">
            <v>Estacion Portero 14 Botones</v>
          </cell>
          <cell r="C62" t="str">
            <v>Un</v>
          </cell>
          <cell r="D62">
            <v>283617</v>
          </cell>
        </row>
        <row r="63">
          <cell r="A63" t="str">
            <v>ESTP-16</v>
          </cell>
          <cell r="B63" t="str">
            <v>Estacion Portero 16 Botones</v>
          </cell>
          <cell r="C63" t="str">
            <v>Un</v>
          </cell>
          <cell r="D63">
            <v>304010</v>
          </cell>
        </row>
        <row r="64">
          <cell r="A64" t="str">
            <v>ESTP-18</v>
          </cell>
          <cell r="B64" t="str">
            <v>Estacion Portero 18 Botones</v>
          </cell>
          <cell r="C64" t="str">
            <v>Un</v>
          </cell>
          <cell r="D64">
            <v>324409</v>
          </cell>
        </row>
        <row r="65">
          <cell r="A65" t="str">
            <v>ESTP-20</v>
          </cell>
          <cell r="B65" t="str">
            <v>Estacion Portero 20 Botones</v>
          </cell>
          <cell r="C65" t="str">
            <v>Un</v>
          </cell>
          <cell r="D65">
            <v>344802</v>
          </cell>
        </row>
        <row r="66">
          <cell r="A66" t="str">
            <v>FUENTE-CI</v>
          </cell>
          <cell r="B66" t="str">
            <v>Fuente Citofonos TECNELEC</v>
          </cell>
          <cell r="C66" t="str">
            <v>Un</v>
          </cell>
          <cell r="D66">
            <v>92357</v>
          </cell>
        </row>
        <row r="67">
          <cell r="A67" t="str">
            <v>ALCU-10</v>
          </cell>
          <cell r="B67" t="str">
            <v>Alambre Cobre TW 10 AWG</v>
          </cell>
          <cell r="C67" t="str">
            <v>Ml</v>
          </cell>
          <cell r="D67">
            <v>890</v>
          </cell>
        </row>
        <row r="68">
          <cell r="A68" t="str">
            <v>ALCU-12</v>
          </cell>
          <cell r="B68" t="str">
            <v>Alambre Cobre TW 12 AWG</v>
          </cell>
          <cell r="C68" t="str">
            <v>Ml</v>
          </cell>
          <cell r="D68">
            <v>560</v>
          </cell>
        </row>
        <row r="69">
          <cell r="A69" t="str">
            <v>ALCU-14</v>
          </cell>
          <cell r="B69" t="str">
            <v>Alambre Cobre TW 14 AWG</v>
          </cell>
          <cell r="C69" t="str">
            <v>Ml</v>
          </cell>
          <cell r="D69">
            <v>420</v>
          </cell>
        </row>
        <row r="70">
          <cell r="A70" t="str">
            <v>ALCU-6</v>
          </cell>
          <cell r="B70" t="str">
            <v>Alambre Cobre TW 6 AWG</v>
          </cell>
          <cell r="C70" t="str">
            <v>Ml</v>
          </cell>
          <cell r="D70">
            <v>1261</v>
          </cell>
        </row>
        <row r="71">
          <cell r="A71" t="str">
            <v>ALCU-8</v>
          </cell>
          <cell r="B71" t="str">
            <v>Alambre Cobre TW 8 AWG</v>
          </cell>
          <cell r="C71" t="str">
            <v>Ml</v>
          </cell>
          <cell r="D71">
            <v>1500</v>
          </cell>
        </row>
        <row r="72">
          <cell r="A72" t="str">
            <v>ALCUT-2X18E</v>
          </cell>
          <cell r="B72" t="str">
            <v>Alambre Telefonico 2x18 Entorchado</v>
          </cell>
          <cell r="C72" t="str">
            <v>Ml</v>
          </cell>
          <cell r="D72">
            <v>412</v>
          </cell>
        </row>
        <row r="73">
          <cell r="A73" t="str">
            <v>ALCUT-2X18</v>
          </cell>
          <cell r="B73" t="str">
            <v>Alambre Telefonico 2x18 Paralelo</v>
          </cell>
          <cell r="C73" t="str">
            <v>Ml</v>
          </cell>
          <cell r="D73">
            <v>380</v>
          </cell>
        </row>
        <row r="74">
          <cell r="A74" t="str">
            <v>ALCUT-2X18N</v>
          </cell>
          <cell r="B74" t="str">
            <v>Alambre Telefonico 2x18 Paralelo ELKS Negro</v>
          </cell>
          <cell r="C74" t="str">
            <v>Ml</v>
          </cell>
          <cell r="D74">
            <v>594</v>
          </cell>
        </row>
        <row r="75">
          <cell r="A75" t="str">
            <v>ALCUT-2X20E</v>
          </cell>
          <cell r="B75" t="str">
            <v>Alambre Telefonico 2x20 Entorchado</v>
          </cell>
          <cell r="C75" t="str">
            <v>Ml</v>
          </cell>
          <cell r="D75">
            <v>326</v>
          </cell>
        </row>
        <row r="76">
          <cell r="A76" t="str">
            <v>ALCUT-2X20</v>
          </cell>
          <cell r="B76" t="str">
            <v>Alambre Telefonico 2x20 Paralelo</v>
          </cell>
          <cell r="C76" t="str">
            <v>Ml</v>
          </cell>
          <cell r="D76">
            <v>328</v>
          </cell>
        </row>
        <row r="77">
          <cell r="A77" t="str">
            <v>ALCUT-2X20B</v>
          </cell>
          <cell r="B77" t="str">
            <v>Alambre Telefonico 2x20 Paralelo Blanco</v>
          </cell>
          <cell r="C77" t="str">
            <v>Ml</v>
          </cell>
          <cell r="D77">
            <v>293</v>
          </cell>
        </row>
        <row r="78">
          <cell r="A78" t="str">
            <v>ALCUT-2X22</v>
          </cell>
          <cell r="B78" t="str">
            <v>Alambre Telefonico 2x22 Paralelo</v>
          </cell>
          <cell r="C78" t="str">
            <v>Ml</v>
          </cell>
          <cell r="D78">
            <v>209</v>
          </cell>
        </row>
        <row r="79">
          <cell r="A79" t="str">
            <v>RG-59</v>
          </cell>
          <cell r="B79" t="str">
            <v>Cable Coaxial RG-59 TV</v>
          </cell>
          <cell r="C79" t="str">
            <v>Ml</v>
          </cell>
          <cell r="D79">
            <v>600</v>
          </cell>
        </row>
        <row r="80">
          <cell r="A80" t="str">
            <v>CACU-1/0</v>
          </cell>
          <cell r="B80" t="str">
            <v>Cable de Cobre THW 1/0 AWG</v>
          </cell>
          <cell r="C80" t="str">
            <v>Ml</v>
          </cell>
          <cell r="D80">
            <v>12000</v>
          </cell>
        </row>
        <row r="81">
          <cell r="A81" t="str">
            <v>CACU-10</v>
          </cell>
          <cell r="B81" t="str">
            <v>Cable Cobre THW 10 AWG</v>
          </cell>
          <cell r="C81" t="str">
            <v>Ml</v>
          </cell>
          <cell r="D81">
            <v>728</v>
          </cell>
        </row>
        <row r="82">
          <cell r="A82" t="str">
            <v>CACU-12</v>
          </cell>
          <cell r="B82" t="str">
            <v>Cable Cobre THW 12 AWG</v>
          </cell>
          <cell r="C82" t="str">
            <v>Ml</v>
          </cell>
          <cell r="D82">
            <v>499</v>
          </cell>
        </row>
        <row r="83">
          <cell r="A83" t="str">
            <v>CACU-14</v>
          </cell>
          <cell r="B83" t="str">
            <v>Cable Cobre THW 14 AWG</v>
          </cell>
          <cell r="C83" t="str">
            <v>Ml</v>
          </cell>
          <cell r="D83">
            <v>365</v>
          </cell>
        </row>
        <row r="84">
          <cell r="A84" t="str">
            <v>CACU-2</v>
          </cell>
          <cell r="B84" t="str">
            <v>Cable de Cobre THW 2 AWG</v>
          </cell>
          <cell r="C84" t="str">
            <v>Ml</v>
          </cell>
          <cell r="D84">
            <v>6200</v>
          </cell>
        </row>
        <row r="85">
          <cell r="A85" t="str">
            <v>CACU-2/0</v>
          </cell>
          <cell r="B85" t="str">
            <v>Cable de Cobre THW 2/0 AWG</v>
          </cell>
          <cell r="C85" t="str">
            <v>Ml</v>
          </cell>
          <cell r="D85">
            <v>8060</v>
          </cell>
        </row>
        <row r="86">
          <cell r="A86" t="str">
            <v>CACU-3/0</v>
          </cell>
          <cell r="B86" t="str">
            <v>Cable de Cobre THW 3/0 AWG</v>
          </cell>
          <cell r="C86" t="str">
            <v>Ml</v>
          </cell>
          <cell r="D86">
            <v>9490</v>
          </cell>
        </row>
        <row r="87">
          <cell r="A87" t="str">
            <v>CACU-4</v>
          </cell>
          <cell r="B87" t="str">
            <v>Cable Cobre THW 4 AWG</v>
          </cell>
          <cell r="C87" t="str">
            <v>Ml</v>
          </cell>
          <cell r="D87">
            <v>4200</v>
          </cell>
        </row>
        <row r="88">
          <cell r="A88" t="str">
            <v>CACU-4/0</v>
          </cell>
          <cell r="B88" t="str">
            <v>Cable de Cobre THW 4/0 AWG</v>
          </cell>
          <cell r="C88" t="str">
            <v>Ml</v>
          </cell>
          <cell r="D88">
            <v>12561</v>
          </cell>
        </row>
        <row r="89">
          <cell r="A89" t="str">
            <v>CACU-500</v>
          </cell>
          <cell r="B89" t="str">
            <v>Cable de Cobre THW 500 MCM</v>
          </cell>
          <cell r="C89" t="str">
            <v>Ml</v>
          </cell>
          <cell r="D89">
            <v>31047</v>
          </cell>
        </row>
        <row r="90">
          <cell r="A90" t="str">
            <v>CACU-6</v>
          </cell>
          <cell r="B90" t="str">
            <v>Cable de Cobre THW 6 AWG</v>
          </cell>
          <cell r="C90" t="str">
            <v>Ml</v>
          </cell>
          <cell r="D90">
            <v>2100</v>
          </cell>
        </row>
        <row r="91">
          <cell r="A91" t="str">
            <v>CACU-8</v>
          </cell>
          <cell r="B91" t="str">
            <v>Cable de Cobre THW 8 AWG</v>
          </cell>
          <cell r="C91" t="str">
            <v>Ml</v>
          </cell>
          <cell r="D91">
            <v>1143</v>
          </cell>
        </row>
        <row r="92">
          <cell r="A92" t="str">
            <v>XLP-2</v>
          </cell>
          <cell r="B92" t="str">
            <v>Cable XLP No. 2</v>
          </cell>
          <cell r="C92" t="str">
            <v>Ml</v>
          </cell>
          <cell r="D92">
            <v>16744</v>
          </cell>
        </row>
        <row r="93">
          <cell r="A93" t="str">
            <v>CATEL-10</v>
          </cell>
          <cell r="B93" t="str">
            <v xml:space="preserve">Cable Teléfono 10 Pares </v>
          </cell>
          <cell r="C93" t="str">
            <v>Ml</v>
          </cell>
          <cell r="D93">
            <v>1290</v>
          </cell>
        </row>
        <row r="94">
          <cell r="A94" t="str">
            <v>CATEL-100</v>
          </cell>
          <cell r="B94" t="str">
            <v xml:space="preserve">Cable Teléfono 100 Pares </v>
          </cell>
          <cell r="C94" t="str">
            <v>Ml</v>
          </cell>
          <cell r="D94">
            <v>9580</v>
          </cell>
        </row>
        <row r="95">
          <cell r="A95" t="str">
            <v>CATEL-150</v>
          </cell>
          <cell r="B95" t="str">
            <v xml:space="preserve">Cable Teléfono 150 Pares </v>
          </cell>
          <cell r="C95" t="str">
            <v>Ml</v>
          </cell>
          <cell r="D95">
            <v>7824</v>
          </cell>
        </row>
        <row r="96">
          <cell r="A96" t="str">
            <v>CATEL-18</v>
          </cell>
          <cell r="B96" t="str">
            <v xml:space="preserve">Cable Teléfono 18 Pares </v>
          </cell>
          <cell r="C96" t="str">
            <v>Ml</v>
          </cell>
          <cell r="D96">
            <v>0</v>
          </cell>
        </row>
        <row r="97">
          <cell r="A97" t="str">
            <v>CATEL-2</v>
          </cell>
          <cell r="B97" t="str">
            <v xml:space="preserve">Cable Teléfono 2 Pares </v>
          </cell>
          <cell r="C97" t="str">
            <v>Ml</v>
          </cell>
          <cell r="D97">
            <v>450</v>
          </cell>
        </row>
        <row r="98">
          <cell r="A98" t="str">
            <v>CATEL-20</v>
          </cell>
          <cell r="B98" t="str">
            <v xml:space="preserve">Cable Teléfono 20 Pares </v>
          </cell>
          <cell r="C98" t="str">
            <v>Ml</v>
          </cell>
          <cell r="D98">
            <v>2038</v>
          </cell>
        </row>
        <row r="99">
          <cell r="A99" t="str">
            <v>CATEL-25</v>
          </cell>
          <cell r="B99" t="str">
            <v xml:space="preserve">Cable Teléfono 25 Pares </v>
          </cell>
          <cell r="C99" t="str">
            <v>Ml</v>
          </cell>
          <cell r="D99">
            <v>2737</v>
          </cell>
        </row>
        <row r="100">
          <cell r="A100" t="str">
            <v>CATEL-30</v>
          </cell>
          <cell r="B100" t="str">
            <v xml:space="preserve">Cable Teléfono 30 Pares </v>
          </cell>
          <cell r="C100" t="str">
            <v>Ml</v>
          </cell>
          <cell r="D100">
            <v>3137</v>
          </cell>
        </row>
        <row r="101">
          <cell r="A101" t="str">
            <v>CATEL-4</v>
          </cell>
          <cell r="B101" t="str">
            <v xml:space="preserve">Cable Teléfono 4 Pares </v>
          </cell>
          <cell r="C101" t="str">
            <v>Ml</v>
          </cell>
          <cell r="D101">
            <v>530</v>
          </cell>
        </row>
        <row r="102">
          <cell r="A102" t="str">
            <v>CATEL-40</v>
          </cell>
          <cell r="B102" t="str">
            <v xml:space="preserve">Cable Teléfono 40 Pares </v>
          </cell>
          <cell r="C102" t="str">
            <v>Ml</v>
          </cell>
          <cell r="D102">
            <v>4026</v>
          </cell>
        </row>
        <row r="103">
          <cell r="A103" t="str">
            <v>CATEL-50</v>
          </cell>
          <cell r="B103" t="str">
            <v xml:space="preserve">Cable Teléfono 50 Pares </v>
          </cell>
          <cell r="C103" t="str">
            <v>Ml</v>
          </cell>
          <cell r="D103">
            <v>4970</v>
          </cell>
        </row>
        <row r="104">
          <cell r="A104" t="str">
            <v>CATEL-6</v>
          </cell>
          <cell r="B104" t="str">
            <v xml:space="preserve">Cable Teléfono 6 Pares </v>
          </cell>
          <cell r="C104" t="str">
            <v>Ml</v>
          </cell>
          <cell r="D104">
            <v>714</v>
          </cell>
        </row>
        <row r="105">
          <cell r="A105" t="str">
            <v>CATEL-70</v>
          </cell>
          <cell r="B105" t="str">
            <v xml:space="preserve">Cable Teléfono 70 Pares </v>
          </cell>
          <cell r="C105" t="str">
            <v>Ml</v>
          </cell>
          <cell r="D105">
            <v>6932</v>
          </cell>
        </row>
        <row r="106">
          <cell r="A106" t="str">
            <v>CACU-2X12</v>
          </cell>
          <cell r="B106" t="str">
            <v>Cable de Cobre 2x12 AWG Fle.</v>
          </cell>
          <cell r="C106" t="str">
            <v>Ml</v>
          </cell>
          <cell r="D106">
            <v>1184</v>
          </cell>
        </row>
        <row r="107">
          <cell r="A107" t="str">
            <v>CACU-2X14</v>
          </cell>
          <cell r="B107" t="str">
            <v>Cable de Cobre 2x14 AWG Fle.</v>
          </cell>
          <cell r="C107" t="str">
            <v>Ml</v>
          </cell>
          <cell r="D107">
            <v>776</v>
          </cell>
        </row>
        <row r="108">
          <cell r="A108" t="str">
            <v>CACU-2X16</v>
          </cell>
          <cell r="B108" t="str">
            <v>Cable de Cobre 2x16 AWG Fle.</v>
          </cell>
          <cell r="C108" t="str">
            <v>Ml</v>
          </cell>
          <cell r="D108">
            <v>452</v>
          </cell>
        </row>
        <row r="109">
          <cell r="A109" t="str">
            <v>CACU-2X18</v>
          </cell>
          <cell r="B109" t="str">
            <v>Cable de Cobre 2x18 AWG Fle.</v>
          </cell>
          <cell r="C109" t="str">
            <v>Ml</v>
          </cell>
          <cell r="D109">
            <v>312</v>
          </cell>
        </row>
        <row r="110">
          <cell r="A110" t="str">
            <v>TER-1</v>
          </cell>
          <cell r="B110" t="str">
            <v>Adaptador Terminal Conduit 1"</v>
          </cell>
          <cell r="C110" t="str">
            <v>Un</v>
          </cell>
          <cell r="D110">
            <v>313</v>
          </cell>
        </row>
        <row r="111">
          <cell r="A111" t="str">
            <v>TER-1/2</v>
          </cell>
          <cell r="B111" t="str">
            <v>Adaptador Terminal  Conduit 1/2"</v>
          </cell>
          <cell r="C111" t="str">
            <v>Un</v>
          </cell>
          <cell r="D111">
            <v>400</v>
          </cell>
        </row>
        <row r="112">
          <cell r="A112" t="str">
            <v>TER-2</v>
          </cell>
          <cell r="B112" t="str">
            <v>Adaptador Terminal  Conduit 2"</v>
          </cell>
          <cell r="C112" t="str">
            <v>Un</v>
          </cell>
          <cell r="D112">
            <v>1612</v>
          </cell>
        </row>
        <row r="113">
          <cell r="A113" t="str">
            <v>TER-3</v>
          </cell>
          <cell r="B113" t="str">
            <v>Adaptador Terminal  Conduit 3"</v>
          </cell>
          <cell r="C113" t="str">
            <v>Un</v>
          </cell>
          <cell r="D113">
            <v>5561</v>
          </cell>
        </row>
        <row r="114">
          <cell r="A114" t="str">
            <v>TER-3/4</v>
          </cell>
          <cell r="B114" t="str">
            <v>Adaptador Terminal Conduit 3/4"</v>
          </cell>
          <cell r="C114" t="str">
            <v>Un</v>
          </cell>
          <cell r="D114">
            <v>200</v>
          </cell>
        </row>
        <row r="115">
          <cell r="A115" t="str">
            <v>TER-11/2</v>
          </cell>
          <cell r="B115" t="str">
            <v>Adaptador Terminal Conduit 1 1/2"</v>
          </cell>
          <cell r="C115" t="str">
            <v>Un</v>
          </cell>
          <cell r="D115">
            <v>1077</v>
          </cell>
        </row>
        <row r="116">
          <cell r="A116" t="str">
            <v>TER-11/4</v>
          </cell>
          <cell r="B116" t="str">
            <v>Adaptador Terminal Conduit 1 1/4"</v>
          </cell>
          <cell r="C116" t="str">
            <v>Un</v>
          </cell>
          <cell r="D116">
            <v>949</v>
          </cell>
        </row>
        <row r="117">
          <cell r="A117" t="str">
            <v>CAJA-PVCD</v>
          </cell>
          <cell r="B117" t="str">
            <v>Caja Doble Conduit</v>
          </cell>
          <cell r="C117" t="str">
            <v>Un</v>
          </cell>
          <cell r="D117">
            <v>1468</v>
          </cell>
        </row>
        <row r="118">
          <cell r="A118" t="str">
            <v>CAJA-PVCO</v>
          </cell>
          <cell r="B118" t="str">
            <v>Caja Octogonal Conduit</v>
          </cell>
          <cell r="C118" t="str">
            <v>Un</v>
          </cell>
          <cell r="D118">
            <v>1004</v>
          </cell>
        </row>
        <row r="119">
          <cell r="A119" t="str">
            <v>CAJA-PVCS</v>
          </cell>
          <cell r="B119" t="str">
            <v>Caja Sencilla Conduit</v>
          </cell>
          <cell r="C119" t="str">
            <v>Un</v>
          </cell>
          <cell r="D119">
            <v>1078</v>
          </cell>
        </row>
        <row r="120">
          <cell r="A120" t="str">
            <v>CURVA-1</v>
          </cell>
          <cell r="B120" t="str">
            <v>Curva Conduit PVC 1"</v>
          </cell>
          <cell r="C120" t="str">
            <v>Un</v>
          </cell>
          <cell r="D120">
            <v>1400</v>
          </cell>
        </row>
        <row r="121">
          <cell r="A121" t="str">
            <v>CURVA-11/2</v>
          </cell>
          <cell r="B121" t="str">
            <v>Curva Conduit PVC 1 1/2"</v>
          </cell>
          <cell r="C121" t="str">
            <v>Un</v>
          </cell>
          <cell r="D121">
            <v>3933</v>
          </cell>
        </row>
        <row r="122">
          <cell r="A122" t="str">
            <v>CURVA-11/4</v>
          </cell>
          <cell r="B122" t="str">
            <v>Curva Conduit PVC 1 1/4"</v>
          </cell>
          <cell r="C122" t="str">
            <v>Un</v>
          </cell>
          <cell r="D122">
            <v>2714</v>
          </cell>
        </row>
        <row r="123">
          <cell r="A123" t="str">
            <v>CURVA-1/2</v>
          </cell>
          <cell r="B123" t="str">
            <v>Curva Conduit PVC 1/2"</v>
          </cell>
          <cell r="C123" t="str">
            <v>Un</v>
          </cell>
          <cell r="D123">
            <v>600</v>
          </cell>
        </row>
        <row r="124">
          <cell r="A124" t="str">
            <v>CURVA-3</v>
          </cell>
          <cell r="B124" t="str">
            <v>Curva Conduit PVC 3"</v>
          </cell>
          <cell r="C124" t="str">
            <v>Un</v>
          </cell>
          <cell r="D124">
            <v>9546</v>
          </cell>
        </row>
        <row r="125">
          <cell r="A125" t="str">
            <v>CURVA-2</v>
          </cell>
          <cell r="B125" t="str">
            <v>Curva Conduit PVC 2"</v>
          </cell>
          <cell r="C125" t="str">
            <v>Un</v>
          </cell>
          <cell r="D125">
            <v>4750</v>
          </cell>
        </row>
        <row r="126">
          <cell r="A126" t="str">
            <v>CURVA-3/4</v>
          </cell>
          <cell r="B126" t="str">
            <v>Curva Conduit PVC 3/4"</v>
          </cell>
          <cell r="C126" t="str">
            <v>Un</v>
          </cell>
          <cell r="D126">
            <v>780</v>
          </cell>
        </row>
        <row r="127">
          <cell r="A127" t="str">
            <v>CURVA-21/2</v>
          </cell>
          <cell r="B127" t="str">
            <v>Curva Conduit PVC 2 1/2"</v>
          </cell>
          <cell r="C127" t="str">
            <v>Un</v>
          </cell>
          <cell r="D127">
            <v>0</v>
          </cell>
        </row>
        <row r="128">
          <cell r="A128" t="str">
            <v>LIMPVC</v>
          </cell>
          <cell r="B128" t="str">
            <v>Limpiador  PVC 760 Gr</v>
          </cell>
          <cell r="C128" t="str">
            <v>Un</v>
          </cell>
          <cell r="D128">
            <v>19000</v>
          </cell>
        </row>
        <row r="129">
          <cell r="A129" t="str">
            <v>SOLPVC</v>
          </cell>
          <cell r="B129" t="str">
            <v>Soldadura liquida PVC 1/4 Gal.</v>
          </cell>
          <cell r="C129" t="str">
            <v>Un</v>
          </cell>
          <cell r="D129">
            <v>33414</v>
          </cell>
        </row>
        <row r="130">
          <cell r="A130" t="str">
            <v>TUBFPVC-1/2</v>
          </cell>
          <cell r="B130" t="str">
            <v>Tubo Conduit Flexible 1/2"</v>
          </cell>
          <cell r="C130" t="str">
            <v>Rollo</v>
          </cell>
          <cell r="D130">
            <v>478</v>
          </cell>
        </row>
        <row r="131">
          <cell r="A131" t="str">
            <v>TUBPVC-1</v>
          </cell>
          <cell r="B131" t="str">
            <v>Tubería Conduit PVC 1"</v>
          </cell>
          <cell r="C131" t="str">
            <v>Ml</v>
          </cell>
          <cell r="D131">
            <v>1287</v>
          </cell>
        </row>
        <row r="132">
          <cell r="A132" t="str">
            <v>TUBPVC-1/2</v>
          </cell>
          <cell r="B132" t="str">
            <v>Tubería Conduit PVC  1/2"</v>
          </cell>
          <cell r="C132" t="str">
            <v>Ml</v>
          </cell>
          <cell r="D132">
            <v>1200</v>
          </cell>
        </row>
        <row r="133">
          <cell r="A133" t="str">
            <v>TUBPVC-2</v>
          </cell>
          <cell r="B133" t="str">
            <v>Tubería Conduit PVC 2"</v>
          </cell>
          <cell r="C133" t="str">
            <v>Ml</v>
          </cell>
          <cell r="D133">
            <v>6000</v>
          </cell>
        </row>
        <row r="134">
          <cell r="A134" t="str">
            <v>TUBPVC-3</v>
          </cell>
          <cell r="B134" t="str">
            <v>Tubería Conduit PVC 3"</v>
          </cell>
          <cell r="C134" t="str">
            <v>Ml</v>
          </cell>
          <cell r="D134">
            <v>8700</v>
          </cell>
        </row>
        <row r="135">
          <cell r="A135" t="str">
            <v>TUBPVC-4</v>
          </cell>
          <cell r="B135" t="str">
            <v>Tubería Conduit PVC 4"</v>
          </cell>
          <cell r="C135" t="str">
            <v>Ml</v>
          </cell>
          <cell r="D135">
            <v>12307</v>
          </cell>
        </row>
        <row r="136">
          <cell r="A136" t="str">
            <v>TUBPVC-3/4</v>
          </cell>
          <cell r="B136" t="str">
            <v>Tubería Conduit PVC 3/4"</v>
          </cell>
          <cell r="C136" t="str">
            <v>Ml</v>
          </cell>
          <cell r="D136">
            <v>1400</v>
          </cell>
        </row>
        <row r="137">
          <cell r="A137" t="str">
            <v>TUBPVC-11/2</v>
          </cell>
          <cell r="B137" t="str">
            <v>Tubería Conduit PVC 1 1/2"</v>
          </cell>
          <cell r="C137" t="str">
            <v>Ml</v>
          </cell>
          <cell r="D137">
            <v>2000</v>
          </cell>
        </row>
        <row r="138">
          <cell r="A138" t="str">
            <v>TUBPVC-11/4</v>
          </cell>
          <cell r="B138" t="str">
            <v>Tubería Conduit PVC 1 1/4"</v>
          </cell>
          <cell r="C138" t="str">
            <v>Ml</v>
          </cell>
          <cell r="D138">
            <v>2366</v>
          </cell>
        </row>
        <row r="139">
          <cell r="A139" t="str">
            <v>TUBPVC-21/2</v>
          </cell>
          <cell r="B139" t="str">
            <v>Tubería Conduit PVC 2 1/2"</v>
          </cell>
          <cell r="C139" t="str">
            <v>Ml</v>
          </cell>
          <cell r="D139">
            <v>0</v>
          </cell>
        </row>
        <row r="140">
          <cell r="A140" t="str">
            <v>CTI2S</v>
          </cell>
          <cell r="B140" t="str">
            <v>Tablero Monofasico 100 A 2 Circuitos LUMINEX</v>
          </cell>
          <cell r="C140" t="str">
            <v>Un</v>
          </cell>
          <cell r="D140">
            <v>14024</v>
          </cell>
        </row>
        <row r="141">
          <cell r="A141" t="str">
            <v>CTI4S</v>
          </cell>
          <cell r="B141" t="str">
            <v>Tablero Monofasico 100 A 4 Circuitos LUMINEX</v>
          </cell>
          <cell r="C141" t="str">
            <v>Un</v>
          </cell>
          <cell r="D141">
            <v>22997</v>
          </cell>
        </row>
        <row r="142">
          <cell r="A142" t="str">
            <v>TWC-12M</v>
          </cell>
          <cell r="B142" t="str">
            <v>Tablero HQP 12 Circuitos Totalizador LUMINEX 3Ø</v>
          </cell>
          <cell r="C142" t="str">
            <v>Un</v>
          </cell>
          <cell r="D142">
            <v>200000</v>
          </cell>
        </row>
        <row r="143">
          <cell r="A143" t="str">
            <v>TWC-18M</v>
          </cell>
          <cell r="B143" t="str">
            <v>Tablero HQP 18 Circuitos Totalizador LUMINEX 3Ø</v>
          </cell>
          <cell r="C143" t="str">
            <v>Un</v>
          </cell>
          <cell r="D143">
            <v>240000</v>
          </cell>
        </row>
        <row r="144">
          <cell r="A144" t="str">
            <v>TWC-24M</v>
          </cell>
          <cell r="B144" t="str">
            <v>Tablero HQP 24 Circuitos Totalizador LUMINEX 3Ø</v>
          </cell>
          <cell r="C144" t="str">
            <v>Un</v>
          </cell>
          <cell r="D144">
            <v>320000</v>
          </cell>
        </row>
        <row r="145">
          <cell r="A145" t="str">
            <v>TWC-30M</v>
          </cell>
          <cell r="B145" t="str">
            <v>Tablero HQP 30 Circuitos Totalizador LUMINEX</v>
          </cell>
          <cell r="C145" t="str">
            <v>Un</v>
          </cell>
          <cell r="D145">
            <v>512434</v>
          </cell>
        </row>
        <row r="146">
          <cell r="A146" t="str">
            <v>TWC-36M</v>
          </cell>
          <cell r="B146" t="str">
            <v>Tablero HQP 36 Circuitos Totalizador LUMINEX</v>
          </cell>
          <cell r="C146" t="str">
            <v>Un</v>
          </cell>
          <cell r="D146">
            <v>530574</v>
          </cell>
        </row>
        <row r="147">
          <cell r="A147" t="str">
            <v>TWC-M-36</v>
          </cell>
          <cell r="B147" t="str">
            <v>Tablero 36 Circuitos Espacio Totalizador Pueta y Llave LUMINEX</v>
          </cell>
          <cell r="C147" t="str">
            <v>Un</v>
          </cell>
          <cell r="D147">
            <v>550000</v>
          </cell>
        </row>
        <row r="148">
          <cell r="A148" t="str">
            <v>TWC-M-24</v>
          </cell>
          <cell r="B148" t="str">
            <v>Tablero 24 Circuitos Espacio Totalizador Pueta y Llave LUMINEX</v>
          </cell>
          <cell r="C148" t="str">
            <v>Un</v>
          </cell>
          <cell r="D148">
            <v>500000</v>
          </cell>
        </row>
        <row r="149">
          <cell r="A149" t="str">
            <v>TWC-M-12</v>
          </cell>
          <cell r="B149" t="str">
            <v>Tablero 12 Circuitos Espacio Totalizador Pueta y Llave LUMINEX</v>
          </cell>
          <cell r="C149" t="str">
            <v>Un</v>
          </cell>
          <cell r="D149">
            <v>450000</v>
          </cell>
        </row>
        <row r="150">
          <cell r="A150" t="str">
            <v>TWC-42M</v>
          </cell>
          <cell r="B150" t="str">
            <v>Tablero HQP 42 Circuitos Totalizador LUMINEX</v>
          </cell>
          <cell r="C150" t="str">
            <v>Un</v>
          </cell>
          <cell r="D150">
            <v>577745</v>
          </cell>
        </row>
        <row r="151">
          <cell r="A151" t="str">
            <v>TWP-12</v>
          </cell>
          <cell r="B151" t="str">
            <v>Tablero con Puerta 12 Circuitos LUMINEX Trifilar</v>
          </cell>
          <cell r="C151" t="str">
            <v>Un</v>
          </cell>
          <cell r="D151">
            <v>189012</v>
          </cell>
        </row>
        <row r="152">
          <cell r="A152" t="str">
            <v>TWP-18</v>
          </cell>
          <cell r="B152" t="str">
            <v>Tablero con Puerta 18 Circuitos LUMINEX</v>
          </cell>
          <cell r="C152" t="str">
            <v>Un</v>
          </cell>
          <cell r="D152">
            <v>223605</v>
          </cell>
        </row>
        <row r="153">
          <cell r="A153" t="str">
            <v>TWP-24</v>
          </cell>
          <cell r="B153" t="str">
            <v>Tablero con Puerta 24 Circuitos LUMINEX</v>
          </cell>
          <cell r="C153" t="str">
            <v>Un</v>
          </cell>
          <cell r="D153">
            <v>264865</v>
          </cell>
        </row>
        <row r="154">
          <cell r="A154" t="str">
            <v>TWP-30</v>
          </cell>
          <cell r="B154" t="str">
            <v>Tablero con Puerta 30 Circuitos LUMINEX</v>
          </cell>
          <cell r="C154" t="str">
            <v>Un</v>
          </cell>
          <cell r="D154">
            <v>353233</v>
          </cell>
        </row>
        <row r="155">
          <cell r="A155" t="str">
            <v>TWP-36</v>
          </cell>
          <cell r="B155" t="str">
            <v>Tablero con Puerta 36 Circuitos LUMINEX</v>
          </cell>
          <cell r="C155" t="str">
            <v>Un</v>
          </cell>
          <cell r="D155">
            <v>372657</v>
          </cell>
        </row>
        <row r="156">
          <cell r="A156" t="str">
            <v>TWP-42</v>
          </cell>
          <cell r="B156" t="str">
            <v>Tablero con Puerta 42 Circuitos LUMINEX</v>
          </cell>
          <cell r="C156" t="str">
            <v>Un</v>
          </cell>
          <cell r="D156">
            <v>430429</v>
          </cell>
        </row>
        <row r="157">
          <cell r="A157" t="str">
            <v>TWC-12</v>
          </cell>
          <cell r="B157" t="str">
            <v>Tablero con Puerta Llave 12 Circuitos LUMINEX</v>
          </cell>
          <cell r="C157" t="str">
            <v>Un</v>
          </cell>
          <cell r="D157">
            <v>204092</v>
          </cell>
        </row>
        <row r="158">
          <cell r="A158" t="str">
            <v>TWC-18</v>
          </cell>
          <cell r="B158" t="str">
            <v>Tablero con Puerta Llave 18 Circuitos LUMINEX</v>
          </cell>
          <cell r="C158" t="str">
            <v>Un</v>
          </cell>
          <cell r="D158">
            <v>238687</v>
          </cell>
        </row>
        <row r="159">
          <cell r="A159" t="str">
            <v>TWC-24</v>
          </cell>
          <cell r="B159" t="str">
            <v>Tablero con Puerta Llave 24 Circuitos LUMINEX</v>
          </cell>
          <cell r="C159" t="str">
            <v>Un</v>
          </cell>
          <cell r="D159">
            <v>279945</v>
          </cell>
        </row>
        <row r="160">
          <cell r="A160" t="str">
            <v>TWC-30</v>
          </cell>
          <cell r="B160" t="str">
            <v>Tablero con Puerta Llave 30 Circuitos LUMINEX</v>
          </cell>
          <cell r="C160" t="str">
            <v>Un</v>
          </cell>
          <cell r="D160">
            <v>368313</v>
          </cell>
        </row>
        <row r="161">
          <cell r="A161" t="str">
            <v>TWC-36</v>
          </cell>
          <cell r="B161" t="str">
            <v>Tablero con Puerta Llave 36 Circuitos LUMINEX</v>
          </cell>
          <cell r="C161" t="str">
            <v>Un</v>
          </cell>
          <cell r="D161">
            <v>387737</v>
          </cell>
        </row>
        <row r="162">
          <cell r="A162" t="str">
            <v>TWC-42</v>
          </cell>
          <cell r="B162" t="str">
            <v>Tablero con Puerta Llave42 Circuitos LUMINEX</v>
          </cell>
          <cell r="C162" t="str">
            <v>Un</v>
          </cell>
          <cell r="D162">
            <v>445509</v>
          </cell>
        </row>
        <row r="163">
          <cell r="A163" t="str">
            <v>TWS-12</v>
          </cell>
          <cell r="B163" t="str">
            <v>Tablero sin Puerta 12 Circuitos LUMINEX</v>
          </cell>
          <cell r="C163" t="str">
            <v>Un</v>
          </cell>
          <cell r="D163">
            <v>127400</v>
          </cell>
        </row>
        <row r="164">
          <cell r="A164" t="str">
            <v>TWS-18</v>
          </cell>
          <cell r="B164" t="str">
            <v>Tablero sin Puerta 18 Circuitos LUMINEX</v>
          </cell>
          <cell r="C164" t="str">
            <v>Un</v>
          </cell>
          <cell r="D164">
            <v>149500</v>
          </cell>
        </row>
        <row r="165">
          <cell r="A165" t="str">
            <v>TWS-24</v>
          </cell>
          <cell r="B165" t="str">
            <v>Tablero sin Puerta 24 Circuitos LUMINEX</v>
          </cell>
          <cell r="C165" t="str">
            <v>Un</v>
          </cell>
          <cell r="D165">
            <v>230286</v>
          </cell>
        </row>
        <row r="166">
          <cell r="A166" t="str">
            <v>TWS-30</v>
          </cell>
          <cell r="B166" t="str">
            <v>Tablero sin Puerta 30 Circuitos LUMINEX</v>
          </cell>
          <cell r="C166" t="str">
            <v>Un</v>
          </cell>
          <cell r="D166">
            <v>298916</v>
          </cell>
        </row>
        <row r="167">
          <cell r="A167" t="str">
            <v>TWS-36</v>
          </cell>
          <cell r="B167" t="str">
            <v>Tablero sin Puerta 36 Circuitos LUMINEX</v>
          </cell>
          <cell r="C167" t="str">
            <v>Un</v>
          </cell>
          <cell r="D167">
            <v>326617</v>
          </cell>
        </row>
        <row r="168">
          <cell r="A168" t="str">
            <v>TWS-42</v>
          </cell>
          <cell r="B168" t="str">
            <v>Tablero sin Puerta 42 Circuitos LUMINEX</v>
          </cell>
          <cell r="C168" t="str">
            <v>Un</v>
          </cell>
          <cell r="D168">
            <v>375853</v>
          </cell>
        </row>
        <row r="169">
          <cell r="A169" t="str">
            <v>TWS-6</v>
          </cell>
          <cell r="B169" t="str">
            <v>Tablero sin Puerta 6 Circuitos LUMINEX Trifilar</v>
          </cell>
          <cell r="C169" t="str">
            <v>Un</v>
          </cell>
          <cell r="D169">
            <v>24050</v>
          </cell>
        </row>
        <row r="170">
          <cell r="A170" t="str">
            <v>TWS-8</v>
          </cell>
          <cell r="B170" t="str">
            <v>Tablero sin Puerta 8 Circuitos LUMINEX</v>
          </cell>
          <cell r="C170" t="str">
            <v>Un</v>
          </cell>
          <cell r="D170">
            <v>31850</v>
          </cell>
        </row>
        <row r="171">
          <cell r="A171" t="str">
            <v>TQCP-4M</v>
          </cell>
          <cell r="B171" t="str">
            <v>Tablero monofasico TQPC 4 Circuitos</v>
          </cell>
          <cell r="C171" t="str">
            <v>Un</v>
          </cell>
          <cell r="D171">
            <v>0</v>
          </cell>
        </row>
        <row r="172">
          <cell r="A172" t="str">
            <v>TQCP-12T</v>
          </cell>
          <cell r="B172" t="str">
            <v>Tablero Trifasico TQPC 12 Circuitos</v>
          </cell>
          <cell r="C172" t="str">
            <v>Un</v>
          </cell>
          <cell r="D172">
            <v>0</v>
          </cell>
        </row>
        <row r="173">
          <cell r="A173" t="str">
            <v>TQCP-18T</v>
          </cell>
          <cell r="B173" t="str">
            <v>Tablero Trifasico TQPC 18 Circuitos</v>
          </cell>
          <cell r="C173" t="str">
            <v>Un</v>
          </cell>
          <cell r="D173">
            <v>0</v>
          </cell>
        </row>
        <row r="174">
          <cell r="A174" t="str">
            <v>TQCP-24T</v>
          </cell>
          <cell r="B174" t="str">
            <v>Tablero Trifasico TQPC 24 Circuitos</v>
          </cell>
          <cell r="C174" t="str">
            <v>Un</v>
          </cell>
          <cell r="D174">
            <v>0</v>
          </cell>
        </row>
        <row r="175">
          <cell r="A175" t="str">
            <v>TQCP-6TRI</v>
          </cell>
          <cell r="B175" t="str">
            <v>Tablero Trifilar TQCP 6 Circuitos</v>
          </cell>
          <cell r="C175" t="str">
            <v>Un</v>
          </cell>
          <cell r="D175">
            <v>0</v>
          </cell>
        </row>
        <row r="176">
          <cell r="A176" t="str">
            <v>TBP-8TRI</v>
          </cell>
          <cell r="B176" t="str">
            <v>Tablero Trifilar TBP 8 Circuitos LUMINEX</v>
          </cell>
          <cell r="C176" t="str">
            <v>Un</v>
          </cell>
          <cell r="D176">
            <v>160000</v>
          </cell>
        </row>
        <row r="177">
          <cell r="A177" t="str">
            <v>MBRK-16</v>
          </cell>
          <cell r="B177" t="str">
            <v>Mini Breaker 1 x 16 Amperios</v>
          </cell>
          <cell r="C177" t="str">
            <v>Un</v>
          </cell>
          <cell r="D177">
            <v>22000</v>
          </cell>
        </row>
        <row r="178">
          <cell r="A178" t="str">
            <v>MBRK-2X25</v>
          </cell>
          <cell r="B178" t="str">
            <v>Mini Breaker 2 x 25 Amperios</v>
          </cell>
          <cell r="C178" t="str">
            <v>Un</v>
          </cell>
          <cell r="D178">
            <v>37000</v>
          </cell>
        </row>
        <row r="179">
          <cell r="A179" t="str">
            <v>BRK-15</v>
          </cell>
          <cell r="B179" t="str">
            <v>Breaker 1 x 15 Amperios</v>
          </cell>
          <cell r="C179" t="str">
            <v>Un</v>
          </cell>
          <cell r="D179">
            <v>9000</v>
          </cell>
        </row>
        <row r="180">
          <cell r="A180" t="str">
            <v>BRK-20</v>
          </cell>
          <cell r="B180" t="str">
            <v>Breaker 1 x 20 Amperios</v>
          </cell>
          <cell r="C180" t="str">
            <v>Un</v>
          </cell>
          <cell r="D180">
            <v>9000</v>
          </cell>
        </row>
        <row r="181">
          <cell r="A181" t="str">
            <v>BRK-30</v>
          </cell>
          <cell r="B181" t="str">
            <v>Breaker 1 x 30 Amperios</v>
          </cell>
          <cell r="C181" t="str">
            <v>Un</v>
          </cell>
          <cell r="D181">
            <v>5500</v>
          </cell>
        </row>
        <row r="182">
          <cell r="A182" t="str">
            <v>BRK-2X20</v>
          </cell>
          <cell r="B182" t="str">
            <v>Breaker 2 x 20 Amperios</v>
          </cell>
          <cell r="C182" t="str">
            <v>Un</v>
          </cell>
          <cell r="D182">
            <v>30000</v>
          </cell>
        </row>
        <row r="183">
          <cell r="A183" t="str">
            <v>BRK-2X30</v>
          </cell>
          <cell r="B183" t="str">
            <v>Breaker 2 x 30 Amperios</v>
          </cell>
          <cell r="C183" t="str">
            <v>Un</v>
          </cell>
          <cell r="D183">
            <v>19500</v>
          </cell>
        </row>
        <row r="184">
          <cell r="A184" t="str">
            <v>BRK-3X30</v>
          </cell>
          <cell r="B184" t="str">
            <v>Breaker 3 x 30 Amperios</v>
          </cell>
          <cell r="C184" t="str">
            <v>Un</v>
          </cell>
          <cell r="D184">
            <v>19500</v>
          </cell>
        </row>
        <row r="185">
          <cell r="A185" t="str">
            <v>BRK-2X40</v>
          </cell>
          <cell r="B185" t="str">
            <v>Breaker 2x40 Amperios</v>
          </cell>
          <cell r="C185" t="str">
            <v>Un</v>
          </cell>
          <cell r="D185">
            <v>19500</v>
          </cell>
        </row>
        <row r="186">
          <cell r="A186" t="str">
            <v>BRK-2X60</v>
          </cell>
          <cell r="B186" t="str">
            <v>Breaker 2x60 Amperios</v>
          </cell>
          <cell r="C186" t="str">
            <v>Un</v>
          </cell>
          <cell r="D186">
            <v>19500</v>
          </cell>
        </row>
        <row r="187">
          <cell r="A187" t="str">
            <v>BRK-3X50</v>
          </cell>
          <cell r="B187" t="str">
            <v>Breaker 3x50 Amperios</v>
          </cell>
          <cell r="C187" t="str">
            <v>Un</v>
          </cell>
          <cell r="D187">
            <v>25047</v>
          </cell>
        </row>
        <row r="188">
          <cell r="A188" t="str">
            <v>BRK-3X60</v>
          </cell>
          <cell r="B188" t="str">
            <v>Breaker 3x60 Amperios</v>
          </cell>
          <cell r="C188" t="str">
            <v>Un</v>
          </cell>
          <cell r="D188">
            <v>135000</v>
          </cell>
        </row>
        <row r="189">
          <cell r="A189" t="str">
            <v>BRK-3X100</v>
          </cell>
          <cell r="B189" t="str">
            <v>Breaker 3x100 Amperios Caja Moldeada</v>
          </cell>
          <cell r="C189" t="str">
            <v>Un</v>
          </cell>
          <cell r="D189">
            <v>180000</v>
          </cell>
        </row>
        <row r="190">
          <cell r="A190" t="str">
            <v>BRK-3X125/200</v>
          </cell>
          <cell r="B190" t="str">
            <v>Breaker 3x125 3x200 Amperios Caja Moldeada</v>
          </cell>
          <cell r="C190" t="str">
            <v>Un</v>
          </cell>
          <cell r="D190">
            <v>320000</v>
          </cell>
        </row>
        <row r="191">
          <cell r="A191" t="str">
            <v>BRK-3X250</v>
          </cell>
          <cell r="B191" t="str">
            <v>Breaker 3x250 Amperios Caja Moldeada</v>
          </cell>
          <cell r="C191" t="str">
            <v>Un</v>
          </cell>
          <cell r="D191">
            <v>288600</v>
          </cell>
        </row>
        <row r="192">
          <cell r="A192" t="str">
            <v>BRK-3X300</v>
          </cell>
          <cell r="B192" t="str">
            <v>Breaker 3x300 Amperios Caja Moldeada</v>
          </cell>
          <cell r="C192" t="str">
            <v>Un</v>
          </cell>
          <cell r="D192">
            <v>273000</v>
          </cell>
        </row>
        <row r="193">
          <cell r="A193" t="str">
            <v>BRK-3X350</v>
          </cell>
          <cell r="B193" t="str">
            <v>Breaker 3x350 Amperios Caja Moldeada</v>
          </cell>
          <cell r="C193" t="str">
            <v>Un</v>
          </cell>
          <cell r="D193">
            <v>292500</v>
          </cell>
        </row>
        <row r="194">
          <cell r="A194" t="str">
            <v>BRK-3X400</v>
          </cell>
          <cell r="B194" t="str">
            <v>Breaker 3x400 Amperios Caja Moldeada</v>
          </cell>
          <cell r="C194" t="str">
            <v>Un</v>
          </cell>
          <cell r="D194">
            <v>325000</v>
          </cell>
        </row>
        <row r="195">
          <cell r="A195" t="str">
            <v>BRK-3X500</v>
          </cell>
          <cell r="B195" t="str">
            <v>Breaker 3x500 Amperios Caja Moldeada</v>
          </cell>
          <cell r="C195" t="str">
            <v>Un</v>
          </cell>
          <cell r="D195">
            <v>572000</v>
          </cell>
        </row>
        <row r="196">
          <cell r="A196" t="str">
            <v>BRK-3X75</v>
          </cell>
          <cell r="B196" t="str">
            <v>Breaker 3x75 Amperios</v>
          </cell>
          <cell r="C196" t="str">
            <v>Un</v>
          </cell>
          <cell r="D196">
            <v>48100</v>
          </cell>
        </row>
        <row r="197">
          <cell r="A197" t="str">
            <v>BRKI-3X40</v>
          </cell>
          <cell r="B197" t="str">
            <v>Breaker Industrial 3x40 Amperios</v>
          </cell>
          <cell r="C197" t="str">
            <v>Un</v>
          </cell>
          <cell r="D197">
            <v>140000</v>
          </cell>
        </row>
        <row r="198">
          <cell r="A198" t="str">
            <v>BRKI-3X60</v>
          </cell>
          <cell r="B198" t="str">
            <v>Breaker Industrial 3x60 Amperios</v>
          </cell>
          <cell r="C198" t="str">
            <v>Un</v>
          </cell>
          <cell r="D198">
            <v>140000</v>
          </cell>
        </row>
        <row r="199">
          <cell r="A199" t="str">
            <v>BRKI-3X70</v>
          </cell>
          <cell r="B199" t="str">
            <v>Breaker Industrial 3x70 Amperios</v>
          </cell>
          <cell r="C199" t="str">
            <v>Un</v>
          </cell>
          <cell r="D199">
            <v>0</v>
          </cell>
        </row>
        <row r="200">
          <cell r="A200" t="str">
            <v>TERMAG-400</v>
          </cell>
          <cell r="B200" t="str">
            <v>Termo Magnético  3x400 Amperios Caja Moldeada</v>
          </cell>
          <cell r="C200" t="str">
            <v>Un</v>
          </cell>
          <cell r="D200">
            <v>325000</v>
          </cell>
        </row>
        <row r="201">
          <cell r="A201" t="str">
            <v>BRKI-3X80</v>
          </cell>
          <cell r="B201" t="str">
            <v>Breaker Industrial 3x80 Amperios</v>
          </cell>
          <cell r="C201" t="str">
            <v>Un</v>
          </cell>
          <cell r="D201">
            <v>0</v>
          </cell>
        </row>
        <row r="202">
          <cell r="A202" t="str">
            <v>ARM-12C</v>
          </cell>
          <cell r="B202" t="str">
            <v>Armario Para 12 Contadores Completo</v>
          </cell>
          <cell r="C202" t="str">
            <v>Un</v>
          </cell>
          <cell r="D202">
            <v>1132013</v>
          </cell>
        </row>
        <row r="203">
          <cell r="A203" t="str">
            <v>ARM-15C</v>
          </cell>
          <cell r="B203" t="str">
            <v>Armario Para 15 Contadores Completo</v>
          </cell>
          <cell r="C203" t="str">
            <v>Un</v>
          </cell>
          <cell r="D203">
            <v>1734200</v>
          </cell>
        </row>
        <row r="204">
          <cell r="A204" t="str">
            <v>ARM-18C</v>
          </cell>
          <cell r="B204" t="str">
            <v>Armario Para 18 Contadores Completo</v>
          </cell>
          <cell r="C204" t="str">
            <v>Un</v>
          </cell>
          <cell r="D204">
            <v>1960400</v>
          </cell>
        </row>
        <row r="205">
          <cell r="A205" t="str">
            <v>ARM-21C</v>
          </cell>
          <cell r="B205" t="str">
            <v>Armario Para 21 Contadores Completo</v>
          </cell>
          <cell r="C205" t="str">
            <v>Un</v>
          </cell>
          <cell r="D205">
            <v>910000</v>
          </cell>
        </row>
        <row r="206">
          <cell r="A206" t="str">
            <v>ARM-9C</v>
          </cell>
          <cell r="B206" t="str">
            <v>Armario Para 9 Contadores Completo</v>
          </cell>
          <cell r="C206" t="str">
            <v>Un</v>
          </cell>
          <cell r="D206">
            <v>900000</v>
          </cell>
        </row>
        <row r="207">
          <cell r="A207" t="str">
            <v>CELDA-112</v>
          </cell>
          <cell r="B207" t="str">
            <v>Celda Transformador 112 KVA LUMINEX</v>
          </cell>
          <cell r="C207" t="str">
            <v>Un</v>
          </cell>
          <cell r="D207">
            <v>850927</v>
          </cell>
        </row>
        <row r="208">
          <cell r="A208" t="str">
            <v>CELDA-150</v>
          </cell>
          <cell r="B208" t="str">
            <v>Celda Transformador 150 KVA LUMINEX</v>
          </cell>
          <cell r="C208" t="str">
            <v>Un</v>
          </cell>
          <cell r="D208">
            <v>885719</v>
          </cell>
        </row>
        <row r="209">
          <cell r="A209" t="str">
            <v>CELDA-225</v>
          </cell>
          <cell r="B209" t="str">
            <v>Celda Transformador 225 KVA LUMINEX</v>
          </cell>
          <cell r="C209" t="str">
            <v>Un</v>
          </cell>
          <cell r="D209">
            <v>824927</v>
          </cell>
        </row>
        <row r="210">
          <cell r="A210" t="str">
            <v>CELDA-300</v>
          </cell>
          <cell r="B210" t="str">
            <v>Celda Transformador 300 KVA LUMINEX</v>
          </cell>
          <cell r="C210" t="str">
            <v>Un</v>
          </cell>
          <cell r="D210">
            <v>945474</v>
          </cell>
        </row>
        <row r="211">
          <cell r="A211" t="str">
            <v>CELDA-400</v>
          </cell>
          <cell r="B211" t="str">
            <v>Celda Transformador 400 KVA LUMINEX</v>
          </cell>
          <cell r="C211" t="str">
            <v>Un</v>
          </cell>
          <cell r="D211">
            <v>824927</v>
          </cell>
        </row>
        <row r="212">
          <cell r="A212" t="str">
            <v>CELDA-45</v>
          </cell>
          <cell r="B212" t="str">
            <v>Celda Transformador 45 KVA LUMINEX</v>
          </cell>
          <cell r="C212" t="str">
            <v>Un</v>
          </cell>
          <cell r="D212">
            <v>1040022</v>
          </cell>
        </row>
        <row r="213">
          <cell r="A213" t="str">
            <v>CELDA-500</v>
          </cell>
          <cell r="B213" t="str">
            <v>Celda Transformador 500 KVA LUMINEX</v>
          </cell>
          <cell r="C213" t="str">
            <v>Un</v>
          </cell>
          <cell r="D213">
            <v>945474</v>
          </cell>
        </row>
        <row r="214">
          <cell r="A214" t="str">
            <v>CELDA-75</v>
          </cell>
          <cell r="B214" t="str">
            <v>Celda Transformador 75 KVA LUMINEX</v>
          </cell>
          <cell r="C214" t="str">
            <v>Un</v>
          </cell>
          <cell r="D214">
            <v>850927</v>
          </cell>
        </row>
        <row r="215">
          <cell r="A215" t="str">
            <v>ARM-01</v>
          </cell>
          <cell r="B215" t="str">
            <v xml:space="preserve">Armario Metalico 1.5x1.2x.04 m </v>
          </cell>
          <cell r="C215" t="str">
            <v>Un</v>
          </cell>
          <cell r="D215">
            <v>1235000</v>
          </cell>
        </row>
        <row r="216">
          <cell r="A216" t="str">
            <v>MED-TRIDMAX</v>
          </cell>
          <cell r="B216" t="str">
            <v>Medidor Trifásico 3x120-208 5A 3 elementos DMAX</v>
          </cell>
          <cell r="C216" t="str">
            <v>Un</v>
          </cell>
          <cell r="D216">
            <v>1066000</v>
          </cell>
        </row>
        <row r="217">
          <cell r="A217" t="str">
            <v>MED-ER</v>
          </cell>
          <cell r="B217" t="str">
            <v>Medidor Energía Reactiva</v>
          </cell>
          <cell r="C217" t="str">
            <v>Un</v>
          </cell>
          <cell r="D217">
            <v>975000</v>
          </cell>
        </row>
        <row r="218">
          <cell r="A218" t="str">
            <v>MED-TRIDMAX2T</v>
          </cell>
          <cell r="B218" t="str">
            <v>Medidor Trifásico 3x120-208 5A 3 elementos indicador demanda máxima 2 tarifa</v>
          </cell>
          <cell r="C218" t="str">
            <v>Un</v>
          </cell>
          <cell r="D218">
            <v>1241500</v>
          </cell>
        </row>
        <row r="219">
          <cell r="A219" t="str">
            <v>MED-TRIF</v>
          </cell>
          <cell r="B219" t="str">
            <v>Medidor Trifásico 3x120-208 20 (80) A 3 activa</v>
          </cell>
          <cell r="C219" t="str">
            <v>Un</v>
          </cell>
          <cell r="D219">
            <v>169000</v>
          </cell>
        </row>
        <row r="220">
          <cell r="A220" t="str">
            <v>MED-TRIF4</v>
          </cell>
          <cell r="B220" t="str">
            <v>Medidor Trifásico Tetrafilar 3x127-220 100 A</v>
          </cell>
          <cell r="C220" t="str">
            <v>Un</v>
          </cell>
          <cell r="D220">
            <v>195000</v>
          </cell>
        </row>
        <row r="221">
          <cell r="A221" t="str">
            <v>MED-BITRI2</v>
          </cell>
          <cell r="B221" t="str">
            <v>Medidor Bifásico Trifilar 2x120-208 15(60) A 2 elementos activa</v>
          </cell>
          <cell r="C221" t="str">
            <v>Un</v>
          </cell>
          <cell r="D221">
            <v>250000</v>
          </cell>
        </row>
        <row r="222">
          <cell r="A222" t="str">
            <v>MED-MONO</v>
          </cell>
          <cell r="B222" t="str">
            <v>Medidor Monofasico 15 (60)A 120 V 1 elemento activa</v>
          </cell>
          <cell r="C222" t="str">
            <v>Un</v>
          </cell>
          <cell r="D222">
            <v>55874</v>
          </cell>
        </row>
        <row r="223">
          <cell r="A223" t="str">
            <v>MED-MONOTRI</v>
          </cell>
          <cell r="B223" t="str">
            <v>Medidor Monofasico Trifilar 2x120/240 15 (60)A</v>
          </cell>
          <cell r="C223" t="str">
            <v>Un</v>
          </cell>
          <cell r="D223">
            <v>55874</v>
          </cell>
        </row>
        <row r="224">
          <cell r="A224" t="str">
            <v>TUBGAL-1/2</v>
          </cell>
          <cell r="B224" t="str">
            <v>Tubería conduit Galvanizada  1/2"</v>
          </cell>
          <cell r="C224" t="str">
            <v>Ml</v>
          </cell>
          <cell r="D224">
            <v>3010</v>
          </cell>
        </row>
        <row r="225">
          <cell r="A225" t="str">
            <v>TUBGAL-3/4</v>
          </cell>
          <cell r="B225" t="str">
            <v>Tubería conduit Galvanizada  3/4"</v>
          </cell>
          <cell r="C225" t="str">
            <v>Ml</v>
          </cell>
          <cell r="D225">
            <v>3978</v>
          </cell>
        </row>
        <row r="226">
          <cell r="A226" t="str">
            <v>TUBGAL-1</v>
          </cell>
          <cell r="B226" t="str">
            <v>Tubería conduit Galvanizada 1"</v>
          </cell>
          <cell r="C226" t="str">
            <v>Ml</v>
          </cell>
          <cell r="D226">
            <v>6014</v>
          </cell>
        </row>
        <row r="227">
          <cell r="A227" t="str">
            <v>TUBGAL-11/2</v>
          </cell>
          <cell r="B227" t="str">
            <v>Tubería conduit Galvanizada 1 1/2"</v>
          </cell>
          <cell r="C227" t="str">
            <v>Ml</v>
          </cell>
          <cell r="D227">
            <v>9666</v>
          </cell>
        </row>
        <row r="228">
          <cell r="A228" t="str">
            <v>TUBGAL-2</v>
          </cell>
          <cell r="B228" t="str">
            <v>Tubería conduit Galvanizada 2"</v>
          </cell>
          <cell r="C228" t="str">
            <v>Ml</v>
          </cell>
          <cell r="D228">
            <v>25000</v>
          </cell>
        </row>
        <row r="229">
          <cell r="A229" t="str">
            <v>TUBGAL-3</v>
          </cell>
          <cell r="B229" t="str">
            <v>Tubería conduit Galvanizada 3"</v>
          </cell>
          <cell r="C229" t="str">
            <v>Ml</v>
          </cell>
          <cell r="D229">
            <v>35000</v>
          </cell>
        </row>
        <row r="230">
          <cell r="A230" t="str">
            <v>TUBGAL-4</v>
          </cell>
          <cell r="B230" t="str">
            <v>Tubería conduit Galvanizada 4"</v>
          </cell>
          <cell r="C230" t="str">
            <v>Ml</v>
          </cell>
          <cell r="D230">
            <v>26458</v>
          </cell>
        </row>
        <row r="231">
          <cell r="A231" t="str">
            <v>TUBMG-1/2</v>
          </cell>
          <cell r="B231" t="str">
            <v>Tubería conduit gris  1/2"</v>
          </cell>
          <cell r="C231" t="str">
            <v>Ml</v>
          </cell>
          <cell r="D231">
            <v>2194</v>
          </cell>
        </row>
        <row r="232">
          <cell r="A232" t="str">
            <v>TUBMG-3/4</v>
          </cell>
          <cell r="B232" t="str">
            <v>Tubería conduit gris  3/4"</v>
          </cell>
          <cell r="C232" t="str">
            <v>Ml</v>
          </cell>
          <cell r="D232">
            <v>2972</v>
          </cell>
        </row>
        <row r="233">
          <cell r="A233" t="str">
            <v>TUBMG-1</v>
          </cell>
          <cell r="B233" t="str">
            <v>Tubería conduit gris 1"</v>
          </cell>
          <cell r="C233" t="str">
            <v>Ml</v>
          </cell>
          <cell r="D233">
            <v>4775</v>
          </cell>
        </row>
        <row r="234">
          <cell r="A234" t="str">
            <v>TUBMG-11/2</v>
          </cell>
          <cell r="B234" t="str">
            <v>Tubería conduit gris 1 1/2"</v>
          </cell>
          <cell r="C234" t="str">
            <v>Ml</v>
          </cell>
          <cell r="D234">
            <v>7687</v>
          </cell>
        </row>
        <row r="235">
          <cell r="A235" t="str">
            <v>TUBMG-2</v>
          </cell>
          <cell r="B235" t="str">
            <v>Tubería conduit gris 2"</v>
          </cell>
          <cell r="C235" t="str">
            <v>Ml</v>
          </cell>
          <cell r="D235">
            <v>9712</v>
          </cell>
        </row>
        <row r="236">
          <cell r="A236" t="str">
            <v>TUBMG-3</v>
          </cell>
          <cell r="B236" t="str">
            <v>Tubería conduit gris 3"</v>
          </cell>
          <cell r="C236" t="str">
            <v>Ml</v>
          </cell>
          <cell r="D236">
            <v>18374</v>
          </cell>
        </row>
        <row r="237">
          <cell r="A237" t="str">
            <v>TUBMG-4</v>
          </cell>
          <cell r="B237" t="str">
            <v>Tubería conduit gris 4"</v>
          </cell>
          <cell r="C237" t="str">
            <v>Ml</v>
          </cell>
          <cell r="D237">
            <v>25782</v>
          </cell>
        </row>
        <row r="238">
          <cell r="A238" t="str">
            <v>CURVAMG-1</v>
          </cell>
          <cell r="B238" t="str">
            <v>Curva conduit galvanizad de 1"</v>
          </cell>
          <cell r="C238" t="str">
            <v>Un</v>
          </cell>
          <cell r="D238">
            <v>1858</v>
          </cell>
        </row>
        <row r="239">
          <cell r="A239" t="str">
            <v>CURVAMG-1/2</v>
          </cell>
          <cell r="B239" t="str">
            <v>Curva conduit galvanizad de 1/2"</v>
          </cell>
          <cell r="C239" t="str">
            <v>Un</v>
          </cell>
          <cell r="D239">
            <v>1162</v>
          </cell>
        </row>
        <row r="240">
          <cell r="A240" t="str">
            <v>CURVAMG-2</v>
          </cell>
          <cell r="B240" t="str">
            <v>Curva conduit galvanizad de 2"</v>
          </cell>
          <cell r="C240" t="str">
            <v>Un</v>
          </cell>
          <cell r="D240">
            <v>7933</v>
          </cell>
        </row>
        <row r="241">
          <cell r="A241" t="str">
            <v>CURVAMG-3</v>
          </cell>
          <cell r="B241" t="str">
            <v>Curva conduit galvanizad de 3"</v>
          </cell>
          <cell r="C241" t="str">
            <v>Un</v>
          </cell>
          <cell r="D241">
            <v>31675</v>
          </cell>
        </row>
        <row r="242">
          <cell r="A242" t="str">
            <v>CURVAMG-3/4</v>
          </cell>
          <cell r="B242" t="str">
            <v>Curva conduit galvanizad de 3/4"</v>
          </cell>
          <cell r="C242" t="str">
            <v>Un</v>
          </cell>
          <cell r="D242">
            <v>1465</v>
          </cell>
        </row>
        <row r="243">
          <cell r="A243" t="str">
            <v>CURVAMG-4</v>
          </cell>
          <cell r="B243" t="str">
            <v>Curva conduit galvanizad de 4"</v>
          </cell>
          <cell r="C243" t="str">
            <v>Un</v>
          </cell>
          <cell r="D243">
            <v>72384</v>
          </cell>
        </row>
        <row r="244">
          <cell r="A244" t="str">
            <v>CURVAMG-1 1/2</v>
          </cell>
          <cell r="B244" t="str">
            <v>Curva conduit galvanizad de 1 1/2"</v>
          </cell>
          <cell r="C244" t="str">
            <v>Un</v>
          </cell>
          <cell r="D244">
            <v>5379</v>
          </cell>
        </row>
        <row r="245">
          <cell r="A245" t="str">
            <v>CURVAMG-2 1/2</v>
          </cell>
          <cell r="B245" t="str">
            <v>Curva conduit galvanizad de 2 1/2"</v>
          </cell>
          <cell r="C245" t="str">
            <v>Un</v>
          </cell>
          <cell r="D245">
            <v>21194</v>
          </cell>
        </row>
        <row r="246">
          <cell r="A246" t="str">
            <v>CURVAG-1</v>
          </cell>
          <cell r="B246" t="str">
            <v>Curva conduit gris de 1"</v>
          </cell>
          <cell r="C246" t="str">
            <v>Un</v>
          </cell>
          <cell r="D246">
            <v>1453</v>
          </cell>
        </row>
        <row r="247">
          <cell r="A247" t="str">
            <v>CURVAG-11/2</v>
          </cell>
          <cell r="B247" t="str">
            <v>Curva conduit gris de 1 1/2"</v>
          </cell>
          <cell r="C247" t="str">
            <v>Un</v>
          </cell>
          <cell r="D247">
            <v>4649</v>
          </cell>
        </row>
        <row r="248">
          <cell r="A248" t="str">
            <v>CURVAG-1/2</v>
          </cell>
          <cell r="B248" t="str">
            <v>Curva conduit gris de 1/2"</v>
          </cell>
          <cell r="C248" t="str">
            <v>Un</v>
          </cell>
          <cell r="D248">
            <v>889</v>
          </cell>
        </row>
        <row r="249">
          <cell r="A249" t="str">
            <v>CURVAG-2</v>
          </cell>
          <cell r="B249" t="str">
            <v>Curva conduit gris de 2"</v>
          </cell>
          <cell r="C249" t="str">
            <v>Un</v>
          </cell>
          <cell r="D249">
            <v>6159</v>
          </cell>
        </row>
        <row r="250">
          <cell r="A250" t="str">
            <v>CURVAG-3</v>
          </cell>
          <cell r="B250" t="str">
            <v>Curva conduit gris de 3"</v>
          </cell>
          <cell r="C250" t="str">
            <v>Un</v>
          </cell>
          <cell r="D250">
            <v>25024</v>
          </cell>
        </row>
        <row r="251">
          <cell r="A251" t="str">
            <v>CURVAG-3/4</v>
          </cell>
          <cell r="B251" t="str">
            <v>Curva conduit gris de 3/4"</v>
          </cell>
          <cell r="C251" t="str">
            <v>Un</v>
          </cell>
          <cell r="D251">
            <v>1203</v>
          </cell>
        </row>
        <row r="252">
          <cell r="A252" t="str">
            <v>CURVAG-4</v>
          </cell>
          <cell r="B252" t="str">
            <v>Curva conduit gris de 4"</v>
          </cell>
          <cell r="C252" t="str">
            <v>Un</v>
          </cell>
          <cell r="D252">
            <v>60018</v>
          </cell>
        </row>
        <row r="253">
          <cell r="A253" t="str">
            <v>CURVAG-1 1/2</v>
          </cell>
          <cell r="B253" t="str">
            <v>Curva conduit gris de 1 1/4"</v>
          </cell>
          <cell r="C253" t="str">
            <v>Un</v>
          </cell>
          <cell r="D253">
            <v>2865</v>
          </cell>
        </row>
        <row r="254">
          <cell r="A254" t="str">
            <v>CAPA-2</v>
          </cell>
          <cell r="B254" t="str">
            <v>Capacete  de 2"</v>
          </cell>
          <cell r="C254" t="str">
            <v>Un</v>
          </cell>
          <cell r="D254">
            <v>20000</v>
          </cell>
        </row>
        <row r="255">
          <cell r="A255" t="str">
            <v>CAPA-3</v>
          </cell>
          <cell r="B255" t="str">
            <v>Capacete  de 3"</v>
          </cell>
          <cell r="C255" t="str">
            <v>Un</v>
          </cell>
          <cell r="D255">
            <v>35000</v>
          </cell>
        </row>
        <row r="256">
          <cell r="A256" t="str">
            <v>CAPA-4</v>
          </cell>
          <cell r="B256" t="str">
            <v>Capacete  de 4"</v>
          </cell>
          <cell r="C256" t="str">
            <v>Un</v>
          </cell>
          <cell r="D256">
            <v>13650</v>
          </cell>
        </row>
        <row r="257">
          <cell r="A257" t="str">
            <v>UNION-2</v>
          </cell>
          <cell r="B257" t="str">
            <v>Unión  de 2"</v>
          </cell>
          <cell r="C257" t="str">
            <v>Un</v>
          </cell>
          <cell r="D257">
            <v>5005</v>
          </cell>
        </row>
        <row r="258">
          <cell r="A258" t="str">
            <v>APLOFLU22-30</v>
          </cell>
          <cell r="B258" t="str">
            <v>Aplique Circular Fluorescente 22 W CHALLENGER 30 cm</v>
          </cell>
          <cell r="C258" t="str">
            <v>Un</v>
          </cell>
          <cell r="D258">
            <v>41990</v>
          </cell>
        </row>
        <row r="259">
          <cell r="A259" t="str">
            <v>APLOFLU32-30</v>
          </cell>
          <cell r="B259" t="str">
            <v>Aplique Circular Fluorescente 32 W CHALLENGER 30 cm</v>
          </cell>
          <cell r="C259" t="str">
            <v>Un</v>
          </cell>
          <cell r="D259">
            <v>56550</v>
          </cell>
        </row>
        <row r="260">
          <cell r="A260" t="str">
            <v>APLOFLU32-40</v>
          </cell>
          <cell r="B260" t="str">
            <v>Aplique Circular Fluorescente 32 W CHALLENGER 40 cm</v>
          </cell>
          <cell r="C260" t="str">
            <v>Un</v>
          </cell>
          <cell r="D260">
            <v>61172</v>
          </cell>
        </row>
        <row r="261">
          <cell r="A261" t="str">
            <v>APLFRAINCR</v>
          </cell>
          <cell r="B261" t="str">
            <v>Aplique Fragata con Rejilla Incandescente CHALLENGER</v>
          </cell>
          <cell r="C261" t="str">
            <v>Un</v>
          </cell>
          <cell r="D261">
            <v>24895</v>
          </cell>
        </row>
        <row r="262">
          <cell r="A262" t="str">
            <v>APLFRAINC</v>
          </cell>
          <cell r="B262" t="str">
            <v>Aplique Fragata sin Rejilla Incandescente CHALLENGER</v>
          </cell>
          <cell r="C262" t="str">
            <v>Un</v>
          </cell>
          <cell r="D262">
            <v>21359</v>
          </cell>
        </row>
        <row r="263">
          <cell r="A263" t="str">
            <v>APLHALFIZZ</v>
          </cell>
          <cell r="B263" t="str">
            <v>Aplique Halogeno FIZZA CHALLENGER</v>
          </cell>
          <cell r="C263" t="str">
            <v>Un</v>
          </cell>
          <cell r="D263">
            <v>54100</v>
          </cell>
        </row>
        <row r="264">
          <cell r="A264" t="str">
            <v>BALFLU13</v>
          </cell>
          <cell r="B264" t="str">
            <v>Bala Fuorescente 13 W D 17.5 cm CHALLENGER DULUX Sencilla</v>
          </cell>
          <cell r="C264" t="str">
            <v>Un</v>
          </cell>
          <cell r="D264">
            <v>25994</v>
          </cell>
        </row>
        <row r="265">
          <cell r="A265" t="str">
            <v>BALFLU40</v>
          </cell>
          <cell r="B265" t="str">
            <v>Bala Fuorescente 40 W D 17.5 cm Sencilla</v>
          </cell>
          <cell r="C265" t="str">
            <v>Un</v>
          </cell>
          <cell r="D265">
            <v>50000</v>
          </cell>
        </row>
        <row r="266">
          <cell r="A266" t="str">
            <v>BALFLU9</v>
          </cell>
          <cell r="B266" t="str">
            <v>Bala Fuorescente 9 W D 13 cm CHALLENGER DULUX Doble</v>
          </cell>
          <cell r="C266" t="str">
            <v>Un</v>
          </cell>
          <cell r="D266">
            <v>23641</v>
          </cell>
        </row>
        <row r="267">
          <cell r="A267" t="str">
            <v>BALINC60-10</v>
          </cell>
          <cell r="B267" t="str">
            <v>Bala Incandescente 60 W 10 cm CHALLENGER</v>
          </cell>
          <cell r="C267" t="str">
            <v>Un</v>
          </cell>
          <cell r="D267">
            <v>12539</v>
          </cell>
        </row>
        <row r="268">
          <cell r="A268" t="str">
            <v>BALINC100</v>
          </cell>
          <cell r="B268" t="str">
            <v>Bala Incandescente 100 W 17.5 cm CHALLENGER</v>
          </cell>
          <cell r="C268" t="str">
            <v>Un</v>
          </cell>
          <cell r="D268">
            <v>12331</v>
          </cell>
        </row>
        <row r="269">
          <cell r="A269" t="str">
            <v>BALINC60-11</v>
          </cell>
          <cell r="B269" t="str">
            <v>Bala Incandescente 60 W 11 cm CHALLENGER</v>
          </cell>
          <cell r="C269" t="str">
            <v>Un</v>
          </cell>
          <cell r="D269">
            <v>12779</v>
          </cell>
        </row>
        <row r="270">
          <cell r="A270" t="str">
            <v>BALINC60-13</v>
          </cell>
          <cell r="B270" t="str">
            <v>Bala Incandescente 60 W 13 cm CHALLENGER</v>
          </cell>
          <cell r="C270" t="str">
            <v>Un</v>
          </cell>
          <cell r="D270">
            <v>9750</v>
          </cell>
        </row>
        <row r="271">
          <cell r="A271" t="str">
            <v>BALINC20-13</v>
          </cell>
          <cell r="B271" t="str">
            <v xml:space="preserve">Bala Incandescente 20 W 13 cm </v>
          </cell>
          <cell r="C271" t="str">
            <v>Un</v>
          </cell>
          <cell r="D271">
            <v>25000</v>
          </cell>
        </row>
        <row r="272">
          <cell r="A272" t="str">
            <v>BALASHG-125</v>
          </cell>
          <cell r="B272" t="str">
            <v>Balasto Mercurio 125 W</v>
          </cell>
          <cell r="C272" t="str">
            <v>Un</v>
          </cell>
          <cell r="D272">
            <v>16890</v>
          </cell>
        </row>
        <row r="273">
          <cell r="A273" t="str">
            <v>BALASHG-250</v>
          </cell>
          <cell r="B273" t="str">
            <v>Balasto Mercurio 250 W</v>
          </cell>
          <cell r="C273" t="str">
            <v>Un</v>
          </cell>
          <cell r="D273">
            <v>27596</v>
          </cell>
        </row>
        <row r="274">
          <cell r="A274" t="str">
            <v>BALASHG-400</v>
          </cell>
          <cell r="B274" t="str">
            <v>Balasto Mercurio 400 W</v>
          </cell>
          <cell r="C274" t="str">
            <v>Un</v>
          </cell>
          <cell r="D274">
            <v>40867</v>
          </cell>
        </row>
        <row r="275">
          <cell r="A275" t="str">
            <v>BALASNA-150</v>
          </cell>
          <cell r="B275" t="str">
            <v>Balasto Sodio 150 W</v>
          </cell>
          <cell r="C275" t="str">
            <v>Un</v>
          </cell>
          <cell r="D275">
            <v>29448</v>
          </cell>
        </row>
        <row r="276">
          <cell r="A276" t="str">
            <v>BALASNA-250</v>
          </cell>
          <cell r="B276" t="str">
            <v>Balasto Sodio 250 W</v>
          </cell>
          <cell r="C276" t="str">
            <v>Un</v>
          </cell>
          <cell r="D276">
            <v>35589</v>
          </cell>
        </row>
        <row r="277">
          <cell r="A277" t="str">
            <v>BALASNA-400</v>
          </cell>
          <cell r="B277" t="str">
            <v>Balasto Sodio 400 W</v>
          </cell>
          <cell r="C277" t="str">
            <v>Un</v>
          </cell>
          <cell r="D277">
            <v>57304</v>
          </cell>
        </row>
        <row r="278">
          <cell r="A278" t="str">
            <v>INC-100</v>
          </cell>
          <cell r="B278" t="str">
            <v>Bombilla Clara 100 W</v>
          </cell>
          <cell r="C278" t="str">
            <v>Un</v>
          </cell>
          <cell r="D278">
            <v>681</v>
          </cell>
        </row>
        <row r="279">
          <cell r="A279" t="str">
            <v>INC-150</v>
          </cell>
          <cell r="B279" t="str">
            <v>Bombilla Clara 150 W</v>
          </cell>
          <cell r="C279" t="str">
            <v>Un</v>
          </cell>
          <cell r="D279">
            <v>1223</v>
          </cell>
        </row>
        <row r="280">
          <cell r="A280" t="str">
            <v>INC-200</v>
          </cell>
          <cell r="B280" t="str">
            <v>Bombilla Clara 200 W</v>
          </cell>
          <cell r="C280" t="str">
            <v>Un</v>
          </cell>
          <cell r="D280">
            <v>1624</v>
          </cell>
        </row>
        <row r="281">
          <cell r="A281" t="str">
            <v>INC-40</v>
          </cell>
          <cell r="B281" t="str">
            <v>Bombilla Calra 40 W</v>
          </cell>
          <cell r="C281" t="str">
            <v>Un</v>
          </cell>
          <cell r="D281">
            <v>598</v>
          </cell>
        </row>
        <row r="282">
          <cell r="A282" t="str">
            <v>INC-60</v>
          </cell>
          <cell r="B282" t="str">
            <v>Bombilla Calra 60 W</v>
          </cell>
          <cell r="C282" t="str">
            <v>Un</v>
          </cell>
          <cell r="D282">
            <v>1200</v>
          </cell>
        </row>
        <row r="283">
          <cell r="A283" t="str">
            <v>NA-150</v>
          </cell>
          <cell r="B283" t="str">
            <v>Bombillo Sodio 150 W</v>
          </cell>
          <cell r="C283" t="str">
            <v>Un</v>
          </cell>
          <cell r="D283">
            <v>0</v>
          </cell>
        </row>
        <row r="284">
          <cell r="A284" t="str">
            <v>NA-400</v>
          </cell>
          <cell r="B284" t="str">
            <v>Bombillo Sodio 400 W</v>
          </cell>
          <cell r="C284" t="str">
            <v>Un</v>
          </cell>
          <cell r="D284">
            <v>0</v>
          </cell>
        </row>
        <row r="285">
          <cell r="A285" t="str">
            <v>NA-70</v>
          </cell>
          <cell r="B285" t="str">
            <v>Bombillo Sodio 70 W</v>
          </cell>
          <cell r="C285" t="str">
            <v>Un</v>
          </cell>
          <cell r="D285">
            <v>0</v>
          </cell>
        </row>
        <row r="286">
          <cell r="A286" t="str">
            <v>TUBO-48</v>
          </cell>
          <cell r="B286" t="str">
            <v>Tubo slim line 48"</v>
          </cell>
          <cell r="C286" t="str">
            <v>Un</v>
          </cell>
          <cell r="D286">
            <v>2651</v>
          </cell>
        </row>
        <row r="287">
          <cell r="A287" t="str">
            <v>TUBO-96</v>
          </cell>
          <cell r="B287" t="str">
            <v>Tubo slim line 96"</v>
          </cell>
          <cell r="C287" t="str">
            <v>Un</v>
          </cell>
          <cell r="D287">
            <v>3129</v>
          </cell>
        </row>
        <row r="288">
          <cell r="A288" t="str">
            <v>LAM-2X48</v>
          </cell>
          <cell r="B288" t="str">
            <v>Lámpara Fluorescente Slim Line 2x48 "</v>
          </cell>
          <cell r="C288" t="str">
            <v>Un</v>
          </cell>
          <cell r="D288">
            <v>60000</v>
          </cell>
        </row>
        <row r="289">
          <cell r="A289" t="str">
            <v>LAM-2X96</v>
          </cell>
          <cell r="B289" t="str">
            <v>Lámpara Fluorescente Slim Line 2x96 "</v>
          </cell>
          <cell r="C289" t="str">
            <v>Un</v>
          </cell>
          <cell r="D289">
            <v>76700</v>
          </cell>
        </row>
        <row r="290">
          <cell r="A290" t="str">
            <v>CJK125HG</v>
          </cell>
          <cell r="B290" t="str">
            <v>Luminaria Tipo CJK 125 W Mercurio ROY ALPHA</v>
          </cell>
          <cell r="C290" t="str">
            <v>Un</v>
          </cell>
          <cell r="D290">
            <v>98020</v>
          </cell>
        </row>
        <row r="291">
          <cell r="A291" t="str">
            <v>CJK250HG</v>
          </cell>
          <cell r="B291" t="str">
            <v>Luminaria Tipo CJK 250 W Mercurio ROY ALPHA</v>
          </cell>
          <cell r="C291" t="str">
            <v>Un</v>
          </cell>
          <cell r="D291">
            <v>122148</v>
          </cell>
        </row>
        <row r="292">
          <cell r="A292" t="str">
            <v>IJK250NA</v>
          </cell>
          <cell r="B292" t="str">
            <v>Luminaria Tipo IJK 250 W Sodio ROY ALPHA</v>
          </cell>
          <cell r="C292" t="str">
            <v>Un</v>
          </cell>
          <cell r="D292">
            <v>241280</v>
          </cell>
        </row>
        <row r="293">
          <cell r="A293" t="str">
            <v>IJK250HG</v>
          </cell>
          <cell r="B293" t="str">
            <v>Luminaria Tipo IJK 250 W Mercurio ROY ALPHA</v>
          </cell>
          <cell r="C293" t="str">
            <v>Un</v>
          </cell>
          <cell r="D293">
            <v>191516</v>
          </cell>
        </row>
        <row r="294">
          <cell r="A294" t="str">
            <v>LBA125HG</v>
          </cell>
          <cell r="B294" t="str">
            <v>Luminaria Tipo LBA 125 W Mercurio ROY ALPHA</v>
          </cell>
          <cell r="C294" t="str">
            <v>Un</v>
          </cell>
          <cell r="D294">
            <v>132704</v>
          </cell>
        </row>
        <row r="295">
          <cell r="A295" t="str">
            <v>LBA250HG</v>
          </cell>
          <cell r="B295" t="str">
            <v>Luminaria Tipo LBA 250 W Mercurio ROY ALPHA</v>
          </cell>
          <cell r="C295" t="str">
            <v>Un</v>
          </cell>
          <cell r="D295">
            <v>150800</v>
          </cell>
        </row>
        <row r="296">
          <cell r="A296" t="str">
            <v>CJK150NA</v>
          </cell>
          <cell r="B296" t="str">
            <v>Luminaria Tipo CJK 150 W Sodio ROY ALPHA</v>
          </cell>
          <cell r="C296" t="str">
            <v>Un</v>
          </cell>
          <cell r="D296">
            <v>143260</v>
          </cell>
        </row>
        <row r="297">
          <cell r="A297" t="str">
            <v>CJK250NA</v>
          </cell>
          <cell r="B297" t="str">
            <v>Luminaria Tipo CJK 250 W Sodio ROY ALPHA</v>
          </cell>
          <cell r="C297" t="str">
            <v>Un</v>
          </cell>
          <cell r="D297">
            <v>176436</v>
          </cell>
        </row>
        <row r="298">
          <cell r="A298" t="str">
            <v>IJKG-250NA</v>
          </cell>
          <cell r="B298" t="str">
            <v>Luminaria Tipo IJK-G 250 W Sodio ROY ALPHA</v>
          </cell>
          <cell r="C298" t="str">
            <v>Un</v>
          </cell>
          <cell r="D298">
            <v>27144</v>
          </cell>
        </row>
        <row r="299">
          <cell r="A299" t="str">
            <v>IJK400NA</v>
          </cell>
          <cell r="B299" t="str">
            <v>Luminaria Tipo IJK-G 400 W Sodio ROY ALPHA</v>
          </cell>
          <cell r="C299" t="str">
            <v>Un</v>
          </cell>
          <cell r="D299">
            <v>27144</v>
          </cell>
        </row>
        <row r="300">
          <cell r="A300" t="str">
            <v>LBA150NA</v>
          </cell>
          <cell r="B300" t="str">
            <v>Luminaria Tipo LBA 125 W Sodio ROY ALPHA</v>
          </cell>
          <cell r="C300" t="str">
            <v>Un</v>
          </cell>
          <cell r="D300">
            <v>176436</v>
          </cell>
        </row>
        <row r="301">
          <cell r="A301" t="str">
            <v>LBA250NA</v>
          </cell>
          <cell r="B301" t="str">
            <v>Luminaria Tipo LBA 250 W Sodio ROY ALPHA</v>
          </cell>
          <cell r="C301" t="str">
            <v>Un</v>
          </cell>
          <cell r="D301">
            <v>203580</v>
          </cell>
        </row>
        <row r="302">
          <cell r="A302" t="str">
            <v>DJK125HG</v>
          </cell>
          <cell r="B302" t="str">
            <v>Luminaria Tipo DJK 125 W Mercurio ROY ALPHA</v>
          </cell>
          <cell r="C302" t="str">
            <v>Un</v>
          </cell>
          <cell r="D302">
            <v>149292</v>
          </cell>
        </row>
        <row r="303">
          <cell r="A303" t="str">
            <v>GAL125HG</v>
          </cell>
          <cell r="B303" t="str">
            <v>Luminaria Tipo GALAXIA 125 W Mercurio ROY ALPHA</v>
          </cell>
          <cell r="C303" t="str">
            <v>Un</v>
          </cell>
          <cell r="D303">
            <v>260884</v>
          </cell>
        </row>
        <row r="304">
          <cell r="A304" t="str">
            <v>GAL250HG</v>
          </cell>
          <cell r="B304" t="str">
            <v>Luminaria Tipo GALAXIA 250 W Mercurio ROY ALPHA</v>
          </cell>
          <cell r="C304" t="str">
            <v>Un</v>
          </cell>
          <cell r="D304">
            <v>280488</v>
          </cell>
        </row>
        <row r="305">
          <cell r="A305" t="str">
            <v>RAP125HG</v>
          </cell>
          <cell r="B305" t="str">
            <v>Luminaria Tipo RA-P 125 W Mercurio ROY ALPHA</v>
          </cell>
          <cell r="C305" t="str">
            <v>Un</v>
          </cell>
          <cell r="D305">
            <v>236756</v>
          </cell>
        </row>
        <row r="306">
          <cell r="A306" t="str">
            <v>RAP250HG</v>
          </cell>
          <cell r="B306" t="str">
            <v>Luminaria Tipo RA-P 250 W Mercurio ROY ALPHA</v>
          </cell>
          <cell r="C306" t="str">
            <v>Un</v>
          </cell>
          <cell r="D306">
            <v>256360</v>
          </cell>
        </row>
        <row r="307">
          <cell r="A307" t="str">
            <v>SEN125HG</v>
          </cell>
          <cell r="B307" t="str">
            <v>Luminaria Tipo SENDALUX 125 W Mercurio ROY ALPHA</v>
          </cell>
          <cell r="C307" t="str">
            <v>Un</v>
          </cell>
          <cell r="D307">
            <v>294060</v>
          </cell>
        </row>
        <row r="308">
          <cell r="A308" t="str">
            <v>ROYAL60HG</v>
          </cell>
          <cell r="B308" t="str">
            <v>Luminaria Tipo ROYALUX 60 W o Similar</v>
          </cell>
          <cell r="C308" t="str">
            <v>Un</v>
          </cell>
          <cell r="D308">
            <v>450000</v>
          </cell>
        </row>
        <row r="309">
          <cell r="A309" t="str">
            <v>GIA150HG</v>
          </cell>
          <cell r="B309" t="str">
            <v>Luminaria Tipo GUIALUX 150 W o Similar</v>
          </cell>
          <cell r="C309" t="str">
            <v>Un</v>
          </cell>
          <cell r="D309">
            <v>380000</v>
          </cell>
        </row>
        <row r="310">
          <cell r="A310" t="str">
            <v>INT MH 175 W</v>
          </cell>
          <cell r="B310" t="str">
            <v xml:space="preserve">Luminaria Decorativa Tipo Interior MH 175 W </v>
          </cell>
          <cell r="C310" t="str">
            <v>Un</v>
          </cell>
          <cell r="D310">
            <v>520000</v>
          </cell>
        </row>
        <row r="311">
          <cell r="A311" t="str">
            <v>RRA125NA</v>
          </cell>
          <cell r="B311" t="str">
            <v>Proyector RRA 125 W Sodio ROY ALPHA</v>
          </cell>
          <cell r="C311" t="str">
            <v>Un</v>
          </cell>
          <cell r="D311">
            <v>367952</v>
          </cell>
        </row>
        <row r="312">
          <cell r="A312" t="str">
            <v>RRA250NA</v>
          </cell>
          <cell r="B312" t="str">
            <v>Proyector RRA 250 W Sodio ROY ALPHA</v>
          </cell>
          <cell r="C312" t="str">
            <v>Un</v>
          </cell>
          <cell r="D312">
            <v>399620</v>
          </cell>
        </row>
        <row r="313">
          <cell r="A313" t="str">
            <v>BRAZ-11/2</v>
          </cell>
          <cell r="B313" t="str">
            <v>Brazo Luminaria 1 1/2"</v>
          </cell>
          <cell r="C313" t="str">
            <v>Un</v>
          </cell>
          <cell r="D313">
            <v>45240</v>
          </cell>
        </row>
        <row r="314">
          <cell r="A314" t="str">
            <v>BRAZ-3/4</v>
          </cell>
          <cell r="B314" t="str">
            <v>Brazo Luminaria 3/4"</v>
          </cell>
          <cell r="C314" t="str">
            <v>Un</v>
          </cell>
          <cell r="D314">
            <v>15080</v>
          </cell>
        </row>
        <row r="315">
          <cell r="A315" t="str">
            <v>FAR70Na</v>
          </cell>
          <cell r="B315" t="str">
            <v>Farol 70 W Na ROY ALPHA O Similar Incluye Mastil 4m</v>
          </cell>
          <cell r="C315" t="str">
            <v>Un</v>
          </cell>
          <cell r="D315">
            <v>950000</v>
          </cell>
        </row>
        <row r="316">
          <cell r="A316" t="str">
            <v>FAR125HG</v>
          </cell>
          <cell r="B316" t="str">
            <v>Farol 125 W Mercurio ROY ALPHA</v>
          </cell>
          <cell r="C316" t="str">
            <v>Un</v>
          </cell>
          <cell r="D316">
            <v>235248</v>
          </cell>
        </row>
        <row r="317">
          <cell r="A317" t="str">
            <v>FAR250HG</v>
          </cell>
          <cell r="B317" t="str">
            <v>Farol 250 W Mercurio ROY ALPHA</v>
          </cell>
          <cell r="C317" t="str">
            <v>Un</v>
          </cell>
          <cell r="D317">
            <v>254852</v>
          </cell>
        </row>
        <row r="318">
          <cell r="A318" t="str">
            <v>LAM-PLAF</v>
          </cell>
          <cell r="B318" t="str">
            <v>Plafon de porcelana</v>
          </cell>
          <cell r="C318" t="str">
            <v>Un</v>
          </cell>
          <cell r="D318">
            <v>1131</v>
          </cell>
        </row>
        <row r="319">
          <cell r="A319" t="str">
            <v>FOTO</v>
          </cell>
          <cell r="B319" t="str">
            <v>Fotocelda</v>
          </cell>
          <cell r="C319" t="str">
            <v>Un</v>
          </cell>
          <cell r="D319">
            <v>0</v>
          </cell>
        </row>
        <row r="320">
          <cell r="A320" t="str">
            <v>PORTFUS</v>
          </cell>
          <cell r="B320" t="str">
            <v>Portafusible</v>
          </cell>
          <cell r="C320" t="str">
            <v>Un</v>
          </cell>
          <cell r="D320">
            <v>0</v>
          </cell>
        </row>
        <row r="321">
          <cell r="A321" t="str">
            <v>FUS-3A</v>
          </cell>
          <cell r="B321" t="str">
            <v>Fusible 3 amperios</v>
          </cell>
          <cell r="C321" t="str">
            <v>Un</v>
          </cell>
          <cell r="D321">
            <v>0</v>
          </cell>
        </row>
        <row r="322">
          <cell r="A322" t="str">
            <v>ACERO-01</v>
          </cell>
          <cell r="B322" t="str">
            <v>Acero FY 3700 PSI</v>
          </cell>
          <cell r="C322" t="str">
            <v>Kilo</v>
          </cell>
          <cell r="D322">
            <v>833</v>
          </cell>
        </row>
        <row r="323">
          <cell r="A323" t="str">
            <v>ALNE-18</v>
          </cell>
          <cell r="B323" t="str">
            <v>Alambre Negro Calibre #18</v>
          </cell>
          <cell r="C323" t="str">
            <v>Un</v>
          </cell>
          <cell r="D323">
            <v>0</v>
          </cell>
        </row>
        <row r="324">
          <cell r="A324" t="str">
            <v>ANG-01</v>
          </cell>
          <cell r="B324" t="str">
            <v>Ángulo 2x2x1/8"</v>
          </cell>
          <cell r="C324" t="str">
            <v>Un</v>
          </cell>
          <cell r="D324">
            <v>0</v>
          </cell>
        </row>
        <row r="325">
          <cell r="A325" t="str">
            <v>MORTERO1:3</v>
          </cell>
          <cell r="B325" t="str">
            <v>Mortero 1:3</v>
          </cell>
          <cell r="C325" t="str">
            <v>M3</v>
          </cell>
          <cell r="D325">
            <v>181111</v>
          </cell>
        </row>
        <row r="326">
          <cell r="A326" t="str">
            <v>MURO</v>
          </cell>
          <cell r="B326" t="str">
            <v>Muro Ladrillo Tolete Soga</v>
          </cell>
          <cell r="C326" t="str">
            <v>Un</v>
          </cell>
          <cell r="D326">
            <v>0</v>
          </cell>
        </row>
        <row r="327">
          <cell r="A327" t="str">
            <v>PIEDRA</v>
          </cell>
          <cell r="B327" t="str">
            <v>Piedra Media Zona</v>
          </cell>
          <cell r="C327" t="str">
            <v>Un</v>
          </cell>
          <cell r="D327">
            <v>0</v>
          </cell>
        </row>
        <row r="328">
          <cell r="A328" t="str">
            <v>AMP-300</v>
          </cell>
          <cell r="B328" t="str">
            <v>Amperímetro escala 0-300 A</v>
          </cell>
          <cell r="C328" t="str">
            <v>Un</v>
          </cell>
          <cell r="D328">
            <v>65000</v>
          </cell>
        </row>
        <row r="329">
          <cell r="A329" t="str">
            <v>AMP-400</v>
          </cell>
          <cell r="B329" t="str">
            <v>Amperímetro escala 0-400 A</v>
          </cell>
          <cell r="C329" t="str">
            <v>Un</v>
          </cell>
          <cell r="D329">
            <v>65000</v>
          </cell>
        </row>
        <row r="330">
          <cell r="A330" t="str">
            <v>BAR-600</v>
          </cell>
          <cell r="B330" t="str">
            <v>Barraje Trifásico de 600 Amp.</v>
          </cell>
          <cell r="C330" t="str">
            <v>Un</v>
          </cell>
          <cell r="D330">
            <v>0</v>
          </cell>
        </row>
        <row r="331">
          <cell r="A331" t="str">
            <v>BLOQUE</v>
          </cell>
          <cell r="B331" t="str">
            <v>Bloque Terminal de Prueba</v>
          </cell>
          <cell r="C331" t="str">
            <v>Un</v>
          </cell>
          <cell r="D331">
            <v>0</v>
          </cell>
        </row>
        <row r="332">
          <cell r="A332" t="str">
            <v>RELOJDMAX</v>
          </cell>
          <cell r="B332" t="str">
            <v>Reloj indicador de demanda maxima</v>
          </cell>
          <cell r="C332" t="str">
            <v>Un</v>
          </cell>
          <cell r="D332">
            <v>0</v>
          </cell>
        </row>
        <row r="333">
          <cell r="A333" t="str">
            <v>SELECVOL</v>
          </cell>
          <cell r="B333" t="str">
            <v>Selector de Voltaje de Tres Posiciones</v>
          </cell>
          <cell r="C333" t="str">
            <v>Un</v>
          </cell>
          <cell r="D333">
            <v>26000</v>
          </cell>
        </row>
        <row r="334">
          <cell r="A334" t="str">
            <v>SELECCOR</v>
          </cell>
          <cell r="B334" t="str">
            <v>Selector de Corriente de Tres Posiciones</v>
          </cell>
          <cell r="C334" t="str">
            <v>Un</v>
          </cell>
          <cell r="D334">
            <v>26000</v>
          </cell>
        </row>
        <row r="335">
          <cell r="A335" t="str">
            <v>SOLEXO</v>
          </cell>
          <cell r="B335" t="str">
            <v xml:space="preserve">Soldadura Exotérmica </v>
          </cell>
          <cell r="C335" t="str">
            <v>Punto</v>
          </cell>
          <cell r="D335">
            <v>52000</v>
          </cell>
        </row>
        <row r="336">
          <cell r="A336" t="str">
            <v>TRANS-200/5</v>
          </cell>
          <cell r="B336" t="str">
            <v>Transformador de Corriente 200/5A</v>
          </cell>
          <cell r="C336" t="str">
            <v>Un</v>
          </cell>
          <cell r="D336">
            <v>46800</v>
          </cell>
        </row>
        <row r="337">
          <cell r="A337" t="str">
            <v>TRANS-400/5</v>
          </cell>
          <cell r="B337" t="str">
            <v>Transformador de Corriente 400/5A</v>
          </cell>
          <cell r="C337" t="str">
            <v>Un</v>
          </cell>
          <cell r="D337">
            <v>46800</v>
          </cell>
        </row>
        <row r="338">
          <cell r="A338" t="str">
            <v>VCU-1.8</v>
          </cell>
          <cell r="B338" t="str">
            <v>Varilla Cobre Cobre de 5/8" x 1.8 mt</v>
          </cell>
          <cell r="C338" t="str">
            <v>Un</v>
          </cell>
          <cell r="D338">
            <v>48000</v>
          </cell>
        </row>
        <row r="339">
          <cell r="A339" t="str">
            <v>VCU-2.4</v>
          </cell>
          <cell r="B339" t="str">
            <v>Varilla Cobre Cobre de 5/8" x 2,4 mt</v>
          </cell>
          <cell r="C339" t="str">
            <v>Un</v>
          </cell>
          <cell r="D339">
            <v>0</v>
          </cell>
        </row>
        <row r="340">
          <cell r="A340" t="str">
            <v>VOLT-250</v>
          </cell>
          <cell r="B340" t="str">
            <v>Voltímetro Escala de 0-250 V</v>
          </cell>
          <cell r="C340" t="str">
            <v>Un</v>
          </cell>
          <cell r="D340">
            <v>22750</v>
          </cell>
        </row>
        <row r="341">
          <cell r="A341" t="str">
            <v>CINTA-33</v>
          </cell>
          <cell r="B341" t="str">
            <v>Cinta Aislante 33 de 3M</v>
          </cell>
          <cell r="C341" t="str">
            <v>Rollo</v>
          </cell>
          <cell r="D341">
            <v>3250</v>
          </cell>
        </row>
        <row r="342">
          <cell r="A342" t="str">
            <v>TP-1</v>
          </cell>
          <cell r="B342" t="str">
            <v>Terminales Premoldeados Tipo Exterior</v>
          </cell>
          <cell r="C342" t="str">
            <v>Juego</v>
          </cell>
          <cell r="D342">
            <v>221000</v>
          </cell>
        </row>
        <row r="343">
          <cell r="A343" t="str">
            <v>EP</v>
          </cell>
          <cell r="B343" t="str">
            <v>Empalme Premoldeado 15 KV</v>
          </cell>
          <cell r="C343" t="str">
            <v>Juego</v>
          </cell>
          <cell r="D343">
            <v>248704</v>
          </cell>
        </row>
        <row r="344">
          <cell r="A344" t="str">
            <v>T-EP</v>
          </cell>
          <cell r="B344" t="str">
            <v>Tapon Empalme Premoldeado 15 KV</v>
          </cell>
          <cell r="C344" t="str">
            <v>Un</v>
          </cell>
        </row>
        <row r="345">
          <cell r="A345" t="str">
            <v>MOSE</v>
          </cell>
          <cell r="B345" t="str">
            <v xml:space="preserve">Mano de Obra Salida Electrica </v>
          </cell>
          <cell r="C345" t="str">
            <v>HH</v>
          </cell>
          <cell r="D345">
            <v>14000</v>
          </cell>
        </row>
        <row r="346">
          <cell r="A346" t="str">
            <v>CUADRILLA-1</v>
          </cell>
          <cell r="B346" t="str">
            <v>Oficial + Ayudante Eléctrico hora</v>
          </cell>
          <cell r="C346" t="str">
            <v>HH</v>
          </cell>
          <cell r="D346">
            <v>7000</v>
          </cell>
        </row>
        <row r="347">
          <cell r="A347" t="str">
            <v>TE-225T</v>
          </cell>
          <cell r="B347" t="str">
            <v>Transformador Capsulado 225 KVA Trifasico</v>
          </cell>
          <cell r="C347" t="str">
            <v>Un</v>
          </cell>
          <cell r="D347">
            <v>10914800</v>
          </cell>
        </row>
        <row r="348">
          <cell r="A348" t="str">
            <v>TE-150T</v>
          </cell>
          <cell r="B348" t="str">
            <v>Transformador Capsulado 150 KVA Trifasico</v>
          </cell>
          <cell r="C348" t="str">
            <v>Un</v>
          </cell>
          <cell r="D348">
            <v>7670000</v>
          </cell>
        </row>
        <row r="349">
          <cell r="A349" t="str">
            <v>TE-112.5T</v>
          </cell>
          <cell r="B349" t="str">
            <v>Transformador Capsulado 112.5 KVA Trifasico</v>
          </cell>
          <cell r="C349" t="str">
            <v>Un</v>
          </cell>
          <cell r="D349">
            <v>5781092</v>
          </cell>
        </row>
        <row r="350">
          <cell r="A350" t="str">
            <v>PLAN-60</v>
          </cell>
          <cell r="B350" t="str">
            <v>Planta Eléctrica Diesel Lister 60 KVA</v>
          </cell>
          <cell r="C350" t="str">
            <v>Un</v>
          </cell>
          <cell r="D350">
            <v>32658340</v>
          </cell>
        </row>
        <row r="351">
          <cell r="A351" t="str">
            <v>TRANSF-90</v>
          </cell>
          <cell r="B351" t="str">
            <v>Transferencia Automática 90 KVA</v>
          </cell>
          <cell r="C351" t="str">
            <v>Un</v>
          </cell>
          <cell r="D351">
            <v>1989000</v>
          </cell>
        </row>
        <row r="352">
          <cell r="A352" t="str">
            <v>TE-15M</v>
          </cell>
          <cell r="B352" t="str">
            <v>Transformador Pad Mounted 15 KVA Monofasico</v>
          </cell>
          <cell r="C352" t="str">
            <v>Un</v>
          </cell>
          <cell r="D352">
            <v>2350000</v>
          </cell>
        </row>
      </sheetData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illas"/>
      <sheetName val="precios"/>
      <sheetName val="equipo"/>
      <sheetName val="basicos"/>
      <sheetName val="unitarios"/>
      <sheetName val="unitarios (2)"/>
      <sheetName val="CALLE GALERIA"/>
      <sheetName val="CALLE FCO. SILVA"/>
      <sheetName val="CALLE SAN CARLOS"/>
      <sheetName val="CONSOLIDADO"/>
      <sheetName val="OTROSITOTALPROY."/>
    </sheetNames>
    <sheetDataSet>
      <sheetData sheetId="0"/>
      <sheetData sheetId="1">
        <row r="20">
          <cell r="D20">
            <v>2475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-Indice"/>
      <sheetName val="ID-01"/>
      <sheetName val="ID-02"/>
      <sheetName val="ID-03"/>
      <sheetName val="ID-04"/>
      <sheetName val="ID-05"/>
      <sheetName val="categoria"/>
      <sheetName val="ID-06"/>
      <sheetName val="ID-07"/>
      <sheetName val="ID-08"/>
      <sheetName val="ID-09"/>
      <sheetName val="ID-10"/>
      <sheetName val="ID-11"/>
      <sheetName val="ID-12"/>
      <sheetName val="entifinan"/>
      <sheetName val="embajadas"/>
      <sheetName val="Descentralizadas"/>
      <sheetName val="Control"/>
      <sheetName val="distritales"/>
      <sheetName val="actores"/>
      <sheetName val="Hoja1"/>
      <sheetName val="Listado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S2" t="str">
            <v>Si</v>
          </cell>
        </row>
        <row r="3">
          <cell r="S3" t="str">
            <v>No</v>
          </cell>
        </row>
      </sheetData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DESGLOSE_AIU"/>
      <sheetName val="Unitarios"/>
      <sheetName val="Temporales"/>
      <sheetName val="Project"/>
      <sheetName val="Hoja3 (2)"/>
      <sheetName val="Matriz"/>
      <sheetName val="Matriz (2)"/>
      <sheetName val="Matriz (3)"/>
    </sheetNames>
    <sheetDataSet>
      <sheetData sheetId="0">
        <row r="5">
          <cell r="B5" t="str">
            <v>CONSTRUCCION DEL PARQUE PARA LA PRIMERA INFANCIA EN EL CASCO URBANO DEL MUNICIPIO DE YACUANQUER - DEPARTAMENTO DE NARIÑO</v>
          </cell>
        </row>
      </sheetData>
      <sheetData sheetId="1"/>
      <sheetData sheetId="2">
        <row r="1">
          <cell r="B1">
            <v>0</v>
          </cell>
          <cell r="C1" t="str">
            <v>ANALISIS DE PRECIOS UNITARIOS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</row>
        <row r="2">
          <cell r="B2">
            <v>0</v>
          </cell>
          <cell r="C2" t="str">
            <v>OBJETO :</v>
          </cell>
          <cell r="D2" t="str">
            <v>CONSTRUCCION DEL PARQUE PARA LA PRIMERA INFANCIA EN EL CASCO URBANO DEL MUNICIPIO DE YACUANQUER - DEPARTAMENTO DE NARIÑO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</row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4">
          <cell r="B4">
            <v>0</v>
          </cell>
          <cell r="C4" t="str">
            <v>PROPONENTE :</v>
          </cell>
          <cell r="D4" t="str">
            <v>MAURICIO FERNANDO FUEL VALLEJOS</v>
          </cell>
          <cell r="E4">
            <v>0</v>
          </cell>
          <cell r="F4">
            <v>0</v>
          </cell>
          <cell r="G4">
            <v>0</v>
          </cell>
          <cell r="H4" t="str">
            <v>FECHA: NOVIEMBRE DE 2015</v>
          </cell>
          <cell r="I4">
            <v>0</v>
          </cell>
          <cell r="J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1</v>
          </cell>
          <cell r="B6">
            <v>1</v>
          </cell>
          <cell r="C6" t="str">
            <v>ITEM:</v>
          </cell>
          <cell r="D6" t="str">
            <v>LOCALIZACION Y REPLANTEO</v>
          </cell>
          <cell r="E6">
            <v>0</v>
          </cell>
          <cell r="F6">
            <v>0</v>
          </cell>
          <cell r="G6">
            <v>0</v>
          </cell>
          <cell r="H6" t="str">
            <v>UND:</v>
          </cell>
          <cell r="I6" t="str">
            <v>M2</v>
          </cell>
          <cell r="J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B8">
            <v>0</v>
          </cell>
          <cell r="C8" t="str">
            <v>MATERIALES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B9">
            <v>0</v>
          </cell>
          <cell r="C9" t="str">
            <v>DESCRIPCIÓN</v>
          </cell>
          <cell r="D9">
            <v>0</v>
          </cell>
          <cell r="E9" t="str">
            <v>UND</v>
          </cell>
          <cell r="F9" t="str">
            <v>CANTIDAD</v>
          </cell>
          <cell r="G9" t="str">
            <v>VR. UNITARIO</v>
          </cell>
          <cell r="H9" t="str">
            <v>VR. PARCIAL</v>
          </cell>
          <cell r="I9">
            <v>0</v>
          </cell>
          <cell r="J9">
            <v>0</v>
          </cell>
        </row>
        <row r="10">
          <cell r="B10">
            <v>0</v>
          </cell>
          <cell r="C10" t="str">
            <v>TABLA</v>
          </cell>
          <cell r="D10">
            <v>0</v>
          </cell>
          <cell r="E10" t="str">
            <v>UND</v>
          </cell>
          <cell r="F10">
            <v>0.1</v>
          </cell>
          <cell r="G10">
            <v>8000</v>
          </cell>
          <cell r="H10">
            <v>800</v>
          </cell>
          <cell r="I10">
            <v>0</v>
          </cell>
          <cell r="J10">
            <v>0</v>
          </cell>
        </row>
        <row r="11">
          <cell r="B11">
            <v>0</v>
          </cell>
          <cell r="C11" t="str">
            <v>PUNTILLA</v>
          </cell>
          <cell r="D11">
            <v>0</v>
          </cell>
          <cell r="E11" t="str">
            <v>LB</v>
          </cell>
          <cell r="F11">
            <v>0.1</v>
          </cell>
          <cell r="G11">
            <v>3000</v>
          </cell>
          <cell r="H11">
            <v>300</v>
          </cell>
          <cell r="I11">
            <v>0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 t="str">
            <v>TOTAL MATERIALES:</v>
          </cell>
          <cell r="I12">
            <v>1100</v>
          </cell>
          <cell r="J12">
            <v>0</v>
          </cell>
        </row>
        <row r="13">
          <cell r="B13">
            <v>0</v>
          </cell>
          <cell r="C13" t="str">
            <v>MANO DE OBRA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0</v>
          </cell>
          <cell r="C14" t="str">
            <v>DESCRIPCIÓN</v>
          </cell>
          <cell r="D14" t="str">
            <v>HORA-HOMBRE</v>
          </cell>
          <cell r="E14" t="str">
            <v>PRESTACIONES</v>
          </cell>
          <cell r="F14" t="str">
            <v>CANTIDAD</v>
          </cell>
          <cell r="G14" t="str">
            <v>RENDIMIENTO</v>
          </cell>
          <cell r="H14" t="str">
            <v>VR. PARCIAL</v>
          </cell>
          <cell r="I14">
            <v>0</v>
          </cell>
          <cell r="J14">
            <v>0</v>
          </cell>
        </row>
        <row r="15">
          <cell r="A15">
            <v>2</v>
          </cell>
          <cell r="B15">
            <v>0</v>
          </cell>
          <cell r="C15" t="str">
            <v>AYUDANTE</v>
          </cell>
          <cell r="D15">
            <v>3700</v>
          </cell>
          <cell r="E15">
            <v>1.85</v>
          </cell>
          <cell r="F15">
            <v>3</v>
          </cell>
          <cell r="G15">
            <v>1.6E-2</v>
          </cell>
          <cell r="H15">
            <v>328.56</v>
          </cell>
          <cell r="I15">
            <v>6.9444443693999212</v>
          </cell>
          <cell r="J15">
            <v>0</v>
          </cell>
        </row>
        <row r="16">
          <cell r="B16">
            <v>0</v>
          </cell>
          <cell r="C16" t="str">
            <v>OFICIAL</v>
          </cell>
          <cell r="D16">
            <v>3150</v>
          </cell>
          <cell r="E16">
            <v>1.85</v>
          </cell>
          <cell r="F16">
            <v>1</v>
          </cell>
          <cell r="G16">
            <v>1.6E-2</v>
          </cell>
          <cell r="H16">
            <v>93.24</v>
          </cell>
          <cell r="I16">
            <v>434.02777308749506</v>
          </cell>
          <cell r="J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 t="str">
            <v>TOTAL MANO DE OBRA:</v>
          </cell>
          <cell r="I17">
            <v>422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 t="str">
            <v>HERRAMIENTA Y EQUIPO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 t="str">
            <v>DESCRIPCIÓN</v>
          </cell>
          <cell r="D20">
            <v>0</v>
          </cell>
          <cell r="E20" t="str">
            <v>TIPO</v>
          </cell>
          <cell r="F20" t="str">
            <v>TARIFA</v>
          </cell>
          <cell r="G20" t="str">
            <v>RENDIMIENTO</v>
          </cell>
          <cell r="H20" t="str">
            <v>VR. PARCIAL</v>
          </cell>
          <cell r="I20">
            <v>0</v>
          </cell>
          <cell r="J20">
            <v>0</v>
          </cell>
        </row>
        <row r="21">
          <cell r="B21">
            <v>0</v>
          </cell>
          <cell r="C21" t="str">
            <v>HERRAMIENTA MENOR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42.2</v>
          </cell>
          <cell r="I21">
            <v>0</v>
          </cell>
          <cell r="J21">
            <v>0</v>
          </cell>
        </row>
        <row r="22">
          <cell r="B22">
            <v>0</v>
          </cell>
          <cell r="C22" t="str">
            <v>EQUIPO TOPOGRAFICO</v>
          </cell>
          <cell r="D22">
            <v>0</v>
          </cell>
          <cell r="E22">
            <v>0</v>
          </cell>
          <cell r="F22">
            <v>12000</v>
          </cell>
          <cell r="G22">
            <v>1.6E-2</v>
          </cell>
          <cell r="H22">
            <v>192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 t="str">
            <v>TOTAL HERRAMIENTA Y EQUIPO:</v>
          </cell>
          <cell r="I23">
            <v>234</v>
          </cell>
          <cell r="J23">
            <v>0</v>
          </cell>
        </row>
        <row r="24">
          <cell r="B24">
            <v>0</v>
          </cell>
          <cell r="C24" t="str">
            <v>TRANSPORTE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 t="str">
            <v>MATERIAL</v>
          </cell>
          <cell r="D25">
            <v>0</v>
          </cell>
          <cell r="E25" t="str">
            <v>VOL (M3)</v>
          </cell>
          <cell r="F25" t="str">
            <v>DIST (KM)</v>
          </cell>
          <cell r="G25" t="str">
            <v>PESOS/(M3-KM)</v>
          </cell>
          <cell r="H25" t="str">
            <v>VR. UNITARIO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 t="str">
            <v>TOTAL TRANSPORTE: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 t="str">
            <v>TOTAL COSTO DIRECTO:</v>
          </cell>
          <cell r="I28">
            <v>1756</v>
          </cell>
          <cell r="J28">
            <v>0</v>
          </cell>
        </row>
        <row r="29">
          <cell r="B29">
            <v>0</v>
          </cell>
          <cell r="C29" t="str">
            <v>COSTOS INDIRECTOS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B30">
            <v>0</v>
          </cell>
          <cell r="C30" t="str">
            <v>DESCRIPCIÓN</v>
          </cell>
          <cell r="D30">
            <v>0</v>
          </cell>
          <cell r="E30" t="str">
            <v>PORCENTAJE</v>
          </cell>
          <cell r="F30">
            <v>0</v>
          </cell>
          <cell r="G30" t="str">
            <v>VR.PARCIAL</v>
          </cell>
          <cell r="H30">
            <v>0</v>
          </cell>
          <cell r="I30">
            <v>0</v>
          </cell>
          <cell r="J30">
            <v>0</v>
          </cell>
        </row>
        <row r="31">
          <cell r="B31">
            <v>0</v>
          </cell>
          <cell r="C31" t="str">
            <v>ADMINISTRACIÓN</v>
          </cell>
          <cell r="D31">
            <v>0</v>
          </cell>
          <cell r="E31" t="str">
            <v>0,22</v>
          </cell>
          <cell r="F31">
            <v>0</v>
          </cell>
          <cell r="G31">
            <v>386.32</v>
          </cell>
          <cell r="H31">
            <v>0</v>
          </cell>
          <cell r="I31">
            <v>0</v>
          </cell>
          <cell r="J31">
            <v>0</v>
          </cell>
        </row>
        <row r="32">
          <cell r="B32">
            <v>0</v>
          </cell>
          <cell r="C32" t="str">
            <v>IMPREVISTOS</v>
          </cell>
          <cell r="D32">
            <v>0</v>
          </cell>
          <cell r="E32" t="str">
            <v>0,03</v>
          </cell>
          <cell r="F32">
            <v>0</v>
          </cell>
          <cell r="G32">
            <v>52.68</v>
          </cell>
          <cell r="H32">
            <v>0</v>
          </cell>
          <cell r="I32">
            <v>0</v>
          </cell>
          <cell r="J32">
            <v>0</v>
          </cell>
        </row>
        <row r="33">
          <cell r="B33">
            <v>0</v>
          </cell>
          <cell r="C33" t="str">
            <v>UTILIDAD</v>
          </cell>
          <cell r="D33">
            <v>0</v>
          </cell>
          <cell r="E33" t="str">
            <v>0,05</v>
          </cell>
          <cell r="F33">
            <v>0</v>
          </cell>
          <cell r="G33">
            <v>87.8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0</v>
          </cell>
          <cell r="C34" t="str">
            <v>IVA (16% DE LA UTILIDAD)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 t="str">
            <v>TOTAL COSTO INDIRECTO:</v>
          </cell>
          <cell r="I36">
            <v>527</v>
          </cell>
          <cell r="J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 t="str">
            <v>TOTAL PRECIO UNITARIO:</v>
          </cell>
          <cell r="I38">
            <v>2283</v>
          </cell>
          <cell r="J38">
            <v>0</v>
          </cell>
        </row>
        <row r="39">
          <cell r="A39">
            <v>3</v>
          </cell>
          <cell r="B39">
            <v>1</v>
          </cell>
          <cell r="C39" t="str">
            <v>ITEM:</v>
          </cell>
          <cell r="D39" t="str">
            <v>DESCAPOTE Y NIVELACIÓN</v>
          </cell>
          <cell r="E39">
            <v>0</v>
          </cell>
          <cell r="F39">
            <v>0</v>
          </cell>
          <cell r="G39">
            <v>0</v>
          </cell>
          <cell r="H39" t="str">
            <v>UND:</v>
          </cell>
          <cell r="I39" t="str">
            <v>M2</v>
          </cell>
          <cell r="J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B41">
            <v>0</v>
          </cell>
          <cell r="C41" t="str">
            <v>MATERIALES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B42">
            <v>0</v>
          </cell>
          <cell r="C42" t="str">
            <v>DESCRIPCIÓN</v>
          </cell>
          <cell r="D42">
            <v>0</v>
          </cell>
          <cell r="E42" t="str">
            <v>UND</v>
          </cell>
          <cell r="F42" t="str">
            <v>CANTIDAD</v>
          </cell>
          <cell r="G42" t="str">
            <v>VR. UNITARIO</v>
          </cell>
          <cell r="H42" t="str">
            <v>VR. PARCIAL</v>
          </cell>
          <cell r="I42">
            <v>0</v>
          </cell>
          <cell r="J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 t="str">
            <v>TOTAL MATERIALES:</v>
          </cell>
          <cell r="I44">
            <v>0</v>
          </cell>
          <cell r="J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B46">
            <v>0</v>
          </cell>
          <cell r="C46" t="str">
            <v>MANO DE OBRA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B47">
            <v>0</v>
          </cell>
          <cell r="C47" t="str">
            <v>DESCRIPCIÓN</v>
          </cell>
          <cell r="D47" t="str">
            <v>HORA-HOMBRE</v>
          </cell>
          <cell r="E47" t="str">
            <v>PRESTACIONES</v>
          </cell>
          <cell r="F47" t="str">
            <v>CANTIDAD</v>
          </cell>
          <cell r="G47" t="str">
            <v>RENDIMIENTO</v>
          </cell>
          <cell r="H47" t="str">
            <v>VR. PARCIAL</v>
          </cell>
          <cell r="I47">
            <v>0</v>
          </cell>
          <cell r="J47">
            <v>0</v>
          </cell>
        </row>
        <row r="48">
          <cell r="A48">
            <v>4</v>
          </cell>
          <cell r="B48">
            <v>0</v>
          </cell>
          <cell r="C48" t="str">
            <v>AYUDANTE</v>
          </cell>
          <cell r="D48">
            <v>3700</v>
          </cell>
          <cell r="E48">
            <v>1.85</v>
          </cell>
          <cell r="F48">
            <v>4</v>
          </cell>
          <cell r="G48">
            <v>0.1176</v>
          </cell>
          <cell r="H48">
            <v>3219.89</v>
          </cell>
          <cell r="I48">
            <v>0.53146225291462834</v>
          </cell>
          <cell r="J48">
            <v>0</v>
          </cell>
        </row>
        <row r="49">
          <cell r="B49">
            <v>0</v>
          </cell>
          <cell r="C49" t="str">
            <v>OFICIAL</v>
          </cell>
          <cell r="D49">
            <v>3150</v>
          </cell>
          <cell r="E49">
            <v>1.85</v>
          </cell>
          <cell r="F49">
            <v>1</v>
          </cell>
          <cell r="G49">
            <v>0.1176</v>
          </cell>
          <cell r="H49">
            <v>685.31</v>
          </cell>
          <cell r="I49">
            <v>4.5192368445121458</v>
          </cell>
          <cell r="J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 t="str">
            <v>TOTAL MANO DE OBRA:</v>
          </cell>
          <cell r="I51">
            <v>3905</v>
          </cell>
          <cell r="J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B53">
            <v>0</v>
          </cell>
          <cell r="C53" t="str">
            <v>HERRAMIENTA Y EQUIPO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B54">
            <v>0</v>
          </cell>
          <cell r="C54" t="str">
            <v>DESCRIPCIÓN</v>
          </cell>
          <cell r="D54">
            <v>0</v>
          </cell>
          <cell r="E54" t="str">
            <v>TIPO</v>
          </cell>
          <cell r="F54" t="str">
            <v>TARIFA</v>
          </cell>
          <cell r="G54" t="str">
            <v>RENDIMIENTO</v>
          </cell>
          <cell r="H54" t="str">
            <v>VR. PARCIAL</v>
          </cell>
          <cell r="I54">
            <v>0</v>
          </cell>
          <cell r="J54">
            <v>0</v>
          </cell>
        </row>
        <row r="55">
          <cell r="B55">
            <v>0</v>
          </cell>
          <cell r="C55" t="str">
            <v>HERRAMIENTA MENOR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390.5</v>
          </cell>
          <cell r="I55">
            <v>0</v>
          </cell>
          <cell r="J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 t="str">
            <v>TOTAL HERRAMIENTA Y EQUIPO:</v>
          </cell>
          <cell r="I56">
            <v>391</v>
          </cell>
          <cell r="J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B58">
            <v>0</v>
          </cell>
          <cell r="C58" t="str">
            <v>TRANSPORTE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B59">
            <v>0</v>
          </cell>
          <cell r="C59" t="str">
            <v>MATERIAL</v>
          </cell>
          <cell r="D59">
            <v>0</v>
          </cell>
          <cell r="E59" t="str">
            <v>VOL (M3)</v>
          </cell>
          <cell r="F59" t="str">
            <v>DIST (KM)</v>
          </cell>
          <cell r="G59" t="str">
            <v>PESOS/(M3-KM)</v>
          </cell>
          <cell r="H59" t="str">
            <v>VR. UNITARIO</v>
          </cell>
          <cell r="I59">
            <v>0</v>
          </cell>
          <cell r="J59">
            <v>0</v>
          </cell>
        </row>
        <row r="60">
          <cell r="B60">
            <v>0</v>
          </cell>
          <cell r="C60" t="str">
            <v>VOLQUETA</v>
          </cell>
          <cell r="D60">
            <v>0</v>
          </cell>
          <cell r="E60">
            <v>1</v>
          </cell>
          <cell r="F60">
            <v>3</v>
          </cell>
          <cell r="G60">
            <v>1500</v>
          </cell>
          <cell r="H60">
            <v>4500</v>
          </cell>
          <cell r="I60">
            <v>0</v>
          </cell>
          <cell r="J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 t="str">
            <v>TOTAL TRANSPORTE:</v>
          </cell>
          <cell r="I61">
            <v>4500</v>
          </cell>
          <cell r="J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 t="str">
            <v>TOTAL COSTO DIRECTO:</v>
          </cell>
          <cell r="I63">
            <v>8796</v>
          </cell>
          <cell r="J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B65">
            <v>0</v>
          </cell>
          <cell r="C65" t="str">
            <v>COSTOS INDIRECTOS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B66">
            <v>0</v>
          </cell>
          <cell r="C66" t="str">
            <v>DESCRIPCIÓN</v>
          </cell>
          <cell r="D66">
            <v>0</v>
          </cell>
          <cell r="E66" t="str">
            <v>PORCENTAJE</v>
          </cell>
          <cell r="F66">
            <v>0</v>
          </cell>
          <cell r="G66" t="str">
            <v>VR.PARCIAL</v>
          </cell>
          <cell r="H66">
            <v>0</v>
          </cell>
          <cell r="I66">
            <v>0</v>
          </cell>
          <cell r="J66">
            <v>0</v>
          </cell>
        </row>
        <row r="67">
          <cell r="B67">
            <v>0</v>
          </cell>
          <cell r="C67" t="str">
            <v>ADMINISTRACIÓN</v>
          </cell>
          <cell r="D67">
            <v>0</v>
          </cell>
          <cell r="E67" t="str">
            <v>0,22</v>
          </cell>
          <cell r="F67">
            <v>0</v>
          </cell>
          <cell r="G67">
            <v>1935.12</v>
          </cell>
          <cell r="H67">
            <v>0</v>
          </cell>
          <cell r="I67">
            <v>0</v>
          </cell>
          <cell r="J67">
            <v>0</v>
          </cell>
        </row>
        <row r="68">
          <cell r="B68">
            <v>0</v>
          </cell>
          <cell r="C68" t="str">
            <v>IMPREVISTOS</v>
          </cell>
          <cell r="D68">
            <v>0</v>
          </cell>
          <cell r="E68" t="str">
            <v>0,03</v>
          </cell>
          <cell r="F68">
            <v>0</v>
          </cell>
          <cell r="G68">
            <v>263.88</v>
          </cell>
          <cell r="H68">
            <v>0</v>
          </cell>
          <cell r="I68">
            <v>0</v>
          </cell>
          <cell r="J68">
            <v>0</v>
          </cell>
        </row>
        <row r="69">
          <cell r="B69">
            <v>0</v>
          </cell>
          <cell r="C69" t="str">
            <v>UTILIDAD</v>
          </cell>
          <cell r="D69">
            <v>0</v>
          </cell>
          <cell r="E69" t="str">
            <v>0,05</v>
          </cell>
          <cell r="F69">
            <v>0</v>
          </cell>
          <cell r="G69">
            <v>439.8</v>
          </cell>
          <cell r="H69">
            <v>0</v>
          </cell>
          <cell r="I69">
            <v>0</v>
          </cell>
          <cell r="J69">
            <v>0</v>
          </cell>
        </row>
        <row r="70">
          <cell r="B70">
            <v>0</v>
          </cell>
          <cell r="C70" t="str">
            <v>IVA (16% DE LA UTILIDAD)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 t="str">
            <v>TOTAL COSTO INDIRECTO:</v>
          </cell>
          <cell r="I72">
            <v>2639</v>
          </cell>
          <cell r="J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 t="str">
            <v>TOTAL PRECIO UNITARIO:</v>
          </cell>
          <cell r="I74">
            <v>11435</v>
          </cell>
          <cell r="J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A76">
            <v>5</v>
          </cell>
          <cell r="B76">
            <v>1</v>
          </cell>
          <cell r="C76" t="str">
            <v>ITEM:</v>
          </cell>
          <cell r="D76" t="str">
            <v>EXCAVACIÓN MANUAL EN MATERIAL COMÚN 1.5M&lt;H</v>
          </cell>
          <cell r="E76">
            <v>0</v>
          </cell>
          <cell r="F76">
            <v>0</v>
          </cell>
          <cell r="G76">
            <v>0</v>
          </cell>
          <cell r="H76" t="str">
            <v>UND:</v>
          </cell>
          <cell r="I76" t="str">
            <v>M3</v>
          </cell>
          <cell r="J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B79">
            <v>0</v>
          </cell>
          <cell r="C79" t="str">
            <v>MATERIALES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B80">
            <v>0</v>
          </cell>
          <cell r="C80" t="str">
            <v>DESCRIPCIÓN</v>
          </cell>
          <cell r="D80">
            <v>0</v>
          </cell>
          <cell r="E80" t="str">
            <v>UND</v>
          </cell>
          <cell r="F80" t="str">
            <v>CANTIDAD</v>
          </cell>
          <cell r="G80" t="str">
            <v>VR. UNITARIO</v>
          </cell>
          <cell r="H80" t="str">
            <v>VR. PARCIAL</v>
          </cell>
          <cell r="I80">
            <v>0</v>
          </cell>
          <cell r="J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 t="str">
            <v>TOTAL MATERIALES:</v>
          </cell>
          <cell r="I82">
            <v>0</v>
          </cell>
          <cell r="J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B84">
            <v>0</v>
          </cell>
          <cell r="C84" t="str">
            <v>MANO DE OBRA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B85">
            <v>0</v>
          </cell>
          <cell r="C85" t="str">
            <v>DESCRIPCIÓN</v>
          </cell>
          <cell r="D85" t="str">
            <v>HORA-HOMBRE</v>
          </cell>
          <cell r="E85" t="str">
            <v>PRESTACIONES</v>
          </cell>
          <cell r="F85" t="str">
            <v>CANTIDAD</v>
          </cell>
          <cell r="G85" t="str">
            <v>RENDIMIENTO</v>
          </cell>
          <cell r="H85" t="str">
            <v>VR. PARCIAL</v>
          </cell>
          <cell r="I85">
            <v>0</v>
          </cell>
          <cell r="J85">
            <v>0</v>
          </cell>
        </row>
        <row r="86">
          <cell r="A86">
            <v>6</v>
          </cell>
          <cell r="B86">
            <v>0</v>
          </cell>
          <cell r="C86" t="str">
            <v>AYUDANTE</v>
          </cell>
          <cell r="D86">
            <v>3700</v>
          </cell>
          <cell r="E86">
            <v>1.85</v>
          </cell>
          <cell r="F86">
            <v>2</v>
          </cell>
          <cell r="G86">
            <v>0.66669999999999996</v>
          </cell>
          <cell r="H86">
            <v>9127.1200000000008</v>
          </cell>
          <cell r="I86">
            <v>0</v>
          </cell>
          <cell r="J86">
            <v>0</v>
          </cell>
        </row>
        <row r="87">
          <cell r="B87">
            <v>0</v>
          </cell>
          <cell r="C87" t="str">
            <v>OFICIAL</v>
          </cell>
          <cell r="D87">
            <v>3150</v>
          </cell>
          <cell r="E87">
            <v>1.85</v>
          </cell>
          <cell r="F87">
            <v>1</v>
          </cell>
          <cell r="G87">
            <v>0.66669999999999996</v>
          </cell>
          <cell r="H87">
            <v>3885.19</v>
          </cell>
          <cell r="I87">
            <v>0</v>
          </cell>
          <cell r="J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 t="str">
            <v>TOTAL MANO DE OBRA:</v>
          </cell>
          <cell r="I89">
            <v>13012</v>
          </cell>
          <cell r="J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B91">
            <v>0</v>
          </cell>
          <cell r="C91" t="str">
            <v>HERRAMIENTA Y EQUIPO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B92">
            <v>0</v>
          </cell>
          <cell r="C92" t="str">
            <v>DESCRIPCIÓN</v>
          </cell>
          <cell r="D92">
            <v>0</v>
          </cell>
          <cell r="E92" t="str">
            <v>TIPO</v>
          </cell>
          <cell r="F92" t="str">
            <v>TARIFA</v>
          </cell>
          <cell r="G92" t="str">
            <v>RENDIMIENTO</v>
          </cell>
          <cell r="H92" t="str">
            <v>VR. PARCIAL</v>
          </cell>
          <cell r="I92">
            <v>0</v>
          </cell>
          <cell r="J92">
            <v>0</v>
          </cell>
        </row>
        <row r="93">
          <cell r="B93">
            <v>0</v>
          </cell>
          <cell r="C93" t="str">
            <v>HERRAMIENTA MENOR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1301.2</v>
          </cell>
          <cell r="I93">
            <v>0</v>
          </cell>
          <cell r="J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 t="str">
            <v>TOTAL HERRAMIENTA Y EQUIPO:</v>
          </cell>
          <cell r="I95">
            <v>1301</v>
          </cell>
          <cell r="J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B97">
            <v>0</v>
          </cell>
          <cell r="C97" t="str">
            <v>TRANSPORTE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</row>
        <row r="98">
          <cell r="B98">
            <v>0</v>
          </cell>
          <cell r="C98" t="str">
            <v>MATERIAL</v>
          </cell>
          <cell r="D98">
            <v>0</v>
          </cell>
          <cell r="E98" t="str">
            <v>VOL (M3)</v>
          </cell>
          <cell r="F98" t="str">
            <v>DIST (KM)</v>
          </cell>
          <cell r="G98" t="str">
            <v>PESOS/(M3-KM)</v>
          </cell>
          <cell r="H98" t="str">
            <v>VR. UNITARIO</v>
          </cell>
          <cell r="I98">
            <v>0</v>
          </cell>
          <cell r="J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 t="str">
            <v>TOTAL TRANSPORTE:</v>
          </cell>
          <cell r="I100">
            <v>0</v>
          </cell>
          <cell r="J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 t="str">
            <v>TOTAL COSTO DIRECTO:</v>
          </cell>
          <cell r="I102">
            <v>14313</v>
          </cell>
          <cell r="J102">
            <v>0</v>
          </cell>
        </row>
        <row r="103">
          <cell r="B103">
            <v>0</v>
          </cell>
          <cell r="C103" t="str">
            <v>COSTOS INDIRECTOS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B104">
            <v>0</v>
          </cell>
          <cell r="C104" t="str">
            <v>DESCRIPCIÓN</v>
          </cell>
          <cell r="D104">
            <v>0</v>
          </cell>
          <cell r="E104" t="str">
            <v>PORCENTAJE</v>
          </cell>
          <cell r="F104">
            <v>0</v>
          </cell>
          <cell r="G104" t="str">
            <v>VR.PARCIAL</v>
          </cell>
          <cell r="H104">
            <v>0</v>
          </cell>
          <cell r="I104">
            <v>0</v>
          </cell>
          <cell r="J104">
            <v>0</v>
          </cell>
        </row>
        <row r="105">
          <cell r="B105">
            <v>0</v>
          </cell>
          <cell r="C105" t="str">
            <v>ADMINISTRACIÓN</v>
          </cell>
          <cell r="D105">
            <v>0</v>
          </cell>
          <cell r="E105" t="str">
            <v>0,22</v>
          </cell>
          <cell r="F105">
            <v>0</v>
          </cell>
          <cell r="G105">
            <v>3148.86</v>
          </cell>
          <cell r="H105">
            <v>0</v>
          </cell>
          <cell r="I105">
            <v>0</v>
          </cell>
          <cell r="J105">
            <v>0</v>
          </cell>
        </row>
        <row r="106">
          <cell r="B106">
            <v>0</v>
          </cell>
          <cell r="C106" t="str">
            <v>IMPREVISTOS</v>
          </cell>
          <cell r="D106">
            <v>0</v>
          </cell>
          <cell r="E106" t="str">
            <v>0,03</v>
          </cell>
          <cell r="F106">
            <v>0</v>
          </cell>
          <cell r="G106">
            <v>429.39</v>
          </cell>
          <cell r="H106">
            <v>0</v>
          </cell>
          <cell r="I106">
            <v>0</v>
          </cell>
          <cell r="J106">
            <v>0</v>
          </cell>
        </row>
        <row r="107">
          <cell r="B107">
            <v>0</v>
          </cell>
          <cell r="C107" t="str">
            <v>UTILIDAD</v>
          </cell>
          <cell r="D107">
            <v>0</v>
          </cell>
          <cell r="E107" t="str">
            <v>0,05</v>
          </cell>
          <cell r="F107">
            <v>0</v>
          </cell>
          <cell r="G107">
            <v>715.65</v>
          </cell>
          <cell r="H107">
            <v>0</v>
          </cell>
          <cell r="I107">
            <v>0</v>
          </cell>
          <cell r="J107">
            <v>0</v>
          </cell>
        </row>
        <row r="108">
          <cell r="B108">
            <v>0</v>
          </cell>
          <cell r="C108" t="str">
            <v>IVA (16% DE LA UTILIDAD)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 t="str">
            <v>TOTAL COSTO INDIRECTO:</v>
          </cell>
          <cell r="I110">
            <v>4294</v>
          </cell>
          <cell r="J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 t="str">
            <v>TOTAL PRECIO UNITARIO:</v>
          </cell>
          <cell r="I112">
            <v>18607</v>
          </cell>
          <cell r="J112">
            <v>0</v>
          </cell>
        </row>
        <row r="113">
          <cell r="A113">
            <v>9</v>
          </cell>
          <cell r="B113">
            <v>1</v>
          </cell>
          <cell r="C113" t="str">
            <v>ITEM:</v>
          </cell>
          <cell r="D113" t="str">
            <v>RELLENO MATERIAL DE S (APISONADO)</v>
          </cell>
          <cell r="E113">
            <v>0</v>
          </cell>
          <cell r="F113">
            <v>0</v>
          </cell>
          <cell r="G113">
            <v>0</v>
          </cell>
          <cell r="H113" t="str">
            <v>UND:</v>
          </cell>
          <cell r="I113" t="str">
            <v>M3</v>
          </cell>
          <cell r="J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B115">
            <v>0</v>
          </cell>
          <cell r="C115" t="str">
            <v>MATERIALES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</row>
        <row r="116">
          <cell r="B116">
            <v>0</v>
          </cell>
          <cell r="C116" t="str">
            <v>DESCRIPCIÓN</v>
          </cell>
          <cell r="D116">
            <v>0</v>
          </cell>
          <cell r="E116" t="str">
            <v>UND</v>
          </cell>
          <cell r="F116" t="str">
            <v>CANTIDAD</v>
          </cell>
          <cell r="G116" t="str">
            <v>VR. UNITARIO</v>
          </cell>
          <cell r="H116" t="str">
            <v>VR. PARCIAL</v>
          </cell>
          <cell r="I116">
            <v>0</v>
          </cell>
          <cell r="J116">
            <v>0</v>
          </cell>
        </row>
        <row r="117">
          <cell r="B117">
            <v>0</v>
          </cell>
          <cell r="C117" t="str">
            <v>MATERIAL DE RIO SELECCIONADO</v>
          </cell>
          <cell r="D117">
            <v>0</v>
          </cell>
          <cell r="E117" t="str">
            <v>M3</v>
          </cell>
          <cell r="F117">
            <v>1.3</v>
          </cell>
          <cell r="G117">
            <v>25000</v>
          </cell>
          <cell r="H117">
            <v>32500</v>
          </cell>
          <cell r="I117">
            <v>0</v>
          </cell>
          <cell r="J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 t="str">
            <v>TOTAL MATERIALES:</v>
          </cell>
          <cell r="I119">
            <v>32500</v>
          </cell>
          <cell r="J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1">
          <cell r="B121">
            <v>0</v>
          </cell>
          <cell r="C121" t="str">
            <v>MANO DE OBRA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2">
          <cell r="B122">
            <v>0</v>
          </cell>
          <cell r="C122" t="str">
            <v>DESCRIPCIÓN</v>
          </cell>
          <cell r="D122" t="str">
            <v>HORA-HOMBRE</v>
          </cell>
          <cell r="E122" t="str">
            <v>PRESTACIONES</v>
          </cell>
          <cell r="F122" t="str">
            <v>CANTIDAD</v>
          </cell>
          <cell r="G122" t="str">
            <v>RENDIMIENTO</v>
          </cell>
          <cell r="H122" t="str">
            <v>VR. PARCIAL</v>
          </cell>
          <cell r="I122">
            <v>0</v>
          </cell>
          <cell r="J122">
            <v>0</v>
          </cell>
        </row>
        <row r="123">
          <cell r="A123">
            <v>10</v>
          </cell>
          <cell r="B123">
            <v>0</v>
          </cell>
          <cell r="C123" t="str">
            <v>AYUDANTE</v>
          </cell>
          <cell r="D123">
            <v>3700</v>
          </cell>
          <cell r="E123">
            <v>1.85</v>
          </cell>
          <cell r="F123">
            <v>3</v>
          </cell>
          <cell r="G123">
            <v>0.25</v>
          </cell>
          <cell r="H123">
            <v>5133.75</v>
          </cell>
          <cell r="I123">
            <v>0</v>
          </cell>
          <cell r="J123">
            <v>0</v>
          </cell>
        </row>
        <row r="124">
          <cell r="B124">
            <v>0</v>
          </cell>
          <cell r="C124" t="str">
            <v>OFICIAL</v>
          </cell>
          <cell r="D124">
            <v>3150</v>
          </cell>
          <cell r="E124">
            <v>1.85</v>
          </cell>
          <cell r="F124">
            <v>1</v>
          </cell>
          <cell r="G124">
            <v>0.25</v>
          </cell>
          <cell r="H124">
            <v>1456.88</v>
          </cell>
          <cell r="I124">
            <v>0</v>
          </cell>
          <cell r="J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 t="str">
            <v>TOTAL MANO DE OBRA:</v>
          </cell>
          <cell r="I125">
            <v>6591</v>
          </cell>
          <cell r="J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27">
          <cell r="B127">
            <v>0</v>
          </cell>
          <cell r="C127" t="str">
            <v>HERRAMIENTA Y EQUIPO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</row>
        <row r="128">
          <cell r="B128">
            <v>0</v>
          </cell>
          <cell r="C128" t="str">
            <v>DESCRIPCIÓN</v>
          </cell>
          <cell r="D128">
            <v>0</v>
          </cell>
          <cell r="E128" t="str">
            <v>TIPO</v>
          </cell>
          <cell r="F128" t="str">
            <v>TARIFA</v>
          </cell>
          <cell r="G128" t="str">
            <v>RENDIMIENTO</v>
          </cell>
          <cell r="H128" t="str">
            <v>VR. PARCIAL</v>
          </cell>
          <cell r="I128">
            <v>0</v>
          </cell>
          <cell r="J128">
            <v>0</v>
          </cell>
        </row>
        <row r="129">
          <cell r="B129">
            <v>0</v>
          </cell>
          <cell r="C129" t="str">
            <v>HERRAMIENTA MENOR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659.1</v>
          </cell>
          <cell r="I129">
            <v>0</v>
          </cell>
          <cell r="J129">
            <v>0</v>
          </cell>
        </row>
        <row r="130">
          <cell r="B130">
            <v>0</v>
          </cell>
          <cell r="C130" t="str">
            <v>RANA</v>
          </cell>
          <cell r="D130">
            <v>0</v>
          </cell>
          <cell r="E130">
            <v>0</v>
          </cell>
          <cell r="F130">
            <v>7500</v>
          </cell>
          <cell r="G130">
            <v>0.25</v>
          </cell>
          <cell r="H130">
            <v>1875</v>
          </cell>
          <cell r="I130">
            <v>0</v>
          </cell>
          <cell r="J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 t="str">
            <v>TOTAL HERRAMIENTA Y EQUIPO:</v>
          </cell>
          <cell r="I132">
            <v>2534</v>
          </cell>
          <cell r="J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</row>
        <row r="134">
          <cell r="B134">
            <v>0</v>
          </cell>
          <cell r="C134" t="str">
            <v>TRANSPORTE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</row>
        <row r="135">
          <cell r="B135">
            <v>0</v>
          </cell>
          <cell r="C135" t="str">
            <v>MATERIAL</v>
          </cell>
          <cell r="D135">
            <v>0</v>
          </cell>
          <cell r="E135" t="str">
            <v>VOL (M3)</v>
          </cell>
          <cell r="F135" t="str">
            <v>DIST (KM)</v>
          </cell>
          <cell r="G135" t="str">
            <v>PESOS/(M3-KM)</v>
          </cell>
          <cell r="H135" t="str">
            <v>VR. UNITARIO</v>
          </cell>
          <cell r="I135">
            <v>0</v>
          </cell>
          <cell r="J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 t="str">
            <v>TOTAL TRANSPORTE:</v>
          </cell>
          <cell r="I137">
            <v>0</v>
          </cell>
          <cell r="J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 t="str">
            <v>TOTAL COSTO DIRECTO:</v>
          </cell>
          <cell r="I139">
            <v>41625</v>
          </cell>
          <cell r="J139">
            <v>0</v>
          </cell>
        </row>
        <row r="140">
          <cell r="B140">
            <v>0</v>
          </cell>
          <cell r="C140" t="str">
            <v>COSTOS INDIRECTOS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1">
          <cell r="B141">
            <v>0</v>
          </cell>
          <cell r="C141" t="str">
            <v>DESCRIPCIÓN</v>
          </cell>
          <cell r="D141">
            <v>0</v>
          </cell>
          <cell r="E141" t="str">
            <v>PORCENTAJE</v>
          </cell>
          <cell r="F141">
            <v>0</v>
          </cell>
          <cell r="G141" t="str">
            <v>VR.PARCIAL</v>
          </cell>
          <cell r="H141">
            <v>0</v>
          </cell>
          <cell r="I141">
            <v>0</v>
          </cell>
          <cell r="J141">
            <v>0</v>
          </cell>
        </row>
        <row r="142">
          <cell r="B142">
            <v>0</v>
          </cell>
          <cell r="C142" t="str">
            <v>ADMINISTRACIÓN</v>
          </cell>
          <cell r="D142">
            <v>0</v>
          </cell>
          <cell r="E142" t="str">
            <v>0,22</v>
          </cell>
          <cell r="F142">
            <v>0</v>
          </cell>
          <cell r="G142">
            <v>9157.5</v>
          </cell>
          <cell r="H142">
            <v>0</v>
          </cell>
          <cell r="I142">
            <v>0</v>
          </cell>
          <cell r="J142">
            <v>0</v>
          </cell>
        </row>
        <row r="143">
          <cell r="B143">
            <v>0</v>
          </cell>
          <cell r="C143" t="str">
            <v>IMPREVISTOS</v>
          </cell>
          <cell r="D143">
            <v>0</v>
          </cell>
          <cell r="E143" t="str">
            <v>0,03</v>
          </cell>
          <cell r="F143">
            <v>0</v>
          </cell>
          <cell r="G143">
            <v>1248.75</v>
          </cell>
          <cell r="H143">
            <v>0</v>
          </cell>
          <cell r="I143">
            <v>0</v>
          </cell>
          <cell r="J143">
            <v>0</v>
          </cell>
        </row>
        <row r="144">
          <cell r="B144">
            <v>0</v>
          </cell>
          <cell r="C144" t="str">
            <v>UTILIDAD</v>
          </cell>
          <cell r="D144">
            <v>0</v>
          </cell>
          <cell r="E144" t="str">
            <v>0,05</v>
          </cell>
          <cell r="F144">
            <v>0</v>
          </cell>
          <cell r="G144">
            <v>2081.25</v>
          </cell>
          <cell r="H144">
            <v>0</v>
          </cell>
          <cell r="I144">
            <v>0</v>
          </cell>
          <cell r="J144">
            <v>0</v>
          </cell>
        </row>
        <row r="145">
          <cell r="B145">
            <v>0</v>
          </cell>
          <cell r="C145" t="str">
            <v>IVA (16% DE LA UTILIDAD)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 t="str">
            <v>TOTAL COSTO INDIRECTO:</v>
          </cell>
          <cell r="I147">
            <v>12488</v>
          </cell>
          <cell r="J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 t="str">
            <v>TOTAL PRECIO UNITARIO:</v>
          </cell>
          <cell r="I149">
            <v>54113</v>
          </cell>
          <cell r="J149">
            <v>0</v>
          </cell>
        </row>
        <row r="150">
          <cell r="A150">
            <v>11</v>
          </cell>
          <cell r="B150">
            <v>1</v>
          </cell>
          <cell r="C150" t="str">
            <v>ITEM:</v>
          </cell>
          <cell r="D150" t="str">
            <v>CONCRETO CLASE G CICLOPEO DE PROPORCIÓN 60% DE CONCRETO RESISTENCIA 175 KG/CM2, Y 40% PIEDRA</v>
          </cell>
          <cell r="E150">
            <v>0</v>
          </cell>
          <cell r="F150">
            <v>0</v>
          </cell>
          <cell r="G150">
            <v>0</v>
          </cell>
          <cell r="H150" t="str">
            <v>UND:</v>
          </cell>
          <cell r="I150" t="str">
            <v>M3</v>
          </cell>
          <cell r="J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B152">
            <v>0</v>
          </cell>
          <cell r="C152" t="str">
            <v>MATERIALES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B153">
            <v>0</v>
          </cell>
          <cell r="C153" t="str">
            <v>DESCRIPCIÓN</v>
          </cell>
          <cell r="D153">
            <v>0</v>
          </cell>
          <cell r="E153" t="str">
            <v>UND</v>
          </cell>
          <cell r="F153" t="str">
            <v>CANTIDAD</v>
          </cell>
          <cell r="G153" t="str">
            <v>VR. UNITARIO</v>
          </cell>
          <cell r="H153" t="str">
            <v>VR. PARCIAL</v>
          </cell>
          <cell r="I153">
            <v>0</v>
          </cell>
          <cell r="J153">
            <v>0</v>
          </cell>
        </row>
        <row r="154">
          <cell r="B154">
            <v>0</v>
          </cell>
          <cell r="C154" t="str">
            <v>CONCRETO 21MPA</v>
          </cell>
          <cell r="D154">
            <v>0</v>
          </cell>
          <cell r="E154" t="str">
            <v>M3</v>
          </cell>
          <cell r="F154">
            <v>1</v>
          </cell>
          <cell r="G154">
            <v>234600</v>
          </cell>
          <cell r="H154">
            <v>234600</v>
          </cell>
          <cell r="I154">
            <v>0</v>
          </cell>
          <cell r="J154">
            <v>0</v>
          </cell>
        </row>
        <row r="155">
          <cell r="B155">
            <v>0</v>
          </cell>
          <cell r="C155" t="str">
            <v>PIEDRA RAJÓN</v>
          </cell>
          <cell r="D155">
            <v>0</v>
          </cell>
          <cell r="E155" t="str">
            <v>M3</v>
          </cell>
          <cell r="F155">
            <v>0.4</v>
          </cell>
          <cell r="G155">
            <v>50000</v>
          </cell>
          <cell r="H155">
            <v>20000</v>
          </cell>
          <cell r="I155">
            <v>0</v>
          </cell>
          <cell r="J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 t="str">
            <v>TOTAL MATERIALES:</v>
          </cell>
          <cell r="I157">
            <v>254600</v>
          </cell>
          <cell r="J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59">
          <cell r="B159">
            <v>0</v>
          </cell>
          <cell r="C159" t="str">
            <v>MANO DE OBRA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60">
          <cell r="B160">
            <v>0</v>
          </cell>
          <cell r="C160" t="str">
            <v>DESCRIPCIÓN</v>
          </cell>
          <cell r="D160" t="str">
            <v>HORA-HOMBRE</v>
          </cell>
          <cell r="E160" t="str">
            <v>PRESTACIONES</v>
          </cell>
          <cell r="F160" t="str">
            <v>CANTIDAD</v>
          </cell>
          <cell r="G160" t="str">
            <v>RENDIMIENTO</v>
          </cell>
          <cell r="H160" t="str">
            <v>VR. PARCIAL</v>
          </cell>
          <cell r="I160">
            <v>0</v>
          </cell>
          <cell r="J160">
            <v>0</v>
          </cell>
        </row>
        <row r="161">
          <cell r="B161">
            <v>0</v>
          </cell>
          <cell r="C161" t="str">
            <v>AYUDANTE</v>
          </cell>
          <cell r="D161">
            <v>3700</v>
          </cell>
          <cell r="E161">
            <v>1.85</v>
          </cell>
          <cell r="F161">
            <v>2</v>
          </cell>
          <cell r="G161">
            <v>3</v>
          </cell>
          <cell r="H161">
            <v>41070.000000000007</v>
          </cell>
          <cell r="I161">
            <v>0</v>
          </cell>
          <cell r="J161">
            <v>0</v>
          </cell>
        </row>
        <row r="162">
          <cell r="B162">
            <v>0</v>
          </cell>
          <cell r="C162" t="str">
            <v>OFICIAL</v>
          </cell>
          <cell r="D162">
            <v>3150</v>
          </cell>
          <cell r="E162">
            <v>1.85</v>
          </cell>
          <cell r="F162">
            <v>1</v>
          </cell>
          <cell r="G162">
            <v>3</v>
          </cell>
          <cell r="H162">
            <v>17482.500000000004</v>
          </cell>
          <cell r="I162">
            <v>0</v>
          </cell>
          <cell r="J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 t="str">
            <v>TOTAL MANO DE OBRA:</v>
          </cell>
          <cell r="I163">
            <v>58552.500000000015</v>
          </cell>
          <cell r="J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</row>
        <row r="165">
          <cell r="B165">
            <v>0</v>
          </cell>
          <cell r="C165" t="str">
            <v>HERRAMIENTA Y EQUIPO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</row>
        <row r="166">
          <cell r="B166">
            <v>0</v>
          </cell>
          <cell r="C166" t="str">
            <v>DESCRIPCIÓN</v>
          </cell>
          <cell r="D166">
            <v>0</v>
          </cell>
          <cell r="E166" t="str">
            <v>TIPO</v>
          </cell>
          <cell r="F166" t="str">
            <v>TARIFA</v>
          </cell>
          <cell r="G166" t="str">
            <v>RENDIMIENTO</v>
          </cell>
          <cell r="H166" t="str">
            <v>VR. PARCIAL</v>
          </cell>
          <cell r="I166">
            <v>0</v>
          </cell>
          <cell r="J166">
            <v>0</v>
          </cell>
        </row>
        <row r="167">
          <cell r="B167">
            <v>0</v>
          </cell>
          <cell r="C167" t="str">
            <v>HERRAMIENTA MENOR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2567</v>
          </cell>
          <cell r="I167">
            <v>0</v>
          </cell>
          <cell r="J167">
            <v>0</v>
          </cell>
        </row>
        <row r="168">
          <cell r="B168">
            <v>0</v>
          </cell>
          <cell r="C168" t="str">
            <v>MEZCLADORA</v>
          </cell>
          <cell r="D168">
            <v>0</v>
          </cell>
          <cell r="E168">
            <v>0</v>
          </cell>
          <cell r="F168">
            <v>8000</v>
          </cell>
          <cell r="G168">
            <v>1.5</v>
          </cell>
          <cell r="H168">
            <v>12000</v>
          </cell>
          <cell r="I168">
            <v>0</v>
          </cell>
          <cell r="J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 t="str">
            <v>TOTAL HERRAMIENTA Y EQUIPO:</v>
          </cell>
          <cell r="I169">
            <v>14567</v>
          </cell>
          <cell r="J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</row>
        <row r="171">
          <cell r="B171">
            <v>0</v>
          </cell>
          <cell r="C171" t="str">
            <v>TRANSPORTE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</row>
        <row r="172">
          <cell r="B172">
            <v>0</v>
          </cell>
          <cell r="C172" t="str">
            <v>MATERIAL</v>
          </cell>
          <cell r="D172">
            <v>0</v>
          </cell>
          <cell r="E172" t="str">
            <v>VOL (M3)</v>
          </cell>
          <cell r="F172" t="str">
            <v>DIST (KM)</v>
          </cell>
          <cell r="G172" t="str">
            <v>PESOS/(M3-KM)</v>
          </cell>
          <cell r="H172" t="str">
            <v>VR. UNITARIO</v>
          </cell>
          <cell r="I172">
            <v>0</v>
          </cell>
          <cell r="J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 t="str">
            <v>TOTAL TRANSPORTE:</v>
          </cell>
          <cell r="I174">
            <v>0</v>
          </cell>
          <cell r="J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 t="str">
            <v>TOTAL COSTO DIRECTO:</v>
          </cell>
          <cell r="I176">
            <v>327719.5</v>
          </cell>
          <cell r="J176">
            <v>0</v>
          </cell>
        </row>
        <row r="177">
          <cell r="B177">
            <v>0</v>
          </cell>
          <cell r="C177" t="str">
            <v>COSTOS INDIRECTOS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</row>
        <row r="178">
          <cell r="B178">
            <v>0</v>
          </cell>
          <cell r="C178" t="str">
            <v>DESCRIPCIÓN</v>
          </cell>
          <cell r="D178">
            <v>0</v>
          </cell>
          <cell r="E178" t="str">
            <v>PORCENTAJE</v>
          </cell>
          <cell r="F178">
            <v>0</v>
          </cell>
          <cell r="G178" t="str">
            <v>VR.PARCIAL</v>
          </cell>
          <cell r="H178">
            <v>0</v>
          </cell>
          <cell r="I178">
            <v>0</v>
          </cell>
          <cell r="J178">
            <v>0</v>
          </cell>
        </row>
        <row r="179">
          <cell r="B179">
            <v>0</v>
          </cell>
          <cell r="C179" t="str">
            <v>ADMINISTRACIÓN</v>
          </cell>
          <cell r="D179">
            <v>0</v>
          </cell>
          <cell r="E179">
            <v>0.22</v>
          </cell>
          <cell r="F179">
            <v>0</v>
          </cell>
          <cell r="G179">
            <v>72098.289999999994</v>
          </cell>
          <cell r="H179">
            <v>0</v>
          </cell>
          <cell r="I179">
            <v>0</v>
          </cell>
          <cell r="J179">
            <v>0</v>
          </cell>
        </row>
        <row r="180">
          <cell r="B180">
            <v>0</v>
          </cell>
          <cell r="C180" t="str">
            <v>IMPREVISTOS</v>
          </cell>
          <cell r="D180">
            <v>0</v>
          </cell>
          <cell r="E180">
            <v>0.03</v>
          </cell>
          <cell r="F180">
            <v>0</v>
          </cell>
          <cell r="G180">
            <v>9831.5849999999991</v>
          </cell>
          <cell r="H180">
            <v>0</v>
          </cell>
          <cell r="I180">
            <v>0</v>
          </cell>
          <cell r="J180">
            <v>0</v>
          </cell>
        </row>
        <row r="181">
          <cell r="B181">
            <v>0</v>
          </cell>
          <cell r="C181" t="str">
            <v>UTILIDAD</v>
          </cell>
          <cell r="D181">
            <v>0</v>
          </cell>
          <cell r="E181">
            <v>0.05</v>
          </cell>
          <cell r="F181">
            <v>0</v>
          </cell>
          <cell r="G181">
            <v>16385.975000000002</v>
          </cell>
          <cell r="H181">
            <v>0</v>
          </cell>
          <cell r="I181">
            <v>0</v>
          </cell>
          <cell r="J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 t="str">
            <v>TOTAL COSTO INDIRECTO:</v>
          </cell>
          <cell r="I184">
            <v>98315.85</v>
          </cell>
          <cell r="J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 t="str">
            <v>TOTAL PRECIO UNITARIO:</v>
          </cell>
          <cell r="I186">
            <v>426035.35</v>
          </cell>
          <cell r="J186">
            <v>0</v>
          </cell>
        </row>
        <row r="187">
          <cell r="A187">
            <v>13</v>
          </cell>
          <cell r="B187">
            <v>1</v>
          </cell>
          <cell r="C187" t="str">
            <v>ITEM:</v>
          </cell>
          <cell r="D187" t="str">
            <v>RETIRO SOBRANTES</v>
          </cell>
          <cell r="E187">
            <v>0</v>
          </cell>
          <cell r="F187">
            <v>0</v>
          </cell>
          <cell r="G187">
            <v>0</v>
          </cell>
          <cell r="H187" t="str">
            <v>UND:</v>
          </cell>
          <cell r="I187" t="str">
            <v>M3</v>
          </cell>
          <cell r="J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89">
          <cell r="B189">
            <v>0</v>
          </cell>
          <cell r="C189" t="str">
            <v>MATERIALES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0">
          <cell r="B190">
            <v>0</v>
          </cell>
          <cell r="C190" t="str">
            <v>DESCRIPCIÓN</v>
          </cell>
          <cell r="D190">
            <v>0</v>
          </cell>
          <cell r="E190" t="str">
            <v>UND</v>
          </cell>
          <cell r="F190" t="str">
            <v>CANTIDAD</v>
          </cell>
          <cell r="G190" t="str">
            <v>VR. UNITARIO</v>
          </cell>
          <cell r="H190" t="str">
            <v>VR. PARCIAL</v>
          </cell>
          <cell r="I190">
            <v>0</v>
          </cell>
          <cell r="J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 t="str">
            <v>TOTAL MATERIALES:</v>
          </cell>
          <cell r="I192">
            <v>0</v>
          </cell>
          <cell r="J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</row>
        <row r="194">
          <cell r="B194">
            <v>0</v>
          </cell>
          <cell r="C194" t="str">
            <v>MANO DE OBRA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</row>
        <row r="195">
          <cell r="B195">
            <v>0</v>
          </cell>
          <cell r="C195" t="str">
            <v>DESCRIPCIÓN</v>
          </cell>
          <cell r="D195" t="str">
            <v>HORA-HOMBRE</v>
          </cell>
          <cell r="E195" t="str">
            <v>PRESTACIONES</v>
          </cell>
          <cell r="F195" t="str">
            <v>CANTIDAD</v>
          </cell>
          <cell r="G195" t="str">
            <v>RENDIMIENTO</v>
          </cell>
          <cell r="H195" t="str">
            <v>VR. PARCIAL</v>
          </cell>
          <cell r="I195">
            <v>0</v>
          </cell>
          <cell r="J195">
            <v>0</v>
          </cell>
        </row>
        <row r="196">
          <cell r="A196">
            <v>14</v>
          </cell>
          <cell r="B196">
            <v>0</v>
          </cell>
          <cell r="C196" t="str">
            <v>AYUDANTE</v>
          </cell>
          <cell r="D196">
            <v>3700</v>
          </cell>
          <cell r="E196">
            <v>1.85</v>
          </cell>
          <cell r="F196">
            <v>1</v>
          </cell>
          <cell r="G196">
            <v>0.73312557887591878</v>
          </cell>
          <cell r="H196">
            <v>5018.2445874056639</v>
          </cell>
          <cell r="I196">
            <v>0</v>
          </cell>
          <cell r="J196">
            <v>0</v>
          </cell>
        </row>
        <row r="197">
          <cell r="B197">
            <v>0</v>
          </cell>
          <cell r="C197" t="str">
            <v>OFICIAL</v>
          </cell>
          <cell r="D197">
            <v>3150</v>
          </cell>
          <cell r="E197">
            <v>1.85</v>
          </cell>
          <cell r="F197">
            <v>1</v>
          </cell>
          <cell r="G197">
            <v>0.73312557887591878</v>
          </cell>
          <cell r="H197">
            <v>4272.2893108994167</v>
          </cell>
          <cell r="I197">
            <v>0</v>
          </cell>
          <cell r="J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 t="str">
            <v>TOTAL MANO DE OBRA:</v>
          </cell>
          <cell r="I199">
            <v>9290.5338983050806</v>
          </cell>
          <cell r="J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B201">
            <v>0</v>
          </cell>
          <cell r="C201" t="str">
            <v>HERRAMIENTA Y EQUIPO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B202">
            <v>0</v>
          </cell>
          <cell r="C202" t="str">
            <v>DESCRIPCIÓN</v>
          </cell>
          <cell r="D202">
            <v>0</v>
          </cell>
          <cell r="E202" t="str">
            <v>TIPO</v>
          </cell>
          <cell r="F202" t="str">
            <v>TARIFA</v>
          </cell>
          <cell r="G202" t="str">
            <v>RENDIMIENTO</v>
          </cell>
          <cell r="H202" t="str">
            <v>VR. PARCIAL</v>
          </cell>
          <cell r="I202">
            <v>0</v>
          </cell>
          <cell r="J202">
            <v>0</v>
          </cell>
        </row>
        <row r="203">
          <cell r="B203">
            <v>0</v>
          </cell>
          <cell r="C203" t="str">
            <v>HERRAMIENTA MENOR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1013.8</v>
          </cell>
          <cell r="I203">
            <v>0</v>
          </cell>
          <cell r="J203">
            <v>0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 t="str">
            <v>TOTAL HERRAMIENTA Y EQUIPO:</v>
          </cell>
          <cell r="I205">
            <v>1014</v>
          </cell>
          <cell r="J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B207">
            <v>0</v>
          </cell>
          <cell r="C207" t="str">
            <v>TRANSPORTE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B208">
            <v>0</v>
          </cell>
          <cell r="C208" t="str">
            <v>MATERIAL</v>
          </cell>
          <cell r="D208">
            <v>0</v>
          </cell>
          <cell r="E208" t="str">
            <v>VOL (M3)</v>
          </cell>
          <cell r="F208" t="str">
            <v>DIST (KM)</v>
          </cell>
          <cell r="G208" t="str">
            <v>PESOS/(M3-KM)</v>
          </cell>
          <cell r="H208" t="str">
            <v>VR. UNITARIO</v>
          </cell>
          <cell r="I208">
            <v>0</v>
          </cell>
          <cell r="J208">
            <v>0</v>
          </cell>
        </row>
        <row r="209">
          <cell r="B209">
            <v>0</v>
          </cell>
          <cell r="C209" t="str">
            <v>VOLQUETA</v>
          </cell>
          <cell r="D209">
            <v>0</v>
          </cell>
          <cell r="E209">
            <v>1.8</v>
          </cell>
          <cell r="F209">
            <v>7</v>
          </cell>
          <cell r="G209">
            <v>1500</v>
          </cell>
          <cell r="H209">
            <v>18900</v>
          </cell>
          <cell r="I209">
            <v>0</v>
          </cell>
          <cell r="J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 t="str">
            <v>TOTAL TRANSPORTE:</v>
          </cell>
          <cell r="I211">
            <v>18900</v>
          </cell>
          <cell r="J211">
            <v>0</v>
          </cell>
        </row>
        <row r="212"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 t="str">
            <v>TOTAL COSTO DIRECTO:</v>
          </cell>
          <cell r="I213">
            <v>29204.533898305082</v>
          </cell>
          <cell r="J213">
            <v>0</v>
          </cell>
        </row>
        <row r="214">
          <cell r="B214">
            <v>0</v>
          </cell>
          <cell r="C214" t="str">
            <v>COSTOS INDIRECTOS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</row>
        <row r="215">
          <cell r="B215">
            <v>0</v>
          </cell>
          <cell r="C215" t="str">
            <v>DESCRIPCIÓN</v>
          </cell>
          <cell r="D215">
            <v>0</v>
          </cell>
          <cell r="E215" t="str">
            <v>PORCENTAJE</v>
          </cell>
          <cell r="F215">
            <v>0</v>
          </cell>
          <cell r="G215" t="str">
            <v>VR.PARCIAL</v>
          </cell>
          <cell r="H215">
            <v>0</v>
          </cell>
          <cell r="I215">
            <v>0</v>
          </cell>
          <cell r="J215">
            <v>0</v>
          </cell>
        </row>
        <row r="216">
          <cell r="B216">
            <v>0</v>
          </cell>
          <cell r="C216" t="str">
            <v>ADMINISTRACIÓN</v>
          </cell>
          <cell r="D216">
            <v>0</v>
          </cell>
          <cell r="E216" t="str">
            <v>0,22</v>
          </cell>
          <cell r="F216">
            <v>0</v>
          </cell>
          <cell r="G216">
            <v>6611.44</v>
          </cell>
          <cell r="H216">
            <v>0</v>
          </cell>
          <cell r="I216">
            <v>0</v>
          </cell>
          <cell r="J216">
            <v>0</v>
          </cell>
        </row>
        <row r="217">
          <cell r="B217">
            <v>0</v>
          </cell>
          <cell r="C217" t="str">
            <v>IMPREVISTOS</v>
          </cell>
          <cell r="D217">
            <v>0</v>
          </cell>
          <cell r="E217" t="str">
            <v>0,03</v>
          </cell>
          <cell r="F217">
            <v>0</v>
          </cell>
          <cell r="G217">
            <v>901.56</v>
          </cell>
          <cell r="H217">
            <v>0</v>
          </cell>
          <cell r="I217">
            <v>0</v>
          </cell>
          <cell r="J217">
            <v>0</v>
          </cell>
        </row>
        <row r="218">
          <cell r="B218">
            <v>0</v>
          </cell>
          <cell r="C218" t="str">
            <v>UTILIDAD</v>
          </cell>
          <cell r="D218">
            <v>0</v>
          </cell>
          <cell r="E218" t="str">
            <v>0,05</v>
          </cell>
          <cell r="F218">
            <v>0</v>
          </cell>
          <cell r="G218">
            <v>1502.6</v>
          </cell>
          <cell r="H218">
            <v>0</v>
          </cell>
          <cell r="I218">
            <v>0</v>
          </cell>
          <cell r="J218">
            <v>0</v>
          </cell>
        </row>
        <row r="219">
          <cell r="B219">
            <v>0</v>
          </cell>
          <cell r="C219" t="str">
            <v>IVA (16% DE LA UTILIDAD)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</row>
        <row r="220"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</row>
        <row r="221"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 t="str">
            <v>TOTAL COSTO INDIRECTO:</v>
          </cell>
          <cell r="I221">
            <v>9016</v>
          </cell>
          <cell r="J221">
            <v>0</v>
          </cell>
        </row>
        <row r="222"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3"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 t="str">
            <v>TOTAL PRECIO UNITARIO:</v>
          </cell>
          <cell r="I223">
            <v>39068</v>
          </cell>
          <cell r="J223">
            <v>0</v>
          </cell>
        </row>
        <row r="224">
          <cell r="A224">
            <v>15</v>
          </cell>
          <cell r="B224">
            <v>1</v>
          </cell>
          <cell r="C224" t="str">
            <v>ITEM:</v>
          </cell>
          <cell r="D224" t="str">
            <v>CONCRETO CLASE D PARA ESCRUCTURAS (210 KG/CM2 Ó 3000 PSI)</v>
          </cell>
          <cell r="E224">
            <v>0</v>
          </cell>
          <cell r="F224">
            <v>0</v>
          </cell>
          <cell r="G224">
            <v>0</v>
          </cell>
          <cell r="H224" t="str">
            <v>UND:</v>
          </cell>
          <cell r="I224" t="str">
            <v>M3</v>
          </cell>
          <cell r="J224">
            <v>0</v>
          </cell>
        </row>
        <row r="225"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</row>
        <row r="226">
          <cell r="B226">
            <v>0</v>
          </cell>
          <cell r="C226" t="str">
            <v>MATERIALES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27">
          <cell r="B227">
            <v>0</v>
          </cell>
          <cell r="C227" t="str">
            <v>DESCRIPCIÓN</v>
          </cell>
          <cell r="D227">
            <v>0</v>
          </cell>
          <cell r="E227" t="str">
            <v>UND</v>
          </cell>
          <cell r="F227" t="str">
            <v>CANTIDAD</v>
          </cell>
          <cell r="G227" t="str">
            <v>VR. UNITARIO</v>
          </cell>
          <cell r="H227" t="str">
            <v>VR. PARCIAL</v>
          </cell>
          <cell r="I227">
            <v>0</v>
          </cell>
          <cell r="J227">
            <v>0</v>
          </cell>
        </row>
        <row r="228">
          <cell r="B228">
            <v>0</v>
          </cell>
          <cell r="C228" t="str">
            <v>CONCRETO 21MPA</v>
          </cell>
          <cell r="D228">
            <v>0</v>
          </cell>
          <cell r="E228" t="str">
            <v>M3</v>
          </cell>
          <cell r="F228">
            <v>1</v>
          </cell>
          <cell r="G228">
            <v>288500</v>
          </cell>
          <cell r="H228">
            <v>288500</v>
          </cell>
          <cell r="I228">
            <v>0</v>
          </cell>
          <cell r="J228">
            <v>0</v>
          </cell>
        </row>
        <row r="229">
          <cell r="B229">
            <v>0</v>
          </cell>
          <cell r="C229" t="str">
            <v>FORMALETA (BASICO)</v>
          </cell>
          <cell r="D229">
            <v>0</v>
          </cell>
          <cell r="E229" t="str">
            <v>M2</v>
          </cell>
          <cell r="F229">
            <v>4</v>
          </cell>
          <cell r="G229">
            <v>18930</v>
          </cell>
          <cell r="H229">
            <v>75720</v>
          </cell>
          <cell r="I229">
            <v>0</v>
          </cell>
          <cell r="J229">
            <v>0</v>
          </cell>
        </row>
        <row r="230"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</row>
        <row r="231"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 t="str">
            <v>TOTAL MATERIALES:</v>
          </cell>
          <cell r="I231">
            <v>364220</v>
          </cell>
          <cell r="J231">
            <v>0</v>
          </cell>
        </row>
        <row r="232"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3">
          <cell r="B233">
            <v>0</v>
          </cell>
          <cell r="C233" t="str">
            <v>MANO DE OBRA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4">
          <cell r="B234">
            <v>0</v>
          </cell>
          <cell r="C234" t="str">
            <v>DESCRIPCIÓN</v>
          </cell>
          <cell r="D234" t="str">
            <v>HORA-HOMBRE</v>
          </cell>
          <cell r="E234" t="str">
            <v>PRESTACIONES</v>
          </cell>
          <cell r="F234" t="str">
            <v>CANTIDAD</v>
          </cell>
          <cell r="G234" t="str">
            <v>RENDIMIENTO</v>
          </cell>
          <cell r="H234" t="str">
            <v>VR. PARCIAL</v>
          </cell>
          <cell r="I234">
            <v>0</v>
          </cell>
          <cell r="J234">
            <v>0</v>
          </cell>
        </row>
        <row r="235">
          <cell r="A235">
            <v>16</v>
          </cell>
          <cell r="B235">
            <v>0</v>
          </cell>
          <cell r="C235" t="str">
            <v>AYUDANTE</v>
          </cell>
          <cell r="D235">
            <v>3700</v>
          </cell>
          <cell r="E235">
            <v>1.85</v>
          </cell>
          <cell r="F235">
            <v>10</v>
          </cell>
          <cell r="G235">
            <v>3</v>
          </cell>
          <cell r="H235">
            <v>205350</v>
          </cell>
          <cell r="I235">
            <v>0</v>
          </cell>
          <cell r="J235">
            <v>0</v>
          </cell>
        </row>
        <row r="236">
          <cell r="B236">
            <v>0</v>
          </cell>
          <cell r="C236" t="str">
            <v>OFICIAL</v>
          </cell>
          <cell r="D236">
            <v>3150</v>
          </cell>
          <cell r="E236">
            <v>1.85</v>
          </cell>
          <cell r="F236">
            <v>1</v>
          </cell>
          <cell r="G236">
            <v>3</v>
          </cell>
          <cell r="H236">
            <v>17482.5</v>
          </cell>
          <cell r="I236">
            <v>0</v>
          </cell>
          <cell r="J236">
            <v>0</v>
          </cell>
        </row>
        <row r="237"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 t="str">
            <v>TOTAL MANO DE OBRA:</v>
          </cell>
          <cell r="I237">
            <v>222833</v>
          </cell>
          <cell r="J237">
            <v>0</v>
          </cell>
        </row>
        <row r="238"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B239">
            <v>0</v>
          </cell>
          <cell r="C239" t="str">
            <v>HERRAMIENTA Y EQUIPO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B240">
            <v>0</v>
          </cell>
          <cell r="C240" t="str">
            <v>DESCRIPCIÓN</v>
          </cell>
          <cell r="D240">
            <v>0</v>
          </cell>
          <cell r="E240" t="str">
            <v>TIPO</v>
          </cell>
          <cell r="F240" t="str">
            <v>TARIFA</v>
          </cell>
          <cell r="G240" t="str">
            <v>RENDIMIENTO</v>
          </cell>
          <cell r="H240" t="str">
            <v>VR. PARCIAL</v>
          </cell>
          <cell r="I240">
            <v>0</v>
          </cell>
          <cell r="J240">
            <v>0</v>
          </cell>
        </row>
        <row r="241">
          <cell r="B241">
            <v>0</v>
          </cell>
          <cell r="C241" t="str">
            <v>HERRAMIENTA MENOR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22283.3</v>
          </cell>
          <cell r="I241">
            <v>0</v>
          </cell>
          <cell r="J241">
            <v>0</v>
          </cell>
        </row>
        <row r="242">
          <cell r="B242">
            <v>0</v>
          </cell>
          <cell r="C242" t="str">
            <v>MEZCLADORA</v>
          </cell>
          <cell r="D242">
            <v>0</v>
          </cell>
          <cell r="E242">
            <v>0</v>
          </cell>
          <cell r="F242">
            <v>8000</v>
          </cell>
          <cell r="G242">
            <v>3</v>
          </cell>
          <cell r="H242">
            <v>24000</v>
          </cell>
          <cell r="I242">
            <v>0</v>
          </cell>
          <cell r="J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 t="str">
            <v>TOTAL HERRAMIENTA Y EQUIPO:</v>
          </cell>
          <cell r="I243">
            <v>46283</v>
          </cell>
          <cell r="J243">
            <v>0</v>
          </cell>
        </row>
        <row r="244"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B245">
            <v>0</v>
          </cell>
          <cell r="C245" t="str">
            <v>TRANSPORTE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B246">
            <v>0</v>
          </cell>
          <cell r="C246" t="str">
            <v>MATERIAL</v>
          </cell>
          <cell r="D246">
            <v>0</v>
          </cell>
          <cell r="E246" t="str">
            <v>VOL (M3)</v>
          </cell>
          <cell r="F246" t="str">
            <v>DIST (KM)</v>
          </cell>
          <cell r="G246" t="str">
            <v>PESOS/(M3-KM)</v>
          </cell>
          <cell r="H246" t="str">
            <v>VR. UNITARIO</v>
          </cell>
          <cell r="I246">
            <v>0</v>
          </cell>
          <cell r="J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 t="str">
            <v>TOTAL TRANSPORTE:</v>
          </cell>
          <cell r="I248">
            <v>0</v>
          </cell>
          <cell r="J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 t="str">
            <v>TOTAL COSTO DIRECTO:</v>
          </cell>
          <cell r="I250">
            <v>633336</v>
          </cell>
          <cell r="J250">
            <v>0</v>
          </cell>
        </row>
        <row r="251">
          <cell r="B251">
            <v>0</v>
          </cell>
          <cell r="C251" t="str">
            <v>COSTOS INDIRECTOS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B252">
            <v>0</v>
          </cell>
          <cell r="C252" t="str">
            <v>DESCRIPCIÓN</v>
          </cell>
          <cell r="D252">
            <v>0</v>
          </cell>
          <cell r="E252" t="str">
            <v>PORCENTAJE</v>
          </cell>
          <cell r="F252">
            <v>0</v>
          </cell>
          <cell r="G252" t="str">
            <v>VR.PARCIAL</v>
          </cell>
          <cell r="H252">
            <v>0</v>
          </cell>
          <cell r="I252">
            <v>0</v>
          </cell>
          <cell r="J252">
            <v>0</v>
          </cell>
        </row>
        <row r="253">
          <cell r="B253">
            <v>0</v>
          </cell>
          <cell r="C253" t="str">
            <v>ADMINISTRACIÓN</v>
          </cell>
          <cell r="D253">
            <v>0</v>
          </cell>
          <cell r="E253" t="str">
            <v>0,22</v>
          </cell>
          <cell r="F253">
            <v>0</v>
          </cell>
          <cell r="G253">
            <v>139333.92000000001</v>
          </cell>
          <cell r="H253">
            <v>0</v>
          </cell>
          <cell r="I253">
            <v>0</v>
          </cell>
          <cell r="J253">
            <v>0</v>
          </cell>
        </row>
        <row r="254">
          <cell r="B254">
            <v>0</v>
          </cell>
          <cell r="C254" t="str">
            <v>IMPREVISTOS</v>
          </cell>
          <cell r="D254">
            <v>0</v>
          </cell>
          <cell r="E254" t="str">
            <v>0,03</v>
          </cell>
          <cell r="F254">
            <v>0</v>
          </cell>
          <cell r="G254">
            <v>19000.080000000002</v>
          </cell>
          <cell r="H254">
            <v>0</v>
          </cell>
          <cell r="I254">
            <v>0</v>
          </cell>
          <cell r="J254">
            <v>0</v>
          </cell>
        </row>
        <row r="255">
          <cell r="B255">
            <v>0</v>
          </cell>
          <cell r="C255" t="str">
            <v>UTILIDAD</v>
          </cell>
          <cell r="D255">
            <v>0</v>
          </cell>
          <cell r="E255" t="str">
            <v>0,05</v>
          </cell>
          <cell r="F255">
            <v>0</v>
          </cell>
          <cell r="G255">
            <v>31666.799999999999</v>
          </cell>
          <cell r="H255">
            <v>0</v>
          </cell>
          <cell r="I255">
            <v>0</v>
          </cell>
          <cell r="J255">
            <v>0</v>
          </cell>
        </row>
        <row r="256">
          <cell r="B256">
            <v>0</v>
          </cell>
          <cell r="C256" t="str">
            <v>IVA (16% DE LA UTILIDAD)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 t="str">
            <v>TOTAL COSTO INDIRECTO:</v>
          </cell>
          <cell r="I258">
            <v>190001</v>
          </cell>
          <cell r="J258">
            <v>0</v>
          </cell>
        </row>
        <row r="259"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 t="str">
            <v>TOTAL PRECIO UNITARIO:</v>
          </cell>
          <cell r="I260">
            <v>823337</v>
          </cell>
          <cell r="J260">
            <v>0</v>
          </cell>
        </row>
        <row r="261">
          <cell r="A261">
            <v>17</v>
          </cell>
          <cell r="B261">
            <v>1</v>
          </cell>
          <cell r="C261" t="str">
            <v>ITEM:</v>
          </cell>
          <cell r="D261" t="str">
            <v>ADOQUÍN DE CONCRETO, e=0.08 m INCLUYE 4 cm DE BASE DE ARENA</v>
          </cell>
          <cell r="E261">
            <v>0</v>
          </cell>
          <cell r="F261">
            <v>0</v>
          </cell>
          <cell r="G261">
            <v>0</v>
          </cell>
          <cell r="H261" t="str">
            <v>UND:</v>
          </cell>
          <cell r="I261" t="str">
            <v>M2</v>
          </cell>
          <cell r="J261">
            <v>0</v>
          </cell>
        </row>
        <row r="262"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</row>
        <row r="263">
          <cell r="B263">
            <v>0</v>
          </cell>
          <cell r="C263" t="str">
            <v>MATERIALES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</row>
        <row r="264">
          <cell r="B264">
            <v>0</v>
          </cell>
          <cell r="C264" t="str">
            <v>DESCRIPCIÓN</v>
          </cell>
          <cell r="D264">
            <v>0</v>
          </cell>
          <cell r="E264" t="str">
            <v>UND</v>
          </cell>
          <cell r="F264" t="str">
            <v>CANTIDAD</v>
          </cell>
          <cell r="G264" t="str">
            <v>VR. UNITARIO</v>
          </cell>
          <cell r="H264" t="str">
            <v>VR. PARCIAL</v>
          </cell>
          <cell r="I264">
            <v>0</v>
          </cell>
          <cell r="J264">
            <v>0</v>
          </cell>
        </row>
        <row r="265">
          <cell r="B265">
            <v>0</v>
          </cell>
          <cell r="C265" t="str">
            <v>ARENA BLANCA</v>
          </cell>
          <cell r="D265">
            <v>0</v>
          </cell>
          <cell r="E265" t="str">
            <v>M3</v>
          </cell>
          <cell r="F265">
            <v>4.4999999999999998E-2</v>
          </cell>
          <cell r="G265">
            <v>29512</v>
          </cell>
          <cell r="H265">
            <v>1328.04</v>
          </cell>
          <cell r="I265">
            <v>0</v>
          </cell>
          <cell r="J265">
            <v>0</v>
          </cell>
        </row>
        <row r="266">
          <cell r="B266">
            <v>0</v>
          </cell>
          <cell r="C266" t="str">
            <v>ADOQUÍN A25 - 8 CM DE ALTURA</v>
          </cell>
          <cell r="D266">
            <v>0</v>
          </cell>
          <cell r="E266" t="str">
            <v>M2</v>
          </cell>
          <cell r="F266">
            <v>1.03</v>
          </cell>
          <cell r="G266">
            <v>39000</v>
          </cell>
          <cell r="H266">
            <v>40170</v>
          </cell>
          <cell r="I266">
            <v>0</v>
          </cell>
          <cell r="J266">
            <v>0</v>
          </cell>
        </row>
        <row r="267"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 t="str">
            <v>TOTAL MATERIALES:</v>
          </cell>
          <cell r="I267">
            <v>41498.04</v>
          </cell>
          <cell r="J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B269">
            <v>0</v>
          </cell>
          <cell r="C269" t="str">
            <v>MANO DE OBRA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B270">
            <v>0</v>
          </cell>
          <cell r="C270" t="str">
            <v>DESCRIPCIÓN</v>
          </cell>
          <cell r="D270" t="str">
            <v>HORA-HOMBRE</v>
          </cell>
          <cell r="E270" t="str">
            <v>PRESTACIONES</v>
          </cell>
          <cell r="F270" t="str">
            <v>CANTIDAD</v>
          </cell>
          <cell r="G270" t="str">
            <v>RENDIMIENTO</v>
          </cell>
          <cell r="H270" t="str">
            <v>VR. PARCIAL</v>
          </cell>
          <cell r="I270">
            <v>0</v>
          </cell>
          <cell r="J270">
            <v>0</v>
          </cell>
        </row>
        <row r="271">
          <cell r="A271">
            <v>18</v>
          </cell>
          <cell r="B271">
            <v>0</v>
          </cell>
          <cell r="C271" t="str">
            <v>AYUDANTE</v>
          </cell>
          <cell r="D271">
            <v>3700</v>
          </cell>
          <cell r="E271">
            <v>1.85</v>
          </cell>
          <cell r="F271">
            <v>3</v>
          </cell>
          <cell r="G271">
            <v>0.3</v>
          </cell>
          <cell r="H271">
            <v>6160.5</v>
          </cell>
          <cell r="I271">
            <v>0</v>
          </cell>
          <cell r="J271">
            <v>0</v>
          </cell>
        </row>
        <row r="272">
          <cell r="B272">
            <v>0</v>
          </cell>
          <cell r="C272" t="str">
            <v>OFICIAL</v>
          </cell>
          <cell r="D272">
            <v>3150</v>
          </cell>
          <cell r="E272">
            <v>1.85</v>
          </cell>
          <cell r="F272">
            <v>1</v>
          </cell>
          <cell r="G272">
            <v>0.3</v>
          </cell>
          <cell r="H272">
            <v>1748.25</v>
          </cell>
          <cell r="I272">
            <v>0</v>
          </cell>
          <cell r="J272">
            <v>0</v>
          </cell>
        </row>
        <row r="273"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 t="str">
            <v>TOTAL MANO DE OBRA:</v>
          </cell>
          <cell r="I273">
            <v>7909</v>
          </cell>
          <cell r="J273">
            <v>0</v>
          </cell>
        </row>
        <row r="274"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B275">
            <v>0</v>
          </cell>
          <cell r="C275" t="str">
            <v>HERRAMIENTA Y EQUIPO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B276">
            <v>0</v>
          </cell>
          <cell r="C276" t="str">
            <v>DESCRIPCIÓN</v>
          </cell>
          <cell r="D276">
            <v>0</v>
          </cell>
          <cell r="E276" t="str">
            <v>TIPO</v>
          </cell>
          <cell r="F276" t="str">
            <v>TARIFA</v>
          </cell>
          <cell r="G276" t="str">
            <v>RENDIMIENTO</v>
          </cell>
          <cell r="H276" t="str">
            <v>VR. PARCIAL</v>
          </cell>
          <cell r="I276">
            <v>0</v>
          </cell>
          <cell r="J276">
            <v>0</v>
          </cell>
        </row>
        <row r="277">
          <cell r="B277">
            <v>0</v>
          </cell>
          <cell r="C277" t="str">
            <v>HERRAMIENTA MENOR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790.9</v>
          </cell>
          <cell r="I277">
            <v>0</v>
          </cell>
          <cell r="J277">
            <v>0</v>
          </cell>
        </row>
        <row r="278">
          <cell r="B278">
            <v>0</v>
          </cell>
          <cell r="C278" t="str">
            <v>MEZCLADORA</v>
          </cell>
          <cell r="D278">
            <v>0</v>
          </cell>
          <cell r="E278">
            <v>0</v>
          </cell>
          <cell r="F278">
            <v>8000</v>
          </cell>
          <cell r="G278">
            <v>0.3</v>
          </cell>
          <cell r="H278">
            <v>2400</v>
          </cell>
          <cell r="I278">
            <v>0</v>
          </cell>
          <cell r="J278">
            <v>0</v>
          </cell>
        </row>
        <row r="279">
          <cell r="B279">
            <v>0</v>
          </cell>
          <cell r="C279" t="str">
            <v>COMPACTADORA MANUAL RANA</v>
          </cell>
          <cell r="D279">
            <v>0</v>
          </cell>
          <cell r="E279">
            <v>0</v>
          </cell>
          <cell r="F279">
            <v>7500</v>
          </cell>
          <cell r="G279">
            <v>0.2</v>
          </cell>
          <cell r="H279">
            <v>1500</v>
          </cell>
          <cell r="I279">
            <v>0</v>
          </cell>
          <cell r="J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 t="str">
            <v>TOTAL HERRAMIENTA Y EQUIPO:</v>
          </cell>
          <cell r="I280">
            <v>4690.8999999999996</v>
          </cell>
          <cell r="J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</row>
        <row r="282">
          <cell r="B282">
            <v>0</v>
          </cell>
          <cell r="C282" t="str">
            <v>TRANSPORTE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3">
          <cell r="B283">
            <v>0</v>
          </cell>
          <cell r="C283" t="str">
            <v>MATERIAL</v>
          </cell>
          <cell r="D283">
            <v>0</v>
          </cell>
          <cell r="E283" t="str">
            <v>VOL (M3)</v>
          </cell>
          <cell r="F283" t="str">
            <v>DIST (KM)</v>
          </cell>
          <cell r="G283" t="str">
            <v>PESOS/(M3-KM)</v>
          </cell>
          <cell r="H283" t="str">
            <v>VR. UNITARIO</v>
          </cell>
          <cell r="I283">
            <v>0</v>
          </cell>
          <cell r="J283">
            <v>0</v>
          </cell>
        </row>
        <row r="284">
          <cell r="B284">
            <v>0</v>
          </cell>
          <cell r="C284" t="str">
            <v>TRANSPORTE EN VOLQUETA</v>
          </cell>
          <cell r="D284">
            <v>0</v>
          </cell>
          <cell r="E284">
            <v>1</v>
          </cell>
          <cell r="F284">
            <v>1</v>
          </cell>
          <cell r="G284">
            <v>4950</v>
          </cell>
          <cell r="H284">
            <v>4950</v>
          </cell>
          <cell r="I284">
            <v>0</v>
          </cell>
          <cell r="J284">
            <v>0</v>
          </cell>
        </row>
        <row r="285"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 t="str">
            <v>TOTAL TRANSPORTE:</v>
          </cell>
          <cell r="I285">
            <v>4950</v>
          </cell>
          <cell r="J285">
            <v>0</v>
          </cell>
        </row>
        <row r="286"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7"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 t="str">
            <v>TOTAL COSTO DIRECTO:</v>
          </cell>
          <cell r="I287">
            <v>59047.94</v>
          </cell>
          <cell r="J287">
            <v>0</v>
          </cell>
        </row>
        <row r="288">
          <cell r="B288">
            <v>0</v>
          </cell>
          <cell r="C288" t="str">
            <v>COSTOS INDIRECTOS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89">
          <cell r="B289">
            <v>0</v>
          </cell>
          <cell r="C289" t="str">
            <v>DESCRIPCIÓN</v>
          </cell>
          <cell r="D289">
            <v>0</v>
          </cell>
          <cell r="E289" t="str">
            <v>PORCENTAJE</v>
          </cell>
          <cell r="F289">
            <v>0</v>
          </cell>
          <cell r="G289" t="str">
            <v>VR.PARCIAL</v>
          </cell>
          <cell r="H289">
            <v>0</v>
          </cell>
          <cell r="I289">
            <v>0</v>
          </cell>
          <cell r="J289">
            <v>0</v>
          </cell>
        </row>
        <row r="290">
          <cell r="B290">
            <v>0</v>
          </cell>
          <cell r="C290" t="str">
            <v>ADMINISTRACIÓN</v>
          </cell>
          <cell r="D290">
            <v>0</v>
          </cell>
          <cell r="E290">
            <v>0.22</v>
          </cell>
          <cell r="F290">
            <v>0</v>
          </cell>
          <cell r="G290">
            <v>12990.5468</v>
          </cell>
          <cell r="H290">
            <v>0</v>
          </cell>
          <cell r="I290">
            <v>0</v>
          </cell>
          <cell r="J290">
            <v>0</v>
          </cell>
        </row>
        <row r="291">
          <cell r="B291">
            <v>0</v>
          </cell>
          <cell r="C291" t="str">
            <v>IMPREVISTOS</v>
          </cell>
          <cell r="D291">
            <v>0</v>
          </cell>
          <cell r="E291">
            <v>0.03</v>
          </cell>
          <cell r="F291">
            <v>0</v>
          </cell>
          <cell r="G291">
            <v>1771.4382000000001</v>
          </cell>
          <cell r="H291">
            <v>0</v>
          </cell>
          <cell r="I291">
            <v>0</v>
          </cell>
          <cell r="J291">
            <v>0</v>
          </cell>
        </row>
        <row r="292">
          <cell r="B292">
            <v>0</v>
          </cell>
          <cell r="C292" t="str">
            <v>UTILIDAD</v>
          </cell>
          <cell r="D292">
            <v>0</v>
          </cell>
          <cell r="E292">
            <v>0.05</v>
          </cell>
          <cell r="F292">
            <v>0</v>
          </cell>
          <cell r="G292">
            <v>2952.3970000000004</v>
          </cell>
          <cell r="H292">
            <v>0</v>
          </cell>
          <cell r="I292">
            <v>0</v>
          </cell>
          <cell r="J292">
            <v>0</v>
          </cell>
        </row>
        <row r="293">
          <cell r="B293">
            <v>0</v>
          </cell>
          <cell r="C293" t="str">
            <v>IVA (16% DE LA UTILIDAD)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 t="str">
            <v>TOTAL COSTO INDIRECTO:</v>
          </cell>
          <cell r="I295">
            <v>17714.382000000001</v>
          </cell>
          <cell r="J295">
            <v>0</v>
          </cell>
        </row>
        <row r="296"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 t="str">
            <v>TOTAL PRECIO UNITARIO:</v>
          </cell>
          <cell r="I297">
            <v>76762.322</v>
          </cell>
          <cell r="J297">
            <v>0</v>
          </cell>
        </row>
        <row r="298">
          <cell r="A298">
            <v>19</v>
          </cell>
          <cell r="B298">
            <v>1</v>
          </cell>
          <cell r="C298" t="str">
            <v>ITEM:</v>
          </cell>
          <cell r="D298" t="str">
            <v>BANCAS EN MADERA (210 KG/CM2 Ó 3000 PSI)</v>
          </cell>
          <cell r="E298">
            <v>0</v>
          </cell>
          <cell r="F298">
            <v>0</v>
          </cell>
          <cell r="G298">
            <v>0</v>
          </cell>
          <cell r="H298" t="str">
            <v>UND:</v>
          </cell>
          <cell r="I298" t="str">
            <v>UND</v>
          </cell>
          <cell r="J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B300">
            <v>0</v>
          </cell>
          <cell r="C300" t="str">
            <v>MATERIALES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B301">
            <v>0</v>
          </cell>
          <cell r="C301" t="str">
            <v>DESCRIPCIÓN</v>
          </cell>
          <cell r="D301">
            <v>0</v>
          </cell>
          <cell r="E301" t="str">
            <v>UND</v>
          </cell>
          <cell r="F301" t="str">
            <v>CANTIDAD</v>
          </cell>
          <cell r="G301" t="str">
            <v>VR. UNITARIO</v>
          </cell>
          <cell r="H301" t="str">
            <v>VR. PARCIAL</v>
          </cell>
          <cell r="I301">
            <v>0</v>
          </cell>
          <cell r="J301">
            <v>0</v>
          </cell>
        </row>
        <row r="302">
          <cell r="B302">
            <v>0</v>
          </cell>
          <cell r="C302" t="str">
            <v>BANCA EN MADERA</v>
          </cell>
          <cell r="D302">
            <v>0</v>
          </cell>
          <cell r="E302" t="str">
            <v>UND</v>
          </cell>
          <cell r="F302">
            <v>1</v>
          </cell>
          <cell r="G302">
            <v>350000</v>
          </cell>
          <cell r="H302">
            <v>350000</v>
          </cell>
          <cell r="I302">
            <v>0</v>
          </cell>
          <cell r="J302">
            <v>0</v>
          </cell>
        </row>
        <row r="303"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</row>
        <row r="304"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 t="str">
            <v>TOTAL MATERIALES:</v>
          </cell>
          <cell r="I304">
            <v>350000</v>
          </cell>
          <cell r="J304">
            <v>0</v>
          </cell>
        </row>
        <row r="305"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</row>
        <row r="306">
          <cell r="B306">
            <v>0</v>
          </cell>
          <cell r="C306" t="str">
            <v>MANO DE OBRA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</row>
        <row r="307">
          <cell r="B307">
            <v>0</v>
          </cell>
          <cell r="C307" t="str">
            <v>DESCRIPCIÓN</v>
          </cell>
          <cell r="D307" t="str">
            <v>HORA-HOMBRE</v>
          </cell>
          <cell r="E307" t="str">
            <v>PRESTACIONES</v>
          </cell>
          <cell r="F307" t="str">
            <v>CANTIDAD</v>
          </cell>
          <cell r="G307" t="str">
            <v>RENDIMIENTO</v>
          </cell>
          <cell r="H307" t="str">
            <v>VR. PARCIAL</v>
          </cell>
          <cell r="I307">
            <v>0</v>
          </cell>
          <cell r="J307">
            <v>0</v>
          </cell>
        </row>
        <row r="308">
          <cell r="A308">
            <v>20</v>
          </cell>
          <cell r="B308">
            <v>0</v>
          </cell>
          <cell r="C308" t="str">
            <v>AYUDANTE</v>
          </cell>
          <cell r="D308">
            <v>3700</v>
          </cell>
          <cell r="E308">
            <v>1.85</v>
          </cell>
          <cell r="F308">
            <v>10</v>
          </cell>
          <cell r="G308">
            <v>1</v>
          </cell>
          <cell r="H308">
            <v>68450</v>
          </cell>
          <cell r="I308">
            <v>0</v>
          </cell>
          <cell r="J308">
            <v>0</v>
          </cell>
        </row>
        <row r="309">
          <cell r="B309">
            <v>0</v>
          </cell>
          <cell r="C309" t="str">
            <v>OFICIAL</v>
          </cell>
          <cell r="D309">
            <v>3150</v>
          </cell>
          <cell r="E309">
            <v>1.85</v>
          </cell>
          <cell r="F309">
            <v>1</v>
          </cell>
          <cell r="G309">
            <v>1</v>
          </cell>
          <cell r="H309">
            <v>5827.5</v>
          </cell>
          <cell r="I309">
            <v>0</v>
          </cell>
          <cell r="J309">
            <v>0</v>
          </cell>
        </row>
        <row r="310"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 t="str">
            <v>TOTAL MANO DE OBRA:</v>
          </cell>
          <cell r="I310">
            <v>74278</v>
          </cell>
          <cell r="J310">
            <v>0</v>
          </cell>
        </row>
        <row r="311"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</row>
        <row r="312">
          <cell r="B312">
            <v>0</v>
          </cell>
          <cell r="C312" t="str">
            <v>HERRAMIENTA Y EQUIPO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</row>
        <row r="313">
          <cell r="B313">
            <v>0</v>
          </cell>
          <cell r="C313" t="str">
            <v>DESCRIPCIÓN</v>
          </cell>
          <cell r="D313">
            <v>0</v>
          </cell>
          <cell r="E313" t="str">
            <v>TIPO</v>
          </cell>
          <cell r="F313" t="str">
            <v>TARIFA</v>
          </cell>
          <cell r="G313" t="str">
            <v>RENDIMIENTO</v>
          </cell>
          <cell r="H313" t="str">
            <v>VR. PARCIAL</v>
          </cell>
          <cell r="I313">
            <v>0</v>
          </cell>
          <cell r="J313">
            <v>0</v>
          </cell>
        </row>
        <row r="314">
          <cell r="B314">
            <v>0</v>
          </cell>
          <cell r="C314" t="str">
            <v>HERRAMIENTA MENOR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7427.8</v>
          </cell>
          <cell r="I314">
            <v>0</v>
          </cell>
          <cell r="J314">
            <v>0</v>
          </cell>
        </row>
        <row r="315">
          <cell r="B315">
            <v>0</v>
          </cell>
          <cell r="C315" t="str">
            <v>MEZCLADORA</v>
          </cell>
          <cell r="D315">
            <v>0</v>
          </cell>
          <cell r="E315">
            <v>0</v>
          </cell>
          <cell r="F315">
            <v>8000</v>
          </cell>
          <cell r="G315">
            <v>1</v>
          </cell>
          <cell r="H315">
            <v>8000</v>
          </cell>
          <cell r="I315">
            <v>0</v>
          </cell>
          <cell r="J315">
            <v>0</v>
          </cell>
        </row>
        <row r="316"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</row>
        <row r="317"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 t="str">
            <v>TOTAL HERRAMIENTA Y EQUIPO:</v>
          </cell>
          <cell r="I317">
            <v>15428</v>
          </cell>
          <cell r="J317">
            <v>0</v>
          </cell>
        </row>
        <row r="318"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</row>
        <row r="319">
          <cell r="B319">
            <v>0</v>
          </cell>
          <cell r="C319" t="str">
            <v>TRANSPORTE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</row>
        <row r="320">
          <cell r="B320">
            <v>0</v>
          </cell>
          <cell r="C320" t="str">
            <v>MATERIAL</v>
          </cell>
          <cell r="D320">
            <v>0</v>
          </cell>
          <cell r="E320" t="str">
            <v>VOL (M3)</v>
          </cell>
          <cell r="F320" t="str">
            <v>DIST (KM)</v>
          </cell>
          <cell r="G320" t="str">
            <v>PESOS/(M3-KM)</v>
          </cell>
          <cell r="H320" t="str">
            <v>VR. UNITARIO</v>
          </cell>
          <cell r="I320">
            <v>0</v>
          </cell>
          <cell r="J320">
            <v>0</v>
          </cell>
        </row>
        <row r="321"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</row>
        <row r="322"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 t="str">
            <v>TOTAL TRANSPORTE:</v>
          </cell>
          <cell r="I322">
            <v>0</v>
          </cell>
          <cell r="J322">
            <v>0</v>
          </cell>
        </row>
        <row r="323"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</row>
        <row r="324"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 t="str">
            <v>TOTAL COSTO DIRECTO:</v>
          </cell>
          <cell r="I324">
            <v>439706</v>
          </cell>
          <cell r="J324">
            <v>0</v>
          </cell>
        </row>
        <row r="325">
          <cell r="B325">
            <v>0</v>
          </cell>
          <cell r="C325" t="str">
            <v>COSTOS INDIRECTOS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</row>
        <row r="326">
          <cell r="B326">
            <v>0</v>
          </cell>
          <cell r="C326" t="str">
            <v>DESCRIPCIÓN</v>
          </cell>
          <cell r="D326">
            <v>0</v>
          </cell>
          <cell r="E326" t="str">
            <v>PORCENTAJE</v>
          </cell>
          <cell r="F326">
            <v>0</v>
          </cell>
          <cell r="G326" t="str">
            <v>VR.PARCIAL</v>
          </cell>
          <cell r="H326">
            <v>0</v>
          </cell>
          <cell r="I326">
            <v>0</v>
          </cell>
          <cell r="J326">
            <v>0</v>
          </cell>
        </row>
        <row r="327">
          <cell r="B327">
            <v>0</v>
          </cell>
          <cell r="C327" t="str">
            <v>ADMINISTRACIÓN</v>
          </cell>
          <cell r="D327">
            <v>0</v>
          </cell>
          <cell r="E327" t="str">
            <v>0,22</v>
          </cell>
          <cell r="F327">
            <v>0</v>
          </cell>
          <cell r="G327">
            <v>96735.32</v>
          </cell>
          <cell r="H327">
            <v>0</v>
          </cell>
          <cell r="I327">
            <v>0</v>
          </cell>
          <cell r="J327">
            <v>0</v>
          </cell>
        </row>
        <row r="328">
          <cell r="B328">
            <v>0</v>
          </cell>
          <cell r="C328" t="str">
            <v>IMPREVISTOS</v>
          </cell>
          <cell r="D328">
            <v>0</v>
          </cell>
          <cell r="E328" t="str">
            <v>0,03</v>
          </cell>
          <cell r="F328">
            <v>0</v>
          </cell>
          <cell r="G328">
            <v>13191.18</v>
          </cell>
          <cell r="H328">
            <v>0</v>
          </cell>
          <cell r="I328">
            <v>0</v>
          </cell>
          <cell r="J328">
            <v>0</v>
          </cell>
        </row>
        <row r="329">
          <cell r="B329">
            <v>0</v>
          </cell>
          <cell r="C329" t="str">
            <v>UTILIDAD</v>
          </cell>
          <cell r="D329">
            <v>0</v>
          </cell>
          <cell r="E329" t="str">
            <v>0,05</v>
          </cell>
          <cell r="F329">
            <v>0</v>
          </cell>
          <cell r="G329">
            <v>21985.3</v>
          </cell>
          <cell r="H329">
            <v>0</v>
          </cell>
          <cell r="I329">
            <v>0</v>
          </cell>
          <cell r="J329">
            <v>0</v>
          </cell>
        </row>
        <row r="330">
          <cell r="B330">
            <v>0</v>
          </cell>
          <cell r="C330" t="str">
            <v>IVA (16% DE LA UTILIDAD)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</row>
        <row r="331"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 t="str">
            <v>TOTAL COSTO INDIRECTO:</v>
          </cell>
          <cell r="I332">
            <v>131912</v>
          </cell>
          <cell r="J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 t="str">
            <v>TOTAL PRECIO UNITARIO:</v>
          </cell>
          <cell r="I334">
            <v>571618</v>
          </cell>
          <cell r="J334">
            <v>0</v>
          </cell>
        </row>
        <row r="335">
          <cell r="A335">
            <v>23</v>
          </cell>
          <cell r="B335">
            <v>1</v>
          </cell>
          <cell r="C335" t="str">
            <v>ITEM:</v>
          </cell>
          <cell r="D335" t="str">
            <v>CONCRETO 21MPA</v>
          </cell>
          <cell r="E335">
            <v>0</v>
          </cell>
          <cell r="F335">
            <v>0</v>
          </cell>
          <cell r="G335">
            <v>0</v>
          </cell>
          <cell r="H335" t="str">
            <v>UND:</v>
          </cell>
          <cell r="I335" t="str">
            <v>M3</v>
          </cell>
          <cell r="J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</row>
        <row r="337">
          <cell r="B337">
            <v>0</v>
          </cell>
          <cell r="C337" t="str">
            <v>MATERIALES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</row>
        <row r="338">
          <cell r="B338">
            <v>0</v>
          </cell>
          <cell r="C338" t="str">
            <v>DESCRIPCIÓN</v>
          </cell>
          <cell r="D338">
            <v>0</v>
          </cell>
          <cell r="E338" t="str">
            <v>UND</v>
          </cell>
          <cell r="F338" t="str">
            <v>CANTIDAD</v>
          </cell>
          <cell r="G338" t="str">
            <v>VR. UNITARIO</v>
          </cell>
          <cell r="H338" t="str">
            <v>VR. PARCIAL</v>
          </cell>
          <cell r="I338">
            <v>0</v>
          </cell>
          <cell r="J338">
            <v>0</v>
          </cell>
        </row>
        <row r="339">
          <cell r="B339">
            <v>0</v>
          </cell>
          <cell r="C339" t="str">
            <v>CEMENTO GRIS</v>
          </cell>
          <cell r="D339">
            <v>0</v>
          </cell>
          <cell r="E339" t="str">
            <v>Kg</v>
          </cell>
          <cell r="F339">
            <v>350</v>
          </cell>
          <cell r="G339">
            <v>600</v>
          </cell>
          <cell r="H339">
            <v>210000</v>
          </cell>
          <cell r="I339">
            <v>0</v>
          </cell>
          <cell r="J339">
            <v>0</v>
          </cell>
        </row>
        <row r="340">
          <cell r="B340">
            <v>0</v>
          </cell>
          <cell r="C340" t="str">
            <v>ARENA</v>
          </cell>
          <cell r="D340">
            <v>0</v>
          </cell>
          <cell r="E340" t="str">
            <v>M3</v>
          </cell>
          <cell r="F340">
            <v>0.56000000000000005</v>
          </cell>
          <cell r="G340">
            <v>50000</v>
          </cell>
          <cell r="H340">
            <v>28000</v>
          </cell>
          <cell r="I340">
            <v>0</v>
          </cell>
          <cell r="J340">
            <v>0</v>
          </cell>
        </row>
        <row r="341">
          <cell r="B341">
            <v>0</v>
          </cell>
          <cell r="C341" t="str">
            <v>GRAVA</v>
          </cell>
          <cell r="D341">
            <v>0</v>
          </cell>
          <cell r="E341" t="str">
            <v>M3</v>
          </cell>
          <cell r="F341">
            <v>0.84</v>
          </cell>
          <cell r="G341">
            <v>50000</v>
          </cell>
          <cell r="H341">
            <v>42000</v>
          </cell>
          <cell r="I341">
            <v>0</v>
          </cell>
          <cell r="J341">
            <v>0</v>
          </cell>
        </row>
        <row r="342">
          <cell r="B342">
            <v>0</v>
          </cell>
          <cell r="C342" t="str">
            <v>AGUA</v>
          </cell>
          <cell r="D342">
            <v>0</v>
          </cell>
          <cell r="E342" t="str">
            <v>LT</v>
          </cell>
          <cell r="F342">
            <v>170</v>
          </cell>
          <cell r="G342">
            <v>50</v>
          </cell>
          <cell r="H342">
            <v>8500</v>
          </cell>
          <cell r="I342">
            <v>0</v>
          </cell>
          <cell r="J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 t="str">
            <v>TOTAL MATERIALES:</v>
          </cell>
          <cell r="I343">
            <v>288500</v>
          </cell>
          <cell r="J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</row>
        <row r="345">
          <cell r="B345">
            <v>0</v>
          </cell>
          <cell r="C345" t="str">
            <v>MANO DE OBRA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</row>
        <row r="346">
          <cell r="B346">
            <v>0</v>
          </cell>
          <cell r="C346" t="str">
            <v>DESCRIPCIÓN</v>
          </cell>
          <cell r="D346" t="str">
            <v>HORA-HOMBRE</v>
          </cell>
          <cell r="E346" t="str">
            <v>PRESTACIONES</v>
          </cell>
          <cell r="F346" t="str">
            <v>CANTIDAD</v>
          </cell>
          <cell r="G346" t="str">
            <v>RENDIMIENTO</v>
          </cell>
          <cell r="H346" t="str">
            <v>VR. PARCIAL</v>
          </cell>
          <cell r="I346">
            <v>0</v>
          </cell>
          <cell r="J346">
            <v>0</v>
          </cell>
        </row>
        <row r="347">
          <cell r="A347">
            <v>24</v>
          </cell>
          <cell r="B347">
            <v>0</v>
          </cell>
          <cell r="C347">
            <v>0</v>
          </cell>
          <cell r="D347">
            <v>0</v>
          </cell>
          <cell r="E347">
            <v>1.8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1.8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 t="str">
            <v>TOTAL MANO DE OBRA:</v>
          </cell>
          <cell r="I349">
            <v>0</v>
          </cell>
          <cell r="J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B351">
            <v>0</v>
          </cell>
          <cell r="C351" t="str">
            <v>HERRAMIENTA Y EQUIPO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</row>
        <row r="352">
          <cell r="B352">
            <v>0</v>
          </cell>
          <cell r="C352" t="str">
            <v>DESCRIPCIÓN</v>
          </cell>
          <cell r="D352">
            <v>0</v>
          </cell>
          <cell r="E352" t="str">
            <v>TIPO</v>
          </cell>
          <cell r="F352" t="str">
            <v>TARIFA</v>
          </cell>
          <cell r="G352" t="str">
            <v>RENDIMIENTO</v>
          </cell>
          <cell r="H352" t="str">
            <v>VR. PARCIAL</v>
          </cell>
          <cell r="I352">
            <v>0</v>
          </cell>
          <cell r="J352">
            <v>0</v>
          </cell>
        </row>
        <row r="353">
          <cell r="B353">
            <v>0</v>
          </cell>
          <cell r="C353" t="str">
            <v>HERRAMIENTA MENOR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 t="str">
            <v>TOTAL HERRAMIENTA Y EQUIPO:</v>
          </cell>
          <cell r="I354">
            <v>0</v>
          </cell>
          <cell r="J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56">
          <cell r="B356">
            <v>0</v>
          </cell>
          <cell r="C356" t="str">
            <v>TRANSPORTE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</row>
        <row r="357">
          <cell r="B357">
            <v>0</v>
          </cell>
          <cell r="C357" t="str">
            <v>MATERIAL</v>
          </cell>
          <cell r="D357">
            <v>0</v>
          </cell>
          <cell r="E357" t="str">
            <v>VOL (M3)</v>
          </cell>
          <cell r="F357" t="str">
            <v>DIST (KM)</v>
          </cell>
          <cell r="G357" t="str">
            <v>PESOS/(M3-KM)</v>
          </cell>
          <cell r="H357" t="str">
            <v>VR. UNITARIO</v>
          </cell>
          <cell r="I357">
            <v>0</v>
          </cell>
          <cell r="J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 t="str">
            <v>TOTAL TRANSPORTE:</v>
          </cell>
          <cell r="I359">
            <v>0</v>
          </cell>
          <cell r="J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 t="str">
            <v>TOTAL COSTO DIRECTO:</v>
          </cell>
          <cell r="I361">
            <v>288500</v>
          </cell>
          <cell r="J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</row>
        <row r="363">
          <cell r="B363">
            <v>0</v>
          </cell>
          <cell r="C363" t="str">
            <v>COSTOS INDIRECTOS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64">
          <cell r="B364">
            <v>0</v>
          </cell>
          <cell r="C364" t="str">
            <v>DESCRIPCIÓN</v>
          </cell>
          <cell r="D364">
            <v>0</v>
          </cell>
          <cell r="E364" t="str">
            <v>PORCENTAJE</v>
          </cell>
          <cell r="F364">
            <v>0</v>
          </cell>
          <cell r="G364" t="str">
            <v>VR.PARCIAL</v>
          </cell>
          <cell r="H364">
            <v>0</v>
          </cell>
          <cell r="I364">
            <v>0</v>
          </cell>
          <cell r="J364">
            <v>0</v>
          </cell>
        </row>
        <row r="365">
          <cell r="B365">
            <v>0</v>
          </cell>
          <cell r="C365" t="str">
            <v>ADMINISTRACIÓN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</row>
        <row r="366">
          <cell r="B366">
            <v>0</v>
          </cell>
          <cell r="C366" t="str">
            <v>IMPREVISTOS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</row>
        <row r="367">
          <cell r="B367">
            <v>0</v>
          </cell>
          <cell r="C367" t="str">
            <v>UTILIDAD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</row>
        <row r="368"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</row>
        <row r="369"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</row>
        <row r="370"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 t="str">
            <v>TOTAL COSTO INDIRECTO:</v>
          </cell>
          <cell r="I370">
            <v>0</v>
          </cell>
          <cell r="J370">
            <v>0</v>
          </cell>
        </row>
        <row r="371"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2"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 t="str">
            <v>TOTAL PRECIO UNITARIO:</v>
          </cell>
          <cell r="I372">
            <v>288500</v>
          </cell>
          <cell r="J372">
            <v>0</v>
          </cell>
        </row>
        <row r="373">
          <cell r="A373">
            <v>25</v>
          </cell>
          <cell r="B373">
            <v>1</v>
          </cell>
          <cell r="C373" t="str">
            <v>ITEM:</v>
          </cell>
          <cell r="D373" t="str">
            <v>ACERO FY=420MPA</v>
          </cell>
          <cell r="E373">
            <v>0</v>
          </cell>
          <cell r="F373">
            <v>0</v>
          </cell>
          <cell r="G373">
            <v>0</v>
          </cell>
          <cell r="H373" t="str">
            <v>UND:</v>
          </cell>
          <cell r="I373" t="str">
            <v>KG</v>
          </cell>
          <cell r="J373">
            <v>0</v>
          </cell>
        </row>
        <row r="374"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</row>
        <row r="375">
          <cell r="B375">
            <v>0</v>
          </cell>
          <cell r="C375" t="str">
            <v>MATERIALES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76">
          <cell r="B376">
            <v>0</v>
          </cell>
          <cell r="C376" t="str">
            <v>DESCRIPCIÓN</v>
          </cell>
          <cell r="D376">
            <v>0</v>
          </cell>
          <cell r="E376" t="str">
            <v>UND</v>
          </cell>
          <cell r="F376" t="str">
            <v>CANTIDAD</v>
          </cell>
          <cell r="G376" t="str">
            <v>VR. UNITARIO</v>
          </cell>
          <cell r="H376" t="str">
            <v>VR. PARCIAL</v>
          </cell>
          <cell r="I376">
            <v>0</v>
          </cell>
          <cell r="J376">
            <v>0</v>
          </cell>
        </row>
        <row r="377">
          <cell r="B377">
            <v>0</v>
          </cell>
          <cell r="C377" t="str">
            <v>ACERO FY=420MPA</v>
          </cell>
          <cell r="D377">
            <v>0</v>
          </cell>
          <cell r="E377" t="str">
            <v>KG</v>
          </cell>
          <cell r="F377">
            <v>1</v>
          </cell>
          <cell r="G377">
            <v>4000</v>
          </cell>
          <cell r="H377">
            <v>4000</v>
          </cell>
          <cell r="I377">
            <v>0</v>
          </cell>
          <cell r="J377">
            <v>0</v>
          </cell>
        </row>
        <row r="378">
          <cell r="B378">
            <v>0</v>
          </cell>
          <cell r="C378" t="str">
            <v>ALAMBRE NEGRO N° 18</v>
          </cell>
          <cell r="D378">
            <v>0</v>
          </cell>
          <cell r="E378" t="str">
            <v>KG</v>
          </cell>
          <cell r="F378">
            <v>0.03</v>
          </cell>
          <cell r="G378">
            <v>4100</v>
          </cell>
          <cell r="H378">
            <v>123</v>
          </cell>
          <cell r="I378">
            <v>0</v>
          </cell>
          <cell r="J378">
            <v>0</v>
          </cell>
        </row>
        <row r="379"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0"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 t="str">
            <v>TOTAL MATERIALES:</v>
          </cell>
          <cell r="I380">
            <v>4123</v>
          </cell>
          <cell r="J380">
            <v>0</v>
          </cell>
        </row>
        <row r="381"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</row>
        <row r="382">
          <cell r="B382">
            <v>0</v>
          </cell>
          <cell r="C382" t="str">
            <v>MANO DE OBRA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3">
          <cell r="B383">
            <v>0</v>
          </cell>
          <cell r="C383" t="str">
            <v>DESCRIPCIÓN</v>
          </cell>
          <cell r="D383" t="str">
            <v>HORA-HOMBRE</v>
          </cell>
          <cell r="E383" t="str">
            <v>PRESTACIONES</v>
          </cell>
          <cell r="F383" t="str">
            <v>CANTIDAD</v>
          </cell>
          <cell r="G383" t="str">
            <v>RENDIMIENTO</v>
          </cell>
          <cell r="H383" t="str">
            <v>VR. PARCIAL</v>
          </cell>
          <cell r="I383">
            <v>0</v>
          </cell>
          <cell r="J383">
            <v>0</v>
          </cell>
        </row>
        <row r="384">
          <cell r="A384">
            <v>26</v>
          </cell>
          <cell r="B384">
            <v>0</v>
          </cell>
          <cell r="C384" t="str">
            <v>AYUDANTE</v>
          </cell>
          <cell r="D384">
            <v>3700</v>
          </cell>
          <cell r="E384">
            <v>1.85</v>
          </cell>
          <cell r="F384">
            <v>1</v>
          </cell>
          <cell r="G384">
            <v>0.03</v>
          </cell>
          <cell r="H384">
            <v>205.35</v>
          </cell>
          <cell r="I384">
            <v>0</v>
          </cell>
          <cell r="J384">
            <v>0</v>
          </cell>
        </row>
        <row r="385">
          <cell r="B385">
            <v>0</v>
          </cell>
          <cell r="C385" t="str">
            <v>OFICIAL</v>
          </cell>
          <cell r="D385">
            <v>3150</v>
          </cell>
          <cell r="E385">
            <v>1.85</v>
          </cell>
          <cell r="F385">
            <v>1</v>
          </cell>
          <cell r="G385">
            <v>0.03</v>
          </cell>
          <cell r="H385">
            <v>174.83</v>
          </cell>
          <cell r="I385">
            <v>0</v>
          </cell>
          <cell r="J385">
            <v>0</v>
          </cell>
        </row>
        <row r="386"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 t="str">
            <v>TOTAL MANO DE OBRA:</v>
          </cell>
          <cell r="I386">
            <v>380</v>
          </cell>
          <cell r="J386">
            <v>0</v>
          </cell>
        </row>
        <row r="387"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88">
          <cell r="B388">
            <v>0</v>
          </cell>
          <cell r="C388" t="str">
            <v>HERRAMIENTA Y EQUIPO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89">
          <cell r="B389">
            <v>0</v>
          </cell>
          <cell r="C389" t="str">
            <v>DESCRIPCIÓN</v>
          </cell>
          <cell r="D389">
            <v>0</v>
          </cell>
          <cell r="E389" t="str">
            <v>TIPO</v>
          </cell>
          <cell r="F389" t="str">
            <v>TARIFA</v>
          </cell>
          <cell r="G389" t="str">
            <v>RENDIMIENTO</v>
          </cell>
          <cell r="H389" t="str">
            <v>VR. PARCIAL</v>
          </cell>
          <cell r="I389">
            <v>0</v>
          </cell>
          <cell r="J389">
            <v>0</v>
          </cell>
        </row>
        <row r="390">
          <cell r="B390">
            <v>0</v>
          </cell>
          <cell r="C390" t="str">
            <v>HERRAMIENTA MENOR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38</v>
          </cell>
          <cell r="I390">
            <v>0</v>
          </cell>
          <cell r="J390">
            <v>0</v>
          </cell>
        </row>
        <row r="391"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2"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 t="str">
            <v>TOTAL HERRAMIENTA Y EQUIPO:</v>
          </cell>
          <cell r="I392">
            <v>38</v>
          </cell>
          <cell r="J392">
            <v>0</v>
          </cell>
        </row>
        <row r="393"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4">
          <cell r="B394">
            <v>0</v>
          </cell>
          <cell r="C394" t="str">
            <v>TRANSPORTE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5">
          <cell r="B395">
            <v>0</v>
          </cell>
          <cell r="C395" t="str">
            <v>MATERIAL</v>
          </cell>
          <cell r="D395">
            <v>0</v>
          </cell>
          <cell r="E395" t="str">
            <v>VOL (M3)</v>
          </cell>
          <cell r="F395" t="str">
            <v>DIST (KM)</v>
          </cell>
          <cell r="G395" t="str">
            <v>PESOS/(M3-KM)</v>
          </cell>
          <cell r="H395" t="str">
            <v>VR. UNITARIO</v>
          </cell>
          <cell r="I395">
            <v>0</v>
          </cell>
          <cell r="J395">
            <v>0</v>
          </cell>
        </row>
        <row r="396"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 t="str">
            <v>TOTAL TRANSPORTE:</v>
          </cell>
          <cell r="I397">
            <v>0</v>
          </cell>
          <cell r="J397">
            <v>0</v>
          </cell>
        </row>
        <row r="398"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399"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 t="str">
            <v>TOTAL COSTO DIRECTO:</v>
          </cell>
          <cell r="I399">
            <v>4541</v>
          </cell>
          <cell r="J399">
            <v>0</v>
          </cell>
        </row>
        <row r="400">
          <cell r="B400">
            <v>0</v>
          </cell>
          <cell r="C400" t="str">
            <v>COSTOS INDIRECTOS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</row>
        <row r="401">
          <cell r="B401">
            <v>0</v>
          </cell>
          <cell r="C401" t="str">
            <v>DESCRIPCIÓN</v>
          </cell>
          <cell r="D401">
            <v>0</v>
          </cell>
          <cell r="E401" t="str">
            <v>PORCENTAJE</v>
          </cell>
          <cell r="F401">
            <v>0</v>
          </cell>
          <cell r="G401" t="str">
            <v>VR.PARCIAL</v>
          </cell>
          <cell r="H401">
            <v>0</v>
          </cell>
          <cell r="I401">
            <v>0</v>
          </cell>
          <cell r="J401">
            <v>0</v>
          </cell>
        </row>
        <row r="402">
          <cell r="B402">
            <v>0</v>
          </cell>
          <cell r="C402" t="str">
            <v>ADMINISTRACIÓN</v>
          </cell>
          <cell r="D402">
            <v>0</v>
          </cell>
          <cell r="E402" t="str">
            <v>0,22</v>
          </cell>
          <cell r="F402">
            <v>0</v>
          </cell>
          <cell r="G402">
            <v>999.02</v>
          </cell>
          <cell r="H402">
            <v>0</v>
          </cell>
          <cell r="I402">
            <v>0</v>
          </cell>
          <cell r="J402">
            <v>0</v>
          </cell>
        </row>
        <row r="403">
          <cell r="B403">
            <v>0</v>
          </cell>
          <cell r="C403" t="str">
            <v>IMPREVISTOS</v>
          </cell>
          <cell r="D403">
            <v>0</v>
          </cell>
          <cell r="E403" t="str">
            <v>0,03</v>
          </cell>
          <cell r="F403">
            <v>0</v>
          </cell>
          <cell r="G403">
            <v>136.22999999999999</v>
          </cell>
          <cell r="H403">
            <v>0</v>
          </cell>
          <cell r="I403">
            <v>0</v>
          </cell>
          <cell r="J403">
            <v>0</v>
          </cell>
        </row>
        <row r="404">
          <cell r="B404">
            <v>0</v>
          </cell>
          <cell r="C404" t="str">
            <v>UTILIDAD</v>
          </cell>
          <cell r="D404">
            <v>0</v>
          </cell>
          <cell r="E404" t="str">
            <v>0,05</v>
          </cell>
          <cell r="F404">
            <v>0</v>
          </cell>
          <cell r="G404">
            <v>227.05</v>
          </cell>
          <cell r="H404">
            <v>0</v>
          </cell>
          <cell r="I404">
            <v>0</v>
          </cell>
          <cell r="J404">
            <v>0</v>
          </cell>
        </row>
        <row r="405">
          <cell r="B405">
            <v>0</v>
          </cell>
          <cell r="C405" t="str">
            <v>IVA (16% DE LA UTILIDAD)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6"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7"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 t="str">
            <v>TOTAL COSTO INDIRECTO:</v>
          </cell>
          <cell r="I407">
            <v>1362</v>
          </cell>
          <cell r="J407">
            <v>0</v>
          </cell>
        </row>
        <row r="408"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09"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 t="str">
            <v>TOTAL PRECIO UNITARIO:</v>
          </cell>
          <cell r="I409">
            <v>5903</v>
          </cell>
          <cell r="J409">
            <v>0</v>
          </cell>
        </row>
        <row r="410">
          <cell r="A410">
            <v>27</v>
          </cell>
          <cell r="B410">
            <v>1</v>
          </cell>
          <cell r="C410" t="str">
            <v>ITEM:</v>
          </cell>
          <cell r="D410" t="str">
            <v>MURO LADRILLO VISTA (TIZON)</v>
          </cell>
          <cell r="E410">
            <v>0</v>
          </cell>
          <cell r="F410">
            <v>0</v>
          </cell>
          <cell r="G410">
            <v>0</v>
          </cell>
          <cell r="H410" t="str">
            <v>UND:</v>
          </cell>
          <cell r="I410" t="str">
            <v>M2</v>
          </cell>
          <cell r="J410">
            <v>0</v>
          </cell>
        </row>
        <row r="411"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2">
          <cell r="B412">
            <v>0</v>
          </cell>
          <cell r="C412" t="str">
            <v>MATERIALES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3">
          <cell r="B413">
            <v>0</v>
          </cell>
          <cell r="C413" t="str">
            <v>DESCRIPCIÓN</v>
          </cell>
          <cell r="D413">
            <v>0</v>
          </cell>
          <cell r="E413" t="str">
            <v>UND</v>
          </cell>
          <cell r="F413" t="str">
            <v>CANTIDAD</v>
          </cell>
          <cell r="G413" t="str">
            <v>VR. UNITARIO</v>
          </cell>
          <cell r="H413" t="str">
            <v>VR. PARCIAL</v>
          </cell>
          <cell r="I413">
            <v>0</v>
          </cell>
          <cell r="J413">
            <v>0</v>
          </cell>
        </row>
        <row r="414">
          <cell r="B414">
            <v>0</v>
          </cell>
          <cell r="C414" t="str">
            <v>MORTERO 1:3 R-17MPA</v>
          </cell>
          <cell r="D414">
            <v>0</v>
          </cell>
          <cell r="E414" t="str">
            <v>M3</v>
          </cell>
          <cell r="F414">
            <v>0.03</v>
          </cell>
          <cell r="G414">
            <v>337000</v>
          </cell>
          <cell r="H414">
            <v>10110</v>
          </cell>
          <cell r="I414">
            <v>0</v>
          </cell>
          <cell r="J414">
            <v>0</v>
          </cell>
        </row>
        <row r="415">
          <cell r="B415">
            <v>0</v>
          </cell>
          <cell r="C415" t="str">
            <v>LADRILLO A LA VISTA (0.06*0.12*0.24)</v>
          </cell>
          <cell r="D415">
            <v>0</v>
          </cell>
          <cell r="E415" t="str">
            <v>UND</v>
          </cell>
          <cell r="F415">
            <v>110</v>
          </cell>
          <cell r="G415">
            <v>600</v>
          </cell>
          <cell r="H415">
            <v>66000</v>
          </cell>
          <cell r="I415">
            <v>0</v>
          </cell>
          <cell r="J415">
            <v>0</v>
          </cell>
        </row>
        <row r="416"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</row>
        <row r="417"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 t="str">
            <v>TOTAL MATERIALES:</v>
          </cell>
          <cell r="I417">
            <v>76110</v>
          </cell>
          <cell r="J417">
            <v>0</v>
          </cell>
        </row>
        <row r="418"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</row>
        <row r="419">
          <cell r="B419">
            <v>0</v>
          </cell>
          <cell r="C419" t="str">
            <v>MANO DE OBRA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</row>
        <row r="420">
          <cell r="B420">
            <v>0</v>
          </cell>
          <cell r="C420" t="str">
            <v>DESCRIPCIÓN</v>
          </cell>
          <cell r="D420" t="str">
            <v>HORA-HOMBRE</v>
          </cell>
          <cell r="E420" t="str">
            <v>PRESTACIONES</v>
          </cell>
          <cell r="F420" t="str">
            <v>CANTIDAD</v>
          </cell>
          <cell r="G420" t="str">
            <v>RENDIMIENTO</v>
          </cell>
          <cell r="H420" t="str">
            <v>VR. PARCIAL</v>
          </cell>
          <cell r="I420">
            <v>0</v>
          </cell>
          <cell r="J420">
            <v>0</v>
          </cell>
        </row>
        <row r="421">
          <cell r="A421">
            <v>28</v>
          </cell>
          <cell r="B421">
            <v>0</v>
          </cell>
          <cell r="C421" t="str">
            <v>AYUDANTE</v>
          </cell>
          <cell r="D421">
            <v>3700</v>
          </cell>
          <cell r="E421">
            <v>1.85</v>
          </cell>
          <cell r="F421">
            <v>3</v>
          </cell>
          <cell r="G421">
            <v>0.9</v>
          </cell>
          <cell r="H421">
            <v>18481.5</v>
          </cell>
          <cell r="I421">
            <v>0</v>
          </cell>
          <cell r="J421">
            <v>0</v>
          </cell>
        </row>
        <row r="422">
          <cell r="B422">
            <v>0</v>
          </cell>
          <cell r="C422" t="str">
            <v>OFICIAL</v>
          </cell>
          <cell r="D422">
            <v>3150</v>
          </cell>
          <cell r="E422">
            <v>1.85</v>
          </cell>
          <cell r="F422">
            <v>1</v>
          </cell>
          <cell r="G422">
            <v>0.9</v>
          </cell>
          <cell r="H422">
            <v>5244.75</v>
          </cell>
          <cell r="I422">
            <v>0</v>
          </cell>
          <cell r="J422">
            <v>0</v>
          </cell>
        </row>
        <row r="423"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 t="str">
            <v>TOTAL MANO DE OBRA:</v>
          </cell>
          <cell r="I423">
            <v>23726</v>
          </cell>
          <cell r="J423">
            <v>0</v>
          </cell>
        </row>
        <row r="424"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</row>
        <row r="425">
          <cell r="B425">
            <v>0</v>
          </cell>
          <cell r="C425" t="str">
            <v>HERRAMIENTA Y EQUIPO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</row>
        <row r="426">
          <cell r="B426">
            <v>0</v>
          </cell>
          <cell r="C426" t="str">
            <v>DESCRIPCIÓN</v>
          </cell>
          <cell r="D426">
            <v>0</v>
          </cell>
          <cell r="E426" t="str">
            <v>TIPO</v>
          </cell>
          <cell r="F426" t="str">
            <v>TARIFA</v>
          </cell>
          <cell r="G426" t="str">
            <v>RENDIMIENTO</v>
          </cell>
          <cell r="H426" t="str">
            <v>VR. PARCIAL</v>
          </cell>
          <cell r="I426">
            <v>0</v>
          </cell>
          <cell r="J426">
            <v>0</v>
          </cell>
        </row>
        <row r="427">
          <cell r="B427">
            <v>0</v>
          </cell>
          <cell r="C427" t="str">
            <v>HERRAMIENTA MENOR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2372.6</v>
          </cell>
          <cell r="I427">
            <v>0</v>
          </cell>
          <cell r="J427">
            <v>0</v>
          </cell>
        </row>
        <row r="428"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29"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 t="str">
            <v>TOTAL HERRAMIENTA Y EQUIPO:</v>
          </cell>
          <cell r="I429">
            <v>2373</v>
          </cell>
          <cell r="J429">
            <v>0</v>
          </cell>
        </row>
        <row r="430"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</row>
        <row r="431">
          <cell r="B431">
            <v>0</v>
          </cell>
          <cell r="C431" t="str">
            <v>TRANSPORTE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</row>
        <row r="432">
          <cell r="B432">
            <v>0</v>
          </cell>
          <cell r="C432" t="str">
            <v>MATERIAL</v>
          </cell>
          <cell r="D432">
            <v>0</v>
          </cell>
          <cell r="E432" t="str">
            <v>VOL (M3)</v>
          </cell>
          <cell r="F432" t="str">
            <v>DIST (KM)</v>
          </cell>
          <cell r="G432" t="str">
            <v>PESOS/(M3-KM)</v>
          </cell>
          <cell r="H432" t="str">
            <v>VR. UNITARIO</v>
          </cell>
          <cell r="I432">
            <v>0</v>
          </cell>
          <cell r="J432">
            <v>0</v>
          </cell>
        </row>
        <row r="433"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</row>
        <row r="434"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 t="str">
            <v>TOTAL TRANSPORTE:</v>
          </cell>
          <cell r="I434">
            <v>0</v>
          </cell>
          <cell r="J434">
            <v>0</v>
          </cell>
        </row>
        <row r="435"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</row>
        <row r="436"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 t="str">
            <v>TOTAL COSTO DIRECTO:</v>
          </cell>
          <cell r="I436">
            <v>102209</v>
          </cell>
          <cell r="J436">
            <v>0</v>
          </cell>
        </row>
        <row r="437">
          <cell r="B437">
            <v>0</v>
          </cell>
          <cell r="C437" t="str">
            <v>COSTOS INDIRECTOS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B438">
            <v>0</v>
          </cell>
          <cell r="C438" t="str">
            <v>DESCRIPCIÓN</v>
          </cell>
          <cell r="D438">
            <v>0</v>
          </cell>
          <cell r="E438" t="str">
            <v>PORCENTAJE</v>
          </cell>
          <cell r="F438">
            <v>0</v>
          </cell>
          <cell r="G438" t="str">
            <v>VR.PARCIAL</v>
          </cell>
          <cell r="H438">
            <v>0</v>
          </cell>
          <cell r="I438">
            <v>0</v>
          </cell>
          <cell r="J438">
            <v>0</v>
          </cell>
        </row>
        <row r="439">
          <cell r="B439">
            <v>0</v>
          </cell>
          <cell r="C439" t="str">
            <v>ADMINISTRACIÓN</v>
          </cell>
          <cell r="D439">
            <v>0</v>
          </cell>
          <cell r="E439" t="str">
            <v>0,22</v>
          </cell>
          <cell r="F439">
            <v>0</v>
          </cell>
          <cell r="G439">
            <v>22485.98</v>
          </cell>
          <cell r="H439">
            <v>0</v>
          </cell>
          <cell r="I439">
            <v>0</v>
          </cell>
          <cell r="J439">
            <v>0</v>
          </cell>
        </row>
        <row r="440">
          <cell r="B440">
            <v>0</v>
          </cell>
          <cell r="C440" t="str">
            <v>IMPREVISTOS</v>
          </cell>
          <cell r="D440">
            <v>0</v>
          </cell>
          <cell r="E440" t="str">
            <v>0,03</v>
          </cell>
          <cell r="F440">
            <v>0</v>
          </cell>
          <cell r="G440">
            <v>3066.27</v>
          </cell>
          <cell r="H440">
            <v>0</v>
          </cell>
          <cell r="I440">
            <v>0</v>
          </cell>
          <cell r="J440">
            <v>0</v>
          </cell>
        </row>
        <row r="441">
          <cell r="B441">
            <v>0</v>
          </cell>
          <cell r="C441" t="str">
            <v>UTILIDAD</v>
          </cell>
          <cell r="D441">
            <v>0</v>
          </cell>
          <cell r="E441" t="str">
            <v>0,05</v>
          </cell>
          <cell r="F441">
            <v>0</v>
          </cell>
          <cell r="G441">
            <v>5110.45</v>
          </cell>
          <cell r="H441">
            <v>0</v>
          </cell>
          <cell r="I441">
            <v>0</v>
          </cell>
          <cell r="J441">
            <v>0</v>
          </cell>
        </row>
        <row r="442">
          <cell r="B442">
            <v>0</v>
          </cell>
          <cell r="C442" t="str">
            <v>IVA (16% DE LA UTILIDAD)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</row>
        <row r="443"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</row>
        <row r="444"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 t="str">
            <v>TOTAL COSTO INDIRECTO:</v>
          </cell>
          <cell r="I444">
            <v>30663</v>
          </cell>
          <cell r="J444">
            <v>0</v>
          </cell>
        </row>
        <row r="445"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 t="str">
            <v>TOTAL PRECIO UNITARIO:</v>
          </cell>
          <cell r="I446">
            <v>132872</v>
          </cell>
          <cell r="J446">
            <v>0</v>
          </cell>
        </row>
        <row r="447">
          <cell r="A447">
            <v>31</v>
          </cell>
          <cell r="B447">
            <v>1</v>
          </cell>
          <cell r="C447" t="str">
            <v>ITEM:</v>
          </cell>
          <cell r="D447" t="str">
            <v>REPELLO - MORTERO MUROS R-17MPA DOSIFIC 1:3</v>
          </cell>
          <cell r="E447">
            <v>0</v>
          </cell>
          <cell r="F447">
            <v>0</v>
          </cell>
          <cell r="G447">
            <v>0</v>
          </cell>
          <cell r="H447" t="str">
            <v>UND:</v>
          </cell>
          <cell r="I447" t="str">
            <v>M2</v>
          </cell>
          <cell r="J447">
            <v>0</v>
          </cell>
        </row>
        <row r="448"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</row>
        <row r="449">
          <cell r="B449">
            <v>0</v>
          </cell>
          <cell r="C449" t="str">
            <v>MATERIALES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</row>
        <row r="450">
          <cell r="B450">
            <v>0</v>
          </cell>
          <cell r="C450" t="str">
            <v>DESCRIPCIÓN</v>
          </cell>
          <cell r="D450">
            <v>0</v>
          </cell>
          <cell r="E450" t="str">
            <v>UND</v>
          </cell>
          <cell r="F450" t="str">
            <v>CANTIDAD</v>
          </cell>
          <cell r="G450" t="str">
            <v>VR. UNITARIO</v>
          </cell>
          <cell r="H450" t="str">
            <v>VR. PARCIAL</v>
          </cell>
          <cell r="I450">
            <v>0</v>
          </cell>
          <cell r="J450">
            <v>0</v>
          </cell>
        </row>
        <row r="451">
          <cell r="B451">
            <v>0</v>
          </cell>
          <cell r="C451" t="str">
            <v>MORTERO 1:3 R-17MPA</v>
          </cell>
          <cell r="D451">
            <v>0</v>
          </cell>
          <cell r="E451" t="str">
            <v>M3</v>
          </cell>
          <cell r="F451">
            <v>0.03</v>
          </cell>
          <cell r="G451">
            <v>337000</v>
          </cell>
          <cell r="H451">
            <v>10110</v>
          </cell>
          <cell r="I451">
            <v>0</v>
          </cell>
          <cell r="J451">
            <v>0</v>
          </cell>
        </row>
        <row r="452"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</row>
        <row r="453"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 t="str">
            <v>TOTAL MATERIALES:</v>
          </cell>
          <cell r="I453">
            <v>10110</v>
          </cell>
          <cell r="J453">
            <v>0</v>
          </cell>
        </row>
        <row r="454"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</row>
        <row r="455">
          <cell r="B455">
            <v>0</v>
          </cell>
          <cell r="C455" t="str">
            <v>MANO DE OBRA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</row>
        <row r="456">
          <cell r="B456">
            <v>0</v>
          </cell>
          <cell r="C456" t="str">
            <v>DESCRIPCIÓN</v>
          </cell>
          <cell r="D456" t="str">
            <v>HORA-HOMBRE</v>
          </cell>
          <cell r="E456" t="str">
            <v>PRESTACIONES</v>
          </cell>
          <cell r="F456" t="str">
            <v>CANTIDAD</v>
          </cell>
          <cell r="G456" t="str">
            <v>RENDIMIENTO</v>
          </cell>
          <cell r="H456" t="str">
            <v>VR. PARCIAL</v>
          </cell>
          <cell r="I456">
            <v>0</v>
          </cell>
          <cell r="J456">
            <v>0</v>
          </cell>
        </row>
        <row r="457">
          <cell r="A457">
            <v>32</v>
          </cell>
          <cell r="B457">
            <v>0</v>
          </cell>
          <cell r="C457" t="str">
            <v>AYUDANTE</v>
          </cell>
          <cell r="D457">
            <v>3700</v>
          </cell>
          <cell r="E457">
            <v>1.85</v>
          </cell>
          <cell r="F457">
            <v>1</v>
          </cell>
          <cell r="G457">
            <v>0.6</v>
          </cell>
          <cell r="H457">
            <v>4107</v>
          </cell>
          <cell r="I457">
            <v>0</v>
          </cell>
          <cell r="J457">
            <v>0</v>
          </cell>
        </row>
        <row r="458">
          <cell r="B458">
            <v>0</v>
          </cell>
          <cell r="C458" t="str">
            <v>OFICIAL</v>
          </cell>
          <cell r="D458">
            <v>3150</v>
          </cell>
          <cell r="E458">
            <v>1.85</v>
          </cell>
          <cell r="F458">
            <v>1</v>
          </cell>
          <cell r="G458">
            <v>0.6</v>
          </cell>
          <cell r="H458">
            <v>3496.5</v>
          </cell>
          <cell r="I458">
            <v>0</v>
          </cell>
          <cell r="J458">
            <v>0</v>
          </cell>
        </row>
        <row r="459"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</row>
        <row r="460"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 t="str">
            <v>TOTAL MANO DE OBRA:</v>
          </cell>
          <cell r="I460">
            <v>7604</v>
          </cell>
          <cell r="J460">
            <v>0</v>
          </cell>
        </row>
        <row r="461"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62">
          <cell r="B462">
            <v>0</v>
          </cell>
          <cell r="C462" t="str">
            <v>HERRAMIENTA Y EQUIPO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</row>
        <row r="463">
          <cell r="B463">
            <v>0</v>
          </cell>
          <cell r="C463" t="str">
            <v>DESCRIPCIÓN</v>
          </cell>
          <cell r="D463">
            <v>0</v>
          </cell>
          <cell r="E463" t="str">
            <v>TIPO</v>
          </cell>
          <cell r="F463" t="str">
            <v>TARIFA</v>
          </cell>
          <cell r="G463" t="str">
            <v>RENDIMIENTO</v>
          </cell>
          <cell r="H463" t="str">
            <v>VR. PARCIAL</v>
          </cell>
          <cell r="I463">
            <v>0</v>
          </cell>
          <cell r="J463">
            <v>0</v>
          </cell>
        </row>
        <row r="464">
          <cell r="B464">
            <v>0</v>
          </cell>
          <cell r="C464" t="str">
            <v>HERRAMIENTA MENOR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760.4</v>
          </cell>
          <cell r="I464">
            <v>0</v>
          </cell>
          <cell r="J464">
            <v>0</v>
          </cell>
        </row>
        <row r="465">
          <cell r="B465">
            <v>0</v>
          </cell>
          <cell r="C465" t="str">
            <v>ANDAMIO</v>
          </cell>
          <cell r="D465">
            <v>0</v>
          </cell>
          <cell r="E465">
            <v>0</v>
          </cell>
          <cell r="F465">
            <v>500</v>
          </cell>
          <cell r="G465">
            <v>0.6</v>
          </cell>
          <cell r="H465">
            <v>300</v>
          </cell>
          <cell r="I465">
            <v>0</v>
          </cell>
          <cell r="J465">
            <v>0</v>
          </cell>
        </row>
        <row r="466"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 t="str">
            <v>TOTAL HERRAMIENTA Y EQUIPO:</v>
          </cell>
          <cell r="I466">
            <v>1060</v>
          </cell>
          <cell r="J466">
            <v>0</v>
          </cell>
        </row>
        <row r="467"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68">
          <cell r="B468">
            <v>0</v>
          </cell>
          <cell r="C468" t="str">
            <v>TRANSPORTE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</row>
        <row r="469">
          <cell r="B469">
            <v>0</v>
          </cell>
          <cell r="C469" t="str">
            <v>MATERIAL</v>
          </cell>
          <cell r="D469">
            <v>0</v>
          </cell>
          <cell r="E469" t="str">
            <v>VOL (M3)</v>
          </cell>
          <cell r="F469" t="str">
            <v>DIST (KM)</v>
          </cell>
          <cell r="G469" t="str">
            <v>PESOS/(M3-KM)</v>
          </cell>
          <cell r="H469" t="str">
            <v>VR. UNITARIO</v>
          </cell>
          <cell r="I469">
            <v>0</v>
          </cell>
          <cell r="J469">
            <v>0</v>
          </cell>
        </row>
        <row r="470"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</row>
        <row r="471"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 t="str">
            <v>TOTAL TRANSPORTE:</v>
          </cell>
          <cell r="I471">
            <v>0</v>
          </cell>
          <cell r="J471">
            <v>0</v>
          </cell>
        </row>
        <row r="472"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</row>
        <row r="473"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 t="str">
            <v>TOTAL COSTO DIRECTO:</v>
          </cell>
          <cell r="I473">
            <v>18774</v>
          </cell>
          <cell r="J473">
            <v>0</v>
          </cell>
        </row>
        <row r="474">
          <cell r="B474">
            <v>0</v>
          </cell>
          <cell r="C474" t="str">
            <v>COSTOS INDIRECTOS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475">
          <cell r="B475">
            <v>0</v>
          </cell>
          <cell r="C475" t="str">
            <v>DESCRIPCIÓN</v>
          </cell>
          <cell r="D475">
            <v>0</v>
          </cell>
          <cell r="E475" t="str">
            <v>PORCENTAJE</v>
          </cell>
          <cell r="F475">
            <v>0</v>
          </cell>
          <cell r="G475" t="str">
            <v>VR.PARCIAL</v>
          </cell>
          <cell r="H475">
            <v>0</v>
          </cell>
          <cell r="I475">
            <v>0</v>
          </cell>
          <cell r="J475">
            <v>0</v>
          </cell>
        </row>
        <row r="476">
          <cell r="B476">
            <v>0</v>
          </cell>
          <cell r="C476" t="str">
            <v>ADMINISTRACIÓN</v>
          </cell>
          <cell r="D476">
            <v>0</v>
          </cell>
          <cell r="E476" t="str">
            <v>0,22</v>
          </cell>
          <cell r="F476">
            <v>0</v>
          </cell>
          <cell r="G476">
            <v>4130.28</v>
          </cell>
          <cell r="H476">
            <v>0</v>
          </cell>
          <cell r="I476">
            <v>0</v>
          </cell>
          <cell r="J476">
            <v>0</v>
          </cell>
        </row>
        <row r="477">
          <cell r="B477">
            <v>0</v>
          </cell>
          <cell r="C477" t="str">
            <v>IMPREVISTOS</v>
          </cell>
          <cell r="D477">
            <v>0</v>
          </cell>
          <cell r="E477" t="str">
            <v>0,03</v>
          </cell>
          <cell r="F477">
            <v>0</v>
          </cell>
          <cell r="G477">
            <v>563.22</v>
          </cell>
          <cell r="H477">
            <v>0</v>
          </cell>
          <cell r="I477">
            <v>0</v>
          </cell>
          <cell r="J477">
            <v>0</v>
          </cell>
        </row>
        <row r="478">
          <cell r="B478">
            <v>0</v>
          </cell>
          <cell r="C478" t="str">
            <v>UTILIDAD</v>
          </cell>
          <cell r="D478">
            <v>0</v>
          </cell>
          <cell r="E478" t="str">
            <v>0,05</v>
          </cell>
          <cell r="F478">
            <v>0</v>
          </cell>
          <cell r="G478">
            <v>938.7</v>
          </cell>
          <cell r="H478">
            <v>0</v>
          </cell>
          <cell r="I478">
            <v>0</v>
          </cell>
          <cell r="J478">
            <v>0</v>
          </cell>
        </row>
        <row r="479">
          <cell r="B479">
            <v>0</v>
          </cell>
          <cell r="C479" t="str">
            <v>IVA (16% DE LA UTILIDAD)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</row>
        <row r="480"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</row>
        <row r="481"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 t="str">
            <v>TOTAL COSTO INDIRECTO:</v>
          </cell>
          <cell r="I481">
            <v>5632</v>
          </cell>
          <cell r="J481">
            <v>0</v>
          </cell>
        </row>
        <row r="482"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</row>
        <row r="483"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 t="str">
            <v>TOTAL PRECIO UNITARIO:</v>
          </cell>
          <cell r="I483">
            <v>24406</v>
          </cell>
          <cell r="J483">
            <v>0</v>
          </cell>
        </row>
        <row r="484">
          <cell r="A484">
            <v>33</v>
          </cell>
          <cell r="B484">
            <v>1</v>
          </cell>
          <cell r="C484" t="str">
            <v>ITEM:</v>
          </cell>
          <cell r="D484" t="str">
            <v>VIGA 0.15*0.15 R-21MPA</v>
          </cell>
          <cell r="E484">
            <v>0</v>
          </cell>
          <cell r="F484">
            <v>0</v>
          </cell>
          <cell r="G484">
            <v>0</v>
          </cell>
          <cell r="H484" t="str">
            <v>UND:</v>
          </cell>
          <cell r="I484" t="str">
            <v>ML</v>
          </cell>
          <cell r="J484">
            <v>0</v>
          </cell>
        </row>
        <row r="485"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</row>
        <row r="486">
          <cell r="B486">
            <v>0</v>
          </cell>
          <cell r="C486" t="str">
            <v>MATERIALES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</row>
        <row r="487">
          <cell r="B487">
            <v>0</v>
          </cell>
          <cell r="C487" t="str">
            <v>DESCRIPCIÓN</v>
          </cell>
          <cell r="D487">
            <v>0</v>
          </cell>
          <cell r="E487" t="str">
            <v>UND</v>
          </cell>
          <cell r="F487" t="str">
            <v>CANTIDAD</v>
          </cell>
          <cell r="G487" t="str">
            <v>VR. UNITARIO</v>
          </cell>
          <cell r="H487" t="str">
            <v>VR. PARCIAL</v>
          </cell>
          <cell r="I487">
            <v>0</v>
          </cell>
          <cell r="J487">
            <v>0</v>
          </cell>
        </row>
        <row r="488">
          <cell r="B488">
            <v>0</v>
          </cell>
          <cell r="C488" t="str">
            <v>CONCRETO 21MPA</v>
          </cell>
          <cell r="D488">
            <v>0</v>
          </cell>
          <cell r="E488" t="str">
            <v>M3</v>
          </cell>
          <cell r="F488">
            <v>2.2499999999999999E-2</v>
          </cell>
          <cell r="G488">
            <v>288500</v>
          </cell>
          <cell r="H488">
            <v>6491.25</v>
          </cell>
          <cell r="I488">
            <v>0</v>
          </cell>
          <cell r="J488">
            <v>0</v>
          </cell>
        </row>
        <row r="489">
          <cell r="B489">
            <v>0</v>
          </cell>
          <cell r="C489" t="str">
            <v xml:space="preserve">FORMALETA </v>
          </cell>
          <cell r="D489">
            <v>0</v>
          </cell>
          <cell r="E489" t="str">
            <v>GLB</v>
          </cell>
          <cell r="F489">
            <v>1</v>
          </cell>
          <cell r="G489">
            <v>10000</v>
          </cell>
          <cell r="H489">
            <v>10000</v>
          </cell>
          <cell r="I489">
            <v>0</v>
          </cell>
          <cell r="J489">
            <v>0</v>
          </cell>
        </row>
        <row r="490"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 t="str">
            <v>TOTAL MATERIALES:</v>
          </cell>
          <cell r="I490">
            <v>16491</v>
          </cell>
          <cell r="J490">
            <v>0</v>
          </cell>
        </row>
        <row r="491"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</row>
        <row r="492">
          <cell r="B492">
            <v>0</v>
          </cell>
          <cell r="C492" t="str">
            <v>MANO DE OBRA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</row>
        <row r="493">
          <cell r="B493">
            <v>0</v>
          </cell>
          <cell r="C493" t="str">
            <v>DESCRIPCIÓN</v>
          </cell>
          <cell r="D493" t="str">
            <v>HORA-HOMBRE</v>
          </cell>
          <cell r="E493" t="str">
            <v>PRESTACIONES</v>
          </cell>
          <cell r="F493" t="str">
            <v>CANTIDAD</v>
          </cell>
          <cell r="G493" t="str">
            <v>RENDIMIENTO</v>
          </cell>
          <cell r="H493" t="str">
            <v>VR. PARCIAL</v>
          </cell>
          <cell r="I493">
            <v>0</v>
          </cell>
          <cell r="J493">
            <v>0</v>
          </cell>
        </row>
        <row r="494">
          <cell r="A494">
            <v>34</v>
          </cell>
          <cell r="B494">
            <v>0</v>
          </cell>
          <cell r="C494" t="str">
            <v>AYUDANTE</v>
          </cell>
          <cell r="D494">
            <v>3700</v>
          </cell>
          <cell r="E494">
            <v>1.85</v>
          </cell>
          <cell r="F494">
            <v>3</v>
          </cell>
          <cell r="G494">
            <v>0.5</v>
          </cell>
          <cell r="H494">
            <v>10267.5</v>
          </cell>
          <cell r="I494">
            <v>0</v>
          </cell>
          <cell r="J494">
            <v>0</v>
          </cell>
        </row>
        <row r="495">
          <cell r="B495">
            <v>0</v>
          </cell>
          <cell r="C495" t="str">
            <v>OFICIAL</v>
          </cell>
          <cell r="D495">
            <v>3150</v>
          </cell>
          <cell r="E495">
            <v>1.85</v>
          </cell>
          <cell r="F495">
            <v>1</v>
          </cell>
          <cell r="G495">
            <v>0.5</v>
          </cell>
          <cell r="H495">
            <v>2913.75</v>
          </cell>
          <cell r="I495">
            <v>0</v>
          </cell>
          <cell r="J495">
            <v>0</v>
          </cell>
        </row>
        <row r="496"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</row>
        <row r="497"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 t="str">
            <v>TOTAL MANO DE OBRA:</v>
          </cell>
          <cell r="I497">
            <v>13181</v>
          </cell>
          <cell r="J497">
            <v>0</v>
          </cell>
        </row>
        <row r="498"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</row>
        <row r="499">
          <cell r="B499">
            <v>0</v>
          </cell>
          <cell r="C499" t="str">
            <v>HERRAMIENTA Y EQUIPO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0">
          <cell r="B500">
            <v>0</v>
          </cell>
          <cell r="C500" t="str">
            <v>DESCRIPCIÓN</v>
          </cell>
          <cell r="D500">
            <v>0</v>
          </cell>
          <cell r="E500" t="str">
            <v>TIPO</v>
          </cell>
          <cell r="F500" t="str">
            <v>TARIFA</v>
          </cell>
          <cell r="G500" t="str">
            <v>RENDIMIENTO</v>
          </cell>
          <cell r="H500" t="str">
            <v>VR. PARCIAL</v>
          </cell>
          <cell r="I500">
            <v>0</v>
          </cell>
          <cell r="J500">
            <v>0</v>
          </cell>
        </row>
        <row r="501">
          <cell r="B501">
            <v>0</v>
          </cell>
          <cell r="C501" t="str">
            <v>HERRAMIENTA MENOR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1318.1</v>
          </cell>
          <cell r="I501">
            <v>0</v>
          </cell>
          <cell r="J501">
            <v>0</v>
          </cell>
        </row>
        <row r="502">
          <cell r="B502">
            <v>0</v>
          </cell>
          <cell r="C502" t="str">
            <v>MEZCLADORA</v>
          </cell>
          <cell r="D502">
            <v>0</v>
          </cell>
          <cell r="E502">
            <v>0</v>
          </cell>
          <cell r="F502">
            <v>8000</v>
          </cell>
          <cell r="G502">
            <v>0.5</v>
          </cell>
          <cell r="H502">
            <v>4000</v>
          </cell>
          <cell r="I502">
            <v>0</v>
          </cell>
          <cell r="J502">
            <v>0</v>
          </cell>
        </row>
        <row r="503"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 t="str">
            <v>TOTAL HERRAMIENTA Y EQUIPO:</v>
          </cell>
          <cell r="I503">
            <v>5318</v>
          </cell>
          <cell r="J503">
            <v>0</v>
          </cell>
        </row>
        <row r="504"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</row>
        <row r="505">
          <cell r="B505">
            <v>0</v>
          </cell>
          <cell r="C505" t="str">
            <v>TRANSPORTE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06">
          <cell r="B506">
            <v>0</v>
          </cell>
          <cell r="C506" t="str">
            <v>MATERIAL</v>
          </cell>
          <cell r="D506">
            <v>0</v>
          </cell>
          <cell r="E506" t="str">
            <v>VOL (M3)</v>
          </cell>
          <cell r="F506" t="str">
            <v>DIST (KM)</v>
          </cell>
          <cell r="G506" t="str">
            <v>PESOS/(M3-KM)</v>
          </cell>
          <cell r="H506" t="str">
            <v>VR. UNITARIO</v>
          </cell>
          <cell r="I506">
            <v>0</v>
          </cell>
          <cell r="J506">
            <v>0</v>
          </cell>
        </row>
        <row r="507"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</row>
        <row r="508"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 t="str">
            <v>TOTAL TRANSPORTE:</v>
          </cell>
          <cell r="I508">
            <v>0</v>
          </cell>
          <cell r="J508">
            <v>0</v>
          </cell>
        </row>
        <row r="509"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</row>
        <row r="510"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 t="str">
            <v>TOTAL COSTO DIRECTO:</v>
          </cell>
          <cell r="I510">
            <v>34990</v>
          </cell>
          <cell r="J510">
            <v>0</v>
          </cell>
        </row>
        <row r="511">
          <cell r="B511">
            <v>0</v>
          </cell>
          <cell r="C511" t="str">
            <v>COSTOS INDIRECTOS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</row>
        <row r="512">
          <cell r="B512">
            <v>0</v>
          </cell>
          <cell r="C512" t="str">
            <v>DESCRIPCIÓN</v>
          </cell>
          <cell r="D512">
            <v>0</v>
          </cell>
          <cell r="E512" t="str">
            <v>PORCENTAJE</v>
          </cell>
          <cell r="F512">
            <v>0</v>
          </cell>
          <cell r="G512" t="str">
            <v>VR.PARCIAL</v>
          </cell>
          <cell r="H512">
            <v>0</v>
          </cell>
          <cell r="I512">
            <v>0</v>
          </cell>
          <cell r="J512">
            <v>0</v>
          </cell>
        </row>
        <row r="513">
          <cell r="B513">
            <v>0</v>
          </cell>
          <cell r="C513" t="str">
            <v>ADMINISTRACIÓN</v>
          </cell>
          <cell r="D513">
            <v>0</v>
          </cell>
          <cell r="E513" t="str">
            <v>0,22</v>
          </cell>
          <cell r="F513">
            <v>0</v>
          </cell>
          <cell r="G513">
            <v>7697.8</v>
          </cell>
          <cell r="H513">
            <v>0</v>
          </cell>
          <cell r="I513">
            <v>0</v>
          </cell>
          <cell r="J513">
            <v>0</v>
          </cell>
        </row>
        <row r="514">
          <cell r="B514">
            <v>0</v>
          </cell>
          <cell r="C514" t="str">
            <v>IMPREVISTOS</v>
          </cell>
          <cell r="D514">
            <v>0</v>
          </cell>
          <cell r="E514" t="str">
            <v>0,03</v>
          </cell>
          <cell r="F514">
            <v>0</v>
          </cell>
          <cell r="G514">
            <v>1049.7</v>
          </cell>
          <cell r="H514">
            <v>0</v>
          </cell>
          <cell r="I514">
            <v>0</v>
          </cell>
          <cell r="J514">
            <v>0</v>
          </cell>
        </row>
        <row r="515">
          <cell r="B515">
            <v>0</v>
          </cell>
          <cell r="C515" t="str">
            <v>UTILIDAD</v>
          </cell>
          <cell r="D515">
            <v>0</v>
          </cell>
          <cell r="E515" t="str">
            <v>0,05</v>
          </cell>
          <cell r="F515">
            <v>0</v>
          </cell>
          <cell r="G515">
            <v>1749.5</v>
          </cell>
          <cell r="H515">
            <v>0</v>
          </cell>
          <cell r="I515">
            <v>0</v>
          </cell>
          <cell r="J515">
            <v>0</v>
          </cell>
        </row>
        <row r="516">
          <cell r="B516">
            <v>0</v>
          </cell>
          <cell r="C516" t="str">
            <v>IVA (16% DE LA UTILIDAD)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17"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18"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 t="str">
            <v>TOTAL COSTO INDIRECTO:</v>
          </cell>
          <cell r="I518">
            <v>10497</v>
          </cell>
          <cell r="J518">
            <v>0</v>
          </cell>
        </row>
        <row r="519"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0"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 t="str">
            <v>TOTAL PRECIO UNITARIO:</v>
          </cell>
          <cell r="I520">
            <v>45487</v>
          </cell>
          <cell r="J520">
            <v>0</v>
          </cell>
        </row>
        <row r="521">
          <cell r="A521">
            <v>35</v>
          </cell>
          <cell r="B521">
            <v>1</v>
          </cell>
          <cell r="C521" t="str">
            <v>ITEM:</v>
          </cell>
          <cell r="D521" t="str">
            <v>COLUMNA 0.20*0.20 R-21MPA</v>
          </cell>
          <cell r="E521">
            <v>0</v>
          </cell>
          <cell r="F521">
            <v>0</v>
          </cell>
          <cell r="G521">
            <v>0</v>
          </cell>
          <cell r="H521" t="str">
            <v>UND:</v>
          </cell>
          <cell r="I521" t="str">
            <v>ML</v>
          </cell>
          <cell r="J521">
            <v>0</v>
          </cell>
        </row>
        <row r="522"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</row>
        <row r="523">
          <cell r="B523">
            <v>0</v>
          </cell>
          <cell r="C523" t="str">
            <v>MATERIALES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4">
          <cell r="B524">
            <v>0</v>
          </cell>
          <cell r="C524" t="str">
            <v>DESCRIPCIÓN</v>
          </cell>
          <cell r="D524">
            <v>0</v>
          </cell>
          <cell r="E524" t="str">
            <v>UND</v>
          </cell>
          <cell r="F524" t="str">
            <v>CANTIDAD</v>
          </cell>
          <cell r="G524" t="str">
            <v>VR. UNITARIO</v>
          </cell>
          <cell r="H524" t="str">
            <v>VR. PARCIAL</v>
          </cell>
          <cell r="I524">
            <v>0</v>
          </cell>
          <cell r="J524">
            <v>0</v>
          </cell>
        </row>
        <row r="525">
          <cell r="B525">
            <v>0</v>
          </cell>
          <cell r="C525" t="str">
            <v>CONCRETO 21MPA</v>
          </cell>
          <cell r="D525">
            <v>0</v>
          </cell>
          <cell r="E525" t="str">
            <v>M3</v>
          </cell>
          <cell r="F525">
            <v>0.04</v>
          </cell>
          <cell r="G525">
            <v>288500</v>
          </cell>
          <cell r="H525">
            <v>11540</v>
          </cell>
          <cell r="I525">
            <v>0</v>
          </cell>
          <cell r="J525">
            <v>0</v>
          </cell>
        </row>
        <row r="526">
          <cell r="B526">
            <v>0</v>
          </cell>
          <cell r="C526" t="str">
            <v xml:space="preserve">FORMALETA </v>
          </cell>
          <cell r="D526">
            <v>0</v>
          </cell>
          <cell r="E526" t="str">
            <v>GLB</v>
          </cell>
          <cell r="F526">
            <v>1</v>
          </cell>
          <cell r="G526">
            <v>7000</v>
          </cell>
          <cell r="H526">
            <v>7000</v>
          </cell>
          <cell r="I526">
            <v>0</v>
          </cell>
          <cell r="J526">
            <v>0</v>
          </cell>
        </row>
        <row r="527"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 t="str">
            <v>TOTAL MATERIALES:</v>
          </cell>
          <cell r="I527">
            <v>18540</v>
          </cell>
          <cell r="J527">
            <v>0</v>
          </cell>
        </row>
        <row r="528"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</row>
        <row r="529">
          <cell r="B529">
            <v>0</v>
          </cell>
          <cell r="C529" t="str">
            <v>MANO DE OBRA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</row>
        <row r="530">
          <cell r="B530">
            <v>0</v>
          </cell>
          <cell r="C530" t="str">
            <v>DESCRIPCIÓN</v>
          </cell>
          <cell r="D530" t="str">
            <v>HORA-HOMBRE</v>
          </cell>
          <cell r="E530" t="str">
            <v>PRESTACIONES</v>
          </cell>
          <cell r="F530" t="str">
            <v>CANTIDAD</v>
          </cell>
          <cell r="G530" t="str">
            <v>RENDIMIENTO</v>
          </cell>
          <cell r="H530" t="str">
            <v>VR. PARCIAL</v>
          </cell>
          <cell r="I530">
            <v>0</v>
          </cell>
          <cell r="J530">
            <v>0</v>
          </cell>
        </row>
        <row r="531">
          <cell r="A531">
            <v>36</v>
          </cell>
          <cell r="B531">
            <v>0</v>
          </cell>
          <cell r="C531" t="str">
            <v>AYUDANTE</v>
          </cell>
          <cell r="D531">
            <v>3700</v>
          </cell>
          <cell r="E531">
            <v>1.85</v>
          </cell>
          <cell r="F531">
            <v>6</v>
          </cell>
          <cell r="G531">
            <v>0.6</v>
          </cell>
          <cell r="H531">
            <v>24642</v>
          </cell>
          <cell r="I531">
            <v>0</v>
          </cell>
          <cell r="J531">
            <v>0</v>
          </cell>
        </row>
        <row r="532">
          <cell r="B532">
            <v>0</v>
          </cell>
          <cell r="C532" t="str">
            <v>OFICIAL</v>
          </cell>
          <cell r="D532">
            <v>3150</v>
          </cell>
          <cell r="E532">
            <v>1.85</v>
          </cell>
          <cell r="F532">
            <v>2</v>
          </cell>
          <cell r="G532">
            <v>0.6</v>
          </cell>
          <cell r="H532">
            <v>6993</v>
          </cell>
          <cell r="I532">
            <v>0</v>
          </cell>
          <cell r="J532">
            <v>0</v>
          </cell>
        </row>
        <row r="533"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 t="str">
            <v>TOTAL MANO DE OBRA:</v>
          </cell>
          <cell r="I533">
            <v>31635</v>
          </cell>
          <cell r="J533">
            <v>0</v>
          </cell>
        </row>
        <row r="534"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5">
          <cell r="B535">
            <v>0</v>
          </cell>
          <cell r="C535" t="str">
            <v>HERRAMIENTA Y EQUIPO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</row>
        <row r="536">
          <cell r="B536">
            <v>0</v>
          </cell>
          <cell r="C536" t="str">
            <v>DESCRIPCIÓN</v>
          </cell>
          <cell r="D536">
            <v>0</v>
          </cell>
          <cell r="E536" t="str">
            <v>TIPO</v>
          </cell>
          <cell r="F536" t="str">
            <v>TARIFA</v>
          </cell>
          <cell r="G536" t="str">
            <v>RENDIMIENTO</v>
          </cell>
          <cell r="H536" t="str">
            <v>VR. PARCIAL</v>
          </cell>
          <cell r="I536">
            <v>0</v>
          </cell>
          <cell r="J536">
            <v>0</v>
          </cell>
        </row>
        <row r="537">
          <cell r="B537">
            <v>0</v>
          </cell>
          <cell r="C537" t="str">
            <v>HERRAMIENTA MENOR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3163.5</v>
          </cell>
          <cell r="I537">
            <v>0</v>
          </cell>
          <cell r="J537">
            <v>0</v>
          </cell>
        </row>
        <row r="538">
          <cell r="B538">
            <v>0</v>
          </cell>
          <cell r="C538" t="str">
            <v>MEZCLADORA</v>
          </cell>
          <cell r="D538">
            <v>0</v>
          </cell>
          <cell r="E538">
            <v>0</v>
          </cell>
          <cell r="F538">
            <v>8000</v>
          </cell>
          <cell r="G538">
            <v>0.6</v>
          </cell>
          <cell r="H538">
            <v>4800</v>
          </cell>
          <cell r="I538">
            <v>0</v>
          </cell>
          <cell r="J538">
            <v>0</v>
          </cell>
        </row>
        <row r="539">
          <cell r="B539">
            <v>0</v>
          </cell>
          <cell r="C539" t="str">
            <v>VIBRADOR</v>
          </cell>
          <cell r="D539">
            <v>0</v>
          </cell>
          <cell r="E539">
            <v>0</v>
          </cell>
          <cell r="F539">
            <v>5000</v>
          </cell>
          <cell r="G539">
            <v>0.6</v>
          </cell>
          <cell r="H539">
            <v>3000</v>
          </cell>
          <cell r="I539">
            <v>0</v>
          </cell>
          <cell r="J539">
            <v>0</v>
          </cell>
        </row>
        <row r="540"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 t="str">
            <v>TOTAL HERRAMIENTA Y EQUIPO:</v>
          </cell>
          <cell r="I540">
            <v>10964</v>
          </cell>
          <cell r="J540">
            <v>0</v>
          </cell>
        </row>
        <row r="541"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</row>
        <row r="542">
          <cell r="B542">
            <v>0</v>
          </cell>
          <cell r="C542" t="str">
            <v>TRANSPORTE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</row>
        <row r="543">
          <cell r="B543">
            <v>0</v>
          </cell>
          <cell r="C543" t="str">
            <v>MATERIAL</v>
          </cell>
          <cell r="D543">
            <v>0</v>
          </cell>
          <cell r="E543" t="str">
            <v>VOL (M3)</v>
          </cell>
          <cell r="F543" t="str">
            <v>DIST (KM)</v>
          </cell>
          <cell r="G543" t="str">
            <v>PESOS/(M3-KM)</v>
          </cell>
          <cell r="H543" t="str">
            <v>VR. UNITARIO</v>
          </cell>
          <cell r="I543">
            <v>0</v>
          </cell>
          <cell r="J543">
            <v>0</v>
          </cell>
        </row>
        <row r="544"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45"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 t="str">
            <v>TOTAL TRANSPORTE:</v>
          </cell>
          <cell r="I545">
            <v>0</v>
          </cell>
          <cell r="J545">
            <v>0</v>
          </cell>
        </row>
        <row r="546"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47"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 t="str">
            <v>TOTAL COSTO DIRECTO:</v>
          </cell>
          <cell r="I547">
            <v>61139</v>
          </cell>
          <cell r="J547">
            <v>0</v>
          </cell>
        </row>
        <row r="548">
          <cell r="B548">
            <v>0</v>
          </cell>
          <cell r="C548" t="str">
            <v>COSTOS INDIRECTOS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</row>
        <row r="549">
          <cell r="B549">
            <v>0</v>
          </cell>
          <cell r="C549" t="str">
            <v>DESCRIPCIÓN</v>
          </cell>
          <cell r="D549">
            <v>0</v>
          </cell>
          <cell r="E549" t="str">
            <v>PORCENTAJE</v>
          </cell>
          <cell r="F549">
            <v>0</v>
          </cell>
          <cell r="G549" t="str">
            <v>VR.PARCIAL</v>
          </cell>
          <cell r="H549">
            <v>0</v>
          </cell>
          <cell r="I549">
            <v>0</v>
          </cell>
          <cell r="J549">
            <v>0</v>
          </cell>
        </row>
        <row r="550">
          <cell r="B550">
            <v>0</v>
          </cell>
          <cell r="C550" t="str">
            <v>ADMINISTRACIÓN</v>
          </cell>
          <cell r="D550">
            <v>0</v>
          </cell>
          <cell r="E550" t="str">
            <v>0,22</v>
          </cell>
          <cell r="F550">
            <v>0</v>
          </cell>
          <cell r="G550">
            <v>13450.58</v>
          </cell>
          <cell r="H550">
            <v>0</v>
          </cell>
          <cell r="I550">
            <v>0</v>
          </cell>
          <cell r="J550">
            <v>0</v>
          </cell>
        </row>
        <row r="551">
          <cell r="B551">
            <v>0</v>
          </cell>
          <cell r="C551" t="str">
            <v>IMPREVISTOS</v>
          </cell>
          <cell r="D551">
            <v>0</v>
          </cell>
          <cell r="E551" t="str">
            <v>0,03</v>
          </cell>
          <cell r="F551">
            <v>0</v>
          </cell>
          <cell r="G551">
            <v>1834.17</v>
          </cell>
          <cell r="H551">
            <v>0</v>
          </cell>
          <cell r="I551">
            <v>0</v>
          </cell>
          <cell r="J551">
            <v>0</v>
          </cell>
        </row>
        <row r="552">
          <cell r="B552">
            <v>0</v>
          </cell>
          <cell r="C552" t="str">
            <v>UTILIDAD</v>
          </cell>
          <cell r="D552">
            <v>0</v>
          </cell>
          <cell r="E552" t="str">
            <v>0,05</v>
          </cell>
          <cell r="F552">
            <v>0</v>
          </cell>
          <cell r="G552">
            <v>3056.95</v>
          </cell>
          <cell r="H552">
            <v>0</v>
          </cell>
          <cell r="I552">
            <v>0</v>
          </cell>
          <cell r="J552">
            <v>0</v>
          </cell>
        </row>
        <row r="553">
          <cell r="B553">
            <v>0</v>
          </cell>
          <cell r="C553" t="str">
            <v>IVA (16% DE LA UTILIDAD)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</row>
        <row r="554"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</row>
        <row r="555"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 t="str">
            <v>TOTAL COSTO INDIRECTO:</v>
          </cell>
          <cell r="I555">
            <v>18342</v>
          </cell>
          <cell r="J555">
            <v>0</v>
          </cell>
        </row>
        <row r="556"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</row>
        <row r="557"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 t="str">
            <v>TOTAL PRECIO UNITARIO:</v>
          </cell>
          <cell r="I557">
            <v>79481</v>
          </cell>
          <cell r="J557">
            <v>0</v>
          </cell>
        </row>
        <row r="558">
          <cell r="A558">
            <v>37</v>
          </cell>
          <cell r="B558">
            <v>1</v>
          </cell>
          <cell r="C558" t="str">
            <v>ITEM:</v>
          </cell>
          <cell r="D558" t="str">
            <v>MORTERO 1:3 R-17MPA</v>
          </cell>
          <cell r="E558">
            <v>0</v>
          </cell>
          <cell r="F558">
            <v>0</v>
          </cell>
          <cell r="G558">
            <v>0</v>
          </cell>
          <cell r="H558" t="str">
            <v>UND:</v>
          </cell>
          <cell r="I558" t="str">
            <v>M3</v>
          </cell>
          <cell r="J558">
            <v>0</v>
          </cell>
        </row>
        <row r="559"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</row>
        <row r="560">
          <cell r="B560">
            <v>0</v>
          </cell>
          <cell r="C560" t="str">
            <v>MATERIALES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</row>
        <row r="561">
          <cell r="B561">
            <v>0</v>
          </cell>
          <cell r="C561" t="str">
            <v>DESCRIPCIÓN</v>
          </cell>
          <cell r="D561">
            <v>0</v>
          </cell>
          <cell r="E561" t="str">
            <v>UND</v>
          </cell>
          <cell r="F561" t="str">
            <v>CANTIDAD</v>
          </cell>
          <cell r="G561" t="str">
            <v>VR. UNITARIO</v>
          </cell>
          <cell r="H561" t="str">
            <v>VR. PARCIAL</v>
          </cell>
          <cell r="I561">
            <v>0</v>
          </cell>
          <cell r="J561">
            <v>0</v>
          </cell>
        </row>
        <row r="562">
          <cell r="B562">
            <v>0</v>
          </cell>
          <cell r="C562" t="str">
            <v>CEMENTO GRIS</v>
          </cell>
          <cell r="D562">
            <v>0</v>
          </cell>
          <cell r="E562" t="str">
            <v>KG</v>
          </cell>
          <cell r="F562">
            <v>450</v>
          </cell>
          <cell r="G562">
            <v>600</v>
          </cell>
          <cell r="H562">
            <v>270000</v>
          </cell>
          <cell r="I562">
            <v>0</v>
          </cell>
          <cell r="J562">
            <v>0</v>
          </cell>
        </row>
        <row r="563">
          <cell r="B563">
            <v>0</v>
          </cell>
          <cell r="C563" t="str">
            <v>ARENA</v>
          </cell>
          <cell r="D563">
            <v>0</v>
          </cell>
          <cell r="E563" t="str">
            <v>M3</v>
          </cell>
          <cell r="F563">
            <v>1.08</v>
          </cell>
          <cell r="G563">
            <v>50000</v>
          </cell>
          <cell r="H563">
            <v>54000</v>
          </cell>
          <cell r="I563">
            <v>0</v>
          </cell>
          <cell r="J563">
            <v>0</v>
          </cell>
        </row>
        <row r="564">
          <cell r="B564">
            <v>0</v>
          </cell>
          <cell r="C564" t="str">
            <v>AGUA</v>
          </cell>
          <cell r="D564">
            <v>0</v>
          </cell>
          <cell r="E564" t="str">
            <v>LT</v>
          </cell>
          <cell r="F564">
            <v>260</v>
          </cell>
          <cell r="G564">
            <v>50</v>
          </cell>
          <cell r="H564">
            <v>13000</v>
          </cell>
          <cell r="I564">
            <v>0</v>
          </cell>
          <cell r="J564">
            <v>0</v>
          </cell>
        </row>
        <row r="565"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</row>
        <row r="566"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 t="str">
            <v>TOTAL MATERIALES:</v>
          </cell>
          <cell r="I566">
            <v>337000</v>
          </cell>
          <cell r="J566">
            <v>0</v>
          </cell>
        </row>
        <row r="567"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</row>
        <row r="568">
          <cell r="B568">
            <v>0</v>
          </cell>
          <cell r="C568" t="str">
            <v>MANO DE OBRA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</row>
        <row r="569">
          <cell r="B569">
            <v>0</v>
          </cell>
          <cell r="C569" t="str">
            <v>DESCRIPCIÓN</v>
          </cell>
          <cell r="D569" t="str">
            <v>HORA-HOMBRE</v>
          </cell>
          <cell r="E569" t="str">
            <v>PRESTACIONES</v>
          </cell>
          <cell r="F569" t="str">
            <v>CANTIDAD</v>
          </cell>
          <cell r="G569" t="str">
            <v>RENDIMIENTO</v>
          </cell>
          <cell r="H569" t="str">
            <v>VR. PARCIAL</v>
          </cell>
          <cell r="I569">
            <v>0</v>
          </cell>
          <cell r="J569">
            <v>0</v>
          </cell>
        </row>
        <row r="570"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 t="str">
            <v>TOTAL MANO DE OBRA:</v>
          </cell>
          <cell r="I570">
            <v>0</v>
          </cell>
          <cell r="J570">
            <v>0</v>
          </cell>
        </row>
        <row r="571"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</row>
        <row r="572">
          <cell r="B572">
            <v>0</v>
          </cell>
          <cell r="C572" t="str">
            <v>HERRAMIENTA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</row>
        <row r="573">
          <cell r="B573">
            <v>0</v>
          </cell>
          <cell r="C573" t="str">
            <v>DESCRIPCIÓN</v>
          </cell>
          <cell r="D573">
            <v>0</v>
          </cell>
          <cell r="E573" t="str">
            <v>TIPO</v>
          </cell>
          <cell r="F573" t="str">
            <v>TARIFA</v>
          </cell>
          <cell r="G573" t="str">
            <v>RENDIMIENTO</v>
          </cell>
          <cell r="H573" t="str">
            <v>VR. PARCIAL</v>
          </cell>
          <cell r="I573">
            <v>0</v>
          </cell>
          <cell r="J573">
            <v>0</v>
          </cell>
        </row>
        <row r="574">
          <cell r="B574">
            <v>0</v>
          </cell>
          <cell r="C574" t="str">
            <v>HERRAMIENTA MENOR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</row>
        <row r="575"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</row>
        <row r="576"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 t="str">
            <v>TOTAL HERRAMIENTA Y EQUIPO:</v>
          </cell>
          <cell r="I576">
            <v>0</v>
          </cell>
          <cell r="J576">
            <v>0</v>
          </cell>
        </row>
        <row r="577"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</row>
        <row r="578">
          <cell r="B578">
            <v>0</v>
          </cell>
          <cell r="C578" t="str">
            <v>TRANSPORTE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</row>
        <row r="579">
          <cell r="B579">
            <v>0</v>
          </cell>
          <cell r="C579" t="str">
            <v>MATERIAL</v>
          </cell>
          <cell r="D579">
            <v>0</v>
          </cell>
          <cell r="E579" t="str">
            <v>VOL (M3)</v>
          </cell>
          <cell r="F579" t="str">
            <v>DIST (KM)</v>
          </cell>
          <cell r="G579" t="str">
            <v>PESOS/(M3-KM)</v>
          </cell>
          <cell r="H579" t="str">
            <v>VR. UNITARIO</v>
          </cell>
          <cell r="I579">
            <v>0</v>
          </cell>
          <cell r="J579">
            <v>0</v>
          </cell>
        </row>
        <row r="580"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</row>
        <row r="581"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</row>
        <row r="582"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 t="str">
            <v>TOTAL TRANSPORTE:</v>
          </cell>
          <cell r="I582">
            <v>0</v>
          </cell>
          <cell r="J582">
            <v>0</v>
          </cell>
        </row>
        <row r="583"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</row>
        <row r="584"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 t="str">
            <v>TOTAL COSTO DIRECTO:</v>
          </cell>
          <cell r="I584">
            <v>337000</v>
          </cell>
          <cell r="J584">
            <v>0</v>
          </cell>
        </row>
        <row r="585"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</row>
        <row r="586">
          <cell r="B586">
            <v>0</v>
          </cell>
          <cell r="C586" t="str">
            <v>COSTOS INDIRECTOS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</row>
        <row r="587">
          <cell r="B587">
            <v>0</v>
          </cell>
          <cell r="C587" t="str">
            <v>DESCRIPCIÓN</v>
          </cell>
          <cell r="D587">
            <v>0</v>
          </cell>
          <cell r="E587" t="str">
            <v>PORCENTAJE</v>
          </cell>
          <cell r="F587">
            <v>0</v>
          </cell>
          <cell r="G587" t="str">
            <v>VR.PARCIAL</v>
          </cell>
          <cell r="H587">
            <v>0</v>
          </cell>
          <cell r="I587">
            <v>0</v>
          </cell>
          <cell r="J587">
            <v>0</v>
          </cell>
        </row>
        <row r="588">
          <cell r="B588">
            <v>0</v>
          </cell>
          <cell r="C588" t="str">
            <v>ADMINISTRACIÓN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</row>
        <row r="589">
          <cell r="B589">
            <v>0</v>
          </cell>
          <cell r="C589" t="str">
            <v>IMPREVISTOS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</row>
        <row r="590">
          <cell r="B590">
            <v>0</v>
          </cell>
          <cell r="C590" t="str">
            <v>UTILIDAD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</row>
        <row r="591"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2"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 t="str">
            <v>TOTAL COSTO INDIRECTO:</v>
          </cell>
          <cell r="I593">
            <v>0</v>
          </cell>
          <cell r="J593">
            <v>0</v>
          </cell>
        </row>
        <row r="594"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5"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 t="str">
            <v>TOTAL PRECIO UNITARIO:</v>
          </cell>
          <cell r="I595">
            <v>337000</v>
          </cell>
          <cell r="J595">
            <v>0</v>
          </cell>
        </row>
        <row r="596">
          <cell r="A596">
            <v>39</v>
          </cell>
          <cell r="B596">
            <v>1</v>
          </cell>
          <cell r="C596" t="str">
            <v>ITEM:</v>
          </cell>
          <cell r="D596" t="str">
            <v>REPELLO - MORTERO PISOS R-14MPA DOSIFIC 1:4</v>
          </cell>
          <cell r="E596">
            <v>0</v>
          </cell>
          <cell r="F596">
            <v>0</v>
          </cell>
          <cell r="G596">
            <v>0</v>
          </cell>
          <cell r="H596" t="str">
            <v>UND:</v>
          </cell>
          <cell r="I596" t="str">
            <v>M3</v>
          </cell>
          <cell r="J596">
            <v>0</v>
          </cell>
        </row>
        <row r="597"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</row>
        <row r="598">
          <cell r="B598">
            <v>0</v>
          </cell>
          <cell r="C598" t="str">
            <v>MATERIALES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</row>
        <row r="599">
          <cell r="B599">
            <v>0</v>
          </cell>
          <cell r="C599" t="str">
            <v>DESCRIPCIÓN</v>
          </cell>
          <cell r="D599">
            <v>0</v>
          </cell>
          <cell r="E599" t="str">
            <v>UND</v>
          </cell>
          <cell r="F599" t="str">
            <v>CANTIDAD</v>
          </cell>
          <cell r="G599" t="str">
            <v>VR. UNITARIO</v>
          </cell>
          <cell r="H599" t="str">
            <v>VR. PARCIAL</v>
          </cell>
          <cell r="I599">
            <v>0</v>
          </cell>
          <cell r="J599">
            <v>0</v>
          </cell>
        </row>
        <row r="600">
          <cell r="B600">
            <v>0</v>
          </cell>
          <cell r="C600" t="str">
            <v>CEMENTO GRIS</v>
          </cell>
          <cell r="D600">
            <v>0</v>
          </cell>
          <cell r="E600" t="str">
            <v>KG</v>
          </cell>
          <cell r="F600">
            <v>360</v>
          </cell>
          <cell r="G600">
            <v>600</v>
          </cell>
          <cell r="H600">
            <v>216000</v>
          </cell>
          <cell r="I600">
            <v>0</v>
          </cell>
          <cell r="J600">
            <v>0</v>
          </cell>
        </row>
        <row r="601">
          <cell r="B601">
            <v>0</v>
          </cell>
          <cell r="C601" t="str">
            <v>ARENA</v>
          </cell>
          <cell r="D601">
            <v>0</v>
          </cell>
          <cell r="E601" t="str">
            <v>M3</v>
          </cell>
          <cell r="F601">
            <v>1.1499999999999999</v>
          </cell>
          <cell r="G601">
            <v>50000</v>
          </cell>
          <cell r="H601">
            <v>57500</v>
          </cell>
          <cell r="I601">
            <v>0</v>
          </cell>
          <cell r="J601">
            <v>0</v>
          </cell>
        </row>
        <row r="602">
          <cell r="B602">
            <v>0</v>
          </cell>
          <cell r="C602" t="str">
            <v>AGUA</v>
          </cell>
          <cell r="D602">
            <v>0</v>
          </cell>
          <cell r="E602" t="str">
            <v>LT</v>
          </cell>
          <cell r="F602">
            <v>240</v>
          </cell>
          <cell r="G602">
            <v>50</v>
          </cell>
          <cell r="H602">
            <v>12000</v>
          </cell>
          <cell r="I602">
            <v>0</v>
          </cell>
          <cell r="J602">
            <v>0</v>
          </cell>
        </row>
        <row r="603"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 t="str">
            <v>TOTAL MATERIALES:</v>
          </cell>
          <cell r="I603">
            <v>285500</v>
          </cell>
          <cell r="J603">
            <v>0</v>
          </cell>
        </row>
        <row r="604">
          <cell r="B604">
            <v>0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</row>
        <row r="605">
          <cell r="B605">
            <v>0</v>
          </cell>
          <cell r="C605" t="str">
            <v>MANO DE OBRA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</row>
        <row r="606">
          <cell r="B606">
            <v>0</v>
          </cell>
          <cell r="C606" t="str">
            <v>DESCRIPCIÓN</v>
          </cell>
          <cell r="D606" t="str">
            <v>HORA-HOMBRE</v>
          </cell>
          <cell r="E606" t="str">
            <v>PRESTACIONES</v>
          </cell>
          <cell r="F606" t="str">
            <v>CANTIDAD</v>
          </cell>
          <cell r="G606" t="str">
            <v>RENDIMIENTO</v>
          </cell>
          <cell r="H606" t="str">
            <v>VR. PARCIAL</v>
          </cell>
          <cell r="I606">
            <v>0</v>
          </cell>
          <cell r="J606">
            <v>0</v>
          </cell>
        </row>
        <row r="607">
          <cell r="A607">
            <v>40</v>
          </cell>
          <cell r="B607">
            <v>0</v>
          </cell>
          <cell r="C607">
            <v>0</v>
          </cell>
          <cell r="D607">
            <v>0</v>
          </cell>
          <cell r="E607">
            <v>1.8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</row>
        <row r="608">
          <cell r="B608">
            <v>0</v>
          </cell>
          <cell r="C608">
            <v>0</v>
          </cell>
          <cell r="D608">
            <v>0</v>
          </cell>
          <cell r="E608">
            <v>1.8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</row>
        <row r="609">
          <cell r="B609">
            <v>0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 t="str">
            <v>TOTAL MANO DE OBRA:</v>
          </cell>
          <cell r="I609">
            <v>0</v>
          </cell>
          <cell r="J609">
            <v>0</v>
          </cell>
        </row>
        <row r="610">
          <cell r="B610">
            <v>0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</row>
        <row r="611">
          <cell r="B611">
            <v>0</v>
          </cell>
          <cell r="C611" t="str">
            <v>HERRAMIENTA Y EQUIPO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</row>
        <row r="612">
          <cell r="B612">
            <v>0</v>
          </cell>
          <cell r="C612" t="str">
            <v>DESCRIPCIÓN</v>
          </cell>
          <cell r="D612">
            <v>0</v>
          </cell>
          <cell r="E612" t="str">
            <v>TIPO</v>
          </cell>
          <cell r="F612" t="str">
            <v>TARIFA</v>
          </cell>
          <cell r="G612" t="str">
            <v>RENDIMIENTO</v>
          </cell>
          <cell r="H612" t="str">
            <v>VR. PARCIAL</v>
          </cell>
          <cell r="I612">
            <v>0</v>
          </cell>
          <cell r="J612">
            <v>0</v>
          </cell>
        </row>
        <row r="613">
          <cell r="B613">
            <v>0</v>
          </cell>
          <cell r="C613" t="str">
            <v>HERRAMIENTA MENOR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</row>
        <row r="614">
          <cell r="B614">
            <v>0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 t="str">
            <v>TOTAL HERRAMIENTA Y EQUIPO:</v>
          </cell>
          <cell r="I614">
            <v>0</v>
          </cell>
          <cell r="J614">
            <v>0</v>
          </cell>
        </row>
        <row r="615">
          <cell r="B615">
            <v>0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</row>
        <row r="616">
          <cell r="B616">
            <v>0</v>
          </cell>
          <cell r="C616" t="str">
            <v>TRANSPORTE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</row>
        <row r="617">
          <cell r="B617">
            <v>0</v>
          </cell>
          <cell r="C617" t="str">
            <v>MATERIAL</v>
          </cell>
          <cell r="D617">
            <v>0</v>
          </cell>
          <cell r="E617" t="str">
            <v>VOL (M3)</v>
          </cell>
          <cell r="F617" t="str">
            <v>DIST (KM)</v>
          </cell>
          <cell r="G617" t="str">
            <v>PESOS/(M3-KM)</v>
          </cell>
          <cell r="H617" t="str">
            <v>VR. UNITARIO</v>
          </cell>
          <cell r="I617">
            <v>0</v>
          </cell>
          <cell r="J617">
            <v>0</v>
          </cell>
        </row>
        <row r="618">
          <cell r="B618">
            <v>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</row>
        <row r="619">
          <cell r="B619">
            <v>0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</row>
        <row r="620">
          <cell r="B620">
            <v>0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 t="str">
            <v>TOTAL TRANSPORTE:</v>
          </cell>
          <cell r="I620">
            <v>0</v>
          </cell>
          <cell r="J620">
            <v>0</v>
          </cell>
        </row>
        <row r="621">
          <cell r="B621">
            <v>0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</row>
        <row r="622">
          <cell r="B622">
            <v>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 t="str">
            <v>TOTAL COSTO DIRECTO:</v>
          </cell>
          <cell r="I622">
            <v>285500</v>
          </cell>
          <cell r="J622">
            <v>0</v>
          </cell>
        </row>
        <row r="623"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</row>
        <row r="624">
          <cell r="B624">
            <v>0</v>
          </cell>
          <cell r="C624" t="str">
            <v>COSTOS INDIRECTOS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</row>
        <row r="625">
          <cell r="B625">
            <v>0</v>
          </cell>
          <cell r="C625" t="str">
            <v>DESCRIPCIÓN</v>
          </cell>
          <cell r="D625">
            <v>0</v>
          </cell>
          <cell r="E625" t="str">
            <v>PORCENTAJE</v>
          </cell>
          <cell r="F625">
            <v>0</v>
          </cell>
          <cell r="G625" t="str">
            <v>VR.PARCIAL</v>
          </cell>
          <cell r="H625">
            <v>0</v>
          </cell>
          <cell r="I625">
            <v>0</v>
          </cell>
          <cell r="J625">
            <v>0</v>
          </cell>
        </row>
        <row r="626">
          <cell r="B626">
            <v>0</v>
          </cell>
          <cell r="C626" t="str">
            <v>ADMINISTRACIÓN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</row>
        <row r="627">
          <cell r="B627">
            <v>0</v>
          </cell>
          <cell r="C627" t="str">
            <v>IMPREVISTOS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</row>
        <row r="628">
          <cell r="B628">
            <v>0</v>
          </cell>
          <cell r="C628" t="str">
            <v>UTILIDAD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</row>
        <row r="629">
          <cell r="B629">
            <v>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</row>
        <row r="630">
          <cell r="B630">
            <v>0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</row>
        <row r="631">
          <cell r="B631">
            <v>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 t="str">
            <v>TOTAL COSTO INDIRECTO:</v>
          </cell>
          <cell r="I631">
            <v>0</v>
          </cell>
          <cell r="J631">
            <v>0</v>
          </cell>
        </row>
        <row r="632">
          <cell r="B632">
            <v>0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</row>
        <row r="633">
          <cell r="B633">
            <v>0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 t="str">
            <v>TOTAL PRECIO UNITARIO:</v>
          </cell>
          <cell r="I633">
            <v>285500</v>
          </cell>
          <cell r="J633">
            <v>0</v>
          </cell>
        </row>
        <row r="634">
          <cell r="A634">
            <v>41</v>
          </cell>
          <cell r="B634">
            <v>1</v>
          </cell>
          <cell r="C634" t="str">
            <v>ITEM:</v>
          </cell>
          <cell r="D634" t="str">
            <v>CORREA METALICA PERFIL C CAJON PHR 60*60*1.5</v>
          </cell>
          <cell r="E634">
            <v>0</v>
          </cell>
          <cell r="F634">
            <v>0</v>
          </cell>
          <cell r="G634">
            <v>0</v>
          </cell>
          <cell r="H634" t="str">
            <v>UND:</v>
          </cell>
          <cell r="I634" t="str">
            <v>ML</v>
          </cell>
          <cell r="J634">
            <v>0</v>
          </cell>
        </row>
        <row r="635">
          <cell r="B635">
            <v>0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</row>
        <row r="636">
          <cell r="B636">
            <v>0</v>
          </cell>
          <cell r="C636" t="str">
            <v>MATERIALES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</row>
        <row r="637">
          <cell r="B637">
            <v>0</v>
          </cell>
          <cell r="C637" t="str">
            <v>DESCRIPCIÓN</v>
          </cell>
          <cell r="D637">
            <v>0</v>
          </cell>
          <cell r="E637" t="str">
            <v>UND</v>
          </cell>
          <cell r="F637" t="str">
            <v>CANTIDAD</v>
          </cell>
          <cell r="G637" t="str">
            <v>VR. UNITARIO</v>
          </cell>
          <cell r="H637" t="str">
            <v>VR. PARCIAL</v>
          </cell>
          <cell r="I637">
            <v>0</v>
          </cell>
          <cell r="J637">
            <v>0</v>
          </cell>
        </row>
        <row r="638">
          <cell r="B638">
            <v>0</v>
          </cell>
          <cell r="C638" t="str">
            <v>PERFIL ACESCO PHR 160*60*1.5 SENCILLO</v>
          </cell>
          <cell r="D638">
            <v>0</v>
          </cell>
          <cell r="E638" t="str">
            <v>ML</v>
          </cell>
          <cell r="F638">
            <v>2</v>
          </cell>
          <cell r="G638">
            <v>28000</v>
          </cell>
          <cell r="H638">
            <v>56000</v>
          </cell>
          <cell r="I638">
            <v>0</v>
          </cell>
          <cell r="J638">
            <v>0</v>
          </cell>
        </row>
        <row r="639">
          <cell r="B639">
            <v>0</v>
          </cell>
          <cell r="C639" t="str">
            <v>SOLDADURA E-70, ANTICORROSIVO Y ESMALTE</v>
          </cell>
          <cell r="D639">
            <v>0</v>
          </cell>
          <cell r="E639" t="str">
            <v>GLB</v>
          </cell>
          <cell r="F639">
            <v>1</v>
          </cell>
          <cell r="G639">
            <v>2800</v>
          </cell>
          <cell r="H639">
            <v>2800</v>
          </cell>
          <cell r="I639">
            <v>0</v>
          </cell>
          <cell r="J639">
            <v>0</v>
          </cell>
        </row>
        <row r="640">
          <cell r="B640">
            <v>0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 t="str">
            <v>TOTAL MATERIALES:</v>
          </cell>
          <cell r="I640">
            <v>58800</v>
          </cell>
          <cell r="J640">
            <v>0</v>
          </cell>
        </row>
        <row r="641"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</row>
        <row r="642">
          <cell r="B642">
            <v>0</v>
          </cell>
          <cell r="C642" t="str">
            <v>MANO DE OBRA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</row>
        <row r="643">
          <cell r="B643">
            <v>0</v>
          </cell>
          <cell r="C643" t="str">
            <v>DESCRIPCIÓN</v>
          </cell>
          <cell r="D643" t="str">
            <v>HORA-HOMBRE</v>
          </cell>
          <cell r="E643" t="str">
            <v>PRESTACIONES</v>
          </cell>
          <cell r="F643" t="str">
            <v>CANTIDAD</v>
          </cell>
          <cell r="G643" t="str">
            <v>RENDIMIENTO</v>
          </cell>
          <cell r="H643" t="str">
            <v>VR. PARCIAL</v>
          </cell>
          <cell r="I643">
            <v>0</v>
          </cell>
          <cell r="J643">
            <v>0</v>
          </cell>
        </row>
        <row r="644">
          <cell r="A644">
            <v>42</v>
          </cell>
          <cell r="B644">
            <v>0</v>
          </cell>
          <cell r="C644" t="str">
            <v>AYUDANTE</v>
          </cell>
          <cell r="D644">
            <v>3700</v>
          </cell>
          <cell r="E644">
            <v>1.85</v>
          </cell>
          <cell r="F644">
            <v>3</v>
          </cell>
          <cell r="G644">
            <v>0.4</v>
          </cell>
          <cell r="H644">
            <v>8214</v>
          </cell>
          <cell r="I644">
            <v>0</v>
          </cell>
          <cell r="J644">
            <v>0</v>
          </cell>
        </row>
        <row r="645">
          <cell r="B645">
            <v>0</v>
          </cell>
          <cell r="C645" t="str">
            <v>OFICIAL</v>
          </cell>
          <cell r="D645">
            <v>3150</v>
          </cell>
          <cell r="E645">
            <v>1.85</v>
          </cell>
          <cell r="F645">
            <v>1</v>
          </cell>
          <cell r="G645">
            <v>0.4</v>
          </cell>
          <cell r="H645">
            <v>2331</v>
          </cell>
          <cell r="I645">
            <v>0</v>
          </cell>
          <cell r="J645">
            <v>0</v>
          </cell>
        </row>
        <row r="646"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 t="str">
            <v>TOTAL MANO DE OBRA:</v>
          </cell>
          <cell r="I646">
            <v>10545</v>
          </cell>
          <cell r="J646">
            <v>0</v>
          </cell>
        </row>
        <row r="647">
          <cell r="B647">
            <v>0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</row>
        <row r="648">
          <cell r="B648">
            <v>0</v>
          </cell>
          <cell r="C648" t="str">
            <v>HERRAMIENTA Y EQUIPO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</row>
        <row r="649">
          <cell r="B649">
            <v>0</v>
          </cell>
          <cell r="C649" t="str">
            <v>DESCRIPCIÓN</v>
          </cell>
          <cell r="D649">
            <v>0</v>
          </cell>
          <cell r="E649" t="str">
            <v>TIPO</v>
          </cell>
          <cell r="F649" t="str">
            <v>TARIFA</v>
          </cell>
          <cell r="G649" t="str">
            <v>RENDIMIENTO</v>
          </cell>
          <cell r="H649" t="str">
            <v>VR. PARCIAL</v>
          </cell>
          <cell r="I649">
            <v>0</v>
          </cell>
          <cell r="J649">
            <v>0</v>
          </cell>
        </row>
        <row r="650">
          <cell r="B650">
            <v>0</v>
          </cell>
          <cell r="C650" t="str">
            <v>HERRAMIENTA MENOR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1054.5</v>
          </cell>
          <cell r="I650">
            <v>0</v>
          </cell>
          <cell r="J650">
            <v>0</v>
          </cell>
        </row>
        <row r="651">
          <cell r="B651">
            <v>0</v>
          </cell>
          <cell r="C651" t="str">
            <v>EQUIPO DE SOLDADURA</v>
          </cell>
          <cell r="D651">
            <v>0</v>
          </cell>
          <cell r="E651">
            <v>0</v>
          </cell>
          <cell r="F651">
            <v>18000</v>
          </cell>
          <cell r="G651">
            <v>0.4</v>
          </cell>
          <cell r="H651">
            <v>7200</v>
          </cell>
          <cell r="I651">
            <v>0</v>
          </cell>
          <cell r="J651">
            <v>0</v>
          </cell>
        </row>
        <row r="652">
          <cell r="B652">
            <v>0</v>
          </cell>
          <cell r="C652" t="str">
            <v>ANDAMIO</v>
          </cell>
          <cell r="D652">
            <v>0</v>
          </cell>
          <cell r="E652">
            <v>0</v>
          </cell>
          <cell r="F652">
            <v>500</v>
          </cell>
          <cell r="G652">
            <v>0.4</v>
          </cell>
          <cell r="H652">
            <v>200</v>
          </cell>
          <cell r="I652">
            <v>0</v>
          </cell>
          <cell r="J652">
            <v>0</v>
          </cell>
        </row>
        <row r="653">
          <cell r="B653">
            <v>0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 t="str">
            <v>TOTAL HERRAMIENTA Y EQUIPO:</v>
          </cell>
          <cell r="I653">
            <v>8455</v>
          </cell>
          <cell r="J653">
            <v>0</v>
          </cell>
        </row>
        <row r="654">
          <cell r="B654">
            <v>0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</row>
        <row r="655">
          <cell r="B655">
            <v>0</v>
          </cell>
          <cell r="C655" t="str">
            <v>TRANSPORTE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</row>
        <row r="656">
          <cell r="B656">
            <v>0</v>
          </cell>
          <cell r="C656" t="str">
            <v>MATERIAL</v>
          </cell>
          <cell r="D656">
            <v>0</v>
          </cell>
          <cell r="E656" t="str">
            <v>VOL (M3)</v>
          </cell>
          <cell r="F656" t="str">
            <v>DIST (KM)</v>
          </cell>
          <cell r="G656" t="str">
            <v>PESOS/(M3-KM)</v>
          </cell>
          <cell r="H656" t="str">
            <v>VR. UNITARIO</v>
          </cell>
          <cell r="I656">
            <v>0</v>
          </cell>
          <cell r="J656">
            <v>0</v>
          </cell>
        </row>
        <row r="657">
          <cell r="B657">
            <v>0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</row>
        <row r="658">
          <cell r="B658">
            <v>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 t="str">
            <v>TOTAL TRANSPORTE:</v>
          </cell>
          <cell r="I658">
            <v>0</v>
          </cell>
          <cell r="J658">
            <v>0</v>
          </cell>
        </row>
        <row r="659">
          <cell r="B659">
            <v>0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</row>
        <row r="660">
          <cell r="B660">
            <v>0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 t="str">
            <v>TOTAL COSTO DIRECTO:</v>
          </cell>
          <cell r="I660">
            <v>77800</v>
          </cell>
          <cell r="J660">
            <v>0</v>
          </cell>
        </row>
        <row r="661">
          <cell r="B661">
            <v>0</v>
          </cell>
          <cell r="C661" t="str">
            <v>COSTOS INDIRECTOS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</row>
        <row r="662">
          <cell r="B662">
            <v>0</v>
          </cell>
          <cell r="C662" t="str">
            <v>DESCRIPCIÓN</v>
          </cell>
          <cell r="D662">
            <v>0</v>
          </cell>
          <cell r="E662" t="str">
            <v>PORCENTAJE</v>
          </cell>
          <cell r="F662">
            <v>0</v>
          </cell>
          <cell r="G662" t="str">
            <v>VR.PARCIAL</v>
          </cell>
          <cell r="H662">
            <v>0</v>
          </cell>
          <cell r="I662">
            <v>0</v>
          </cell>
          <cell r="J662">
            <v>0</v>
          </cell>
        </row>
        <row r="663">
          <cell r="B663">
            <v>0</v>
          </cell>
          <cell r="C663" t="str">
            <v>ADMINISTRACIÓN</v>
          </cell>
          <cell r="D663">
            <v>0</v>
          </cell>
          <cell r="E663" t="str">
            <v>0,22</v>
          </cell>
          <cell r="F663">
            <v>0</v>
          </cell>
          <cell r="G663">
            <v>17116</v>
          </cell>
          <cell r="H663">
            <v>0</v>
          </cell>
          <cell r="I663">
            <v>0</v>
          </cell>
          <cell r="J663">
            <v>0</v>
          </cell>
        </row>
        <row r="664">
          <cell r="B664">
            <v>0</v>
          </cell>
          <cell r="C664" t="str">
            <v>IMPREVISTOS</v>
          </cell>
          <cell r="D664">
            <v>0</v>
          </cell>
          <cell r="E664" t="str">
            <v>0,03</v>
          </cell>
          <cell r="F664">
            <v>0</v>
          </cell>
          <cell r="G664">
            <v>2334</v>
          </cell>
          <cell r="H664">
            <v>0</v>
          </cell>
          <cell r="I664">
            <v>0</v>
          </cell>
          <cell r="J664">
            <v>0</v>
          </cell>
        </row>
        <row r="665">
          <cell r="B665">
            <v>0</v>
          </cell>
          <cell r="C665" t="str">
            <v>UTILIDAD</v>
          </cell>
          <cell r="D665">
            <v>0</v>
          </cell>
          <cell r="E665" t="str">
            <v>0,05</v>
          </cell>
          <cell r="F665">
            <v>0</v>
          </cell>
          <cell r="G665">
            <v>3890</v>
          </cell>
          <cell r="H665">
            <v>0</v>
          </cell>
          <cell r="I665">
            <v>0</v>
          </cell>
          <cell r="J665">
            <v>0</v>
          </cell>
        </row>
        <row r="666">
          <cell r="B666">
            <v>0</v>
          </cell>
          <cell r="C666" t="str">
            <v>IVA (16% DE LA UTILIDAD)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</row>
        <row r="667"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</row>
        <row r="668">
          <cell r="B668">
            <v>0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 t="str">
            <v>TOTAL COSTO INDIRECTO:</v>
          </cell>
          <cell r="I668">
            <v>23340</v>
          </cell>
          <cell r="J668">
            <v>0</v>
          </cell>
        </row>
        <row r="669"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</row>
        <row r="670">
          <cell r="B670">
            <v>0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 t="str">
            <v>TOTAL PRECIO UNITARIO:</v>
          </cell>
          <cell r="I670">
            <v>101140</v>
          </cell>
          <cell r="J670">
            <v>0</v>
          </cell>
        </row>
        <row r="671">
          <cell r="A671">
            <v>43</v>
          </cell>
          <cell r="B671">
            <v>1</v>
          </cell>
          <cell r="C671" t="str">
            <v>ITEM:</v>
          </cell>
          <cell r="D671" t="str">
            <v>CUBIERTA METÁLICA</v>
          </cell>
          <cell r="E671">
            <v>0</v>
          </cell>
          <cell r="F671">
            <v>0</v>
          </cell>
          <cell r="G671">
            <v>0</v>
          </cell>
          <cell r="H671" t="str">
            <v>UND:</v>
          </cell>
          <cell r="I671" t="str">
            <v>M2</v>
          </cell>
          <cell r="J671">
            <v>0</v>
          </cell>
        </row>
        <row r="672">
          <cell r="B672">
            <v>0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</row>
        <row r="673">
          <cell r="B673">
            <v>0</v>
          </cell>
          <cell r="C673" t="str">
            <v>MATERIALES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</row>
        <row r="674">
          <cell r="B674">
            <v>0</v>
          </cell>
          <cell r="C674" t="str">
            <v>DESCRIPCIÓN</v>
          </cell>
          <cell r="D674">
            <v>0</v>
          </cell>
          <cell r="E674" t="str">
            <v>UND</v>
          </cell>
          <cell r="F674" t="str">
            <v>CANTIDAD</v>
          </cell>
          <cell r="G674" t="str">
            <v>VR. UNITARIO</v>
          </cell>
          <cell r="H674" t="str">
            <v>VR. PARCIAL</v>
          </cell>
          <cell r="I674">
            <v>0</v>
          </cell>
          <cell r="J674">
            <v>0</v>
          </cell>
        </row>
        <row r="675">
          <cell r="B675">
            <v>0</v>
          </cell>
          <cell r="C675" t="str">
            <v>LÁMINA METÁLICA CAL.22</v>
          </cell>
          <cell r="D675">
            <v>0</v>
          </cell>
          <cell r="E675" t="str">
            <v>M2</v>
          </cell>
          <cell r="F675">
            <v>1</v>
          </cell>
          <cell r="G675">
            <v>35000</v>
          </cell>
          <cell r="H675">
            <v>35000</v>
          </cell>
          <cell r="I675">
            <v>0</v>
          </cell>
          <cell r="J675">
            <v>0</v>
          </cell>
        </row>
        <row r="676">
          <cell r="B676">
            <v>0</v>
          </cell>
          <cell r="C676" t="str">
            <v>GANCHO METALICO</v>
          </cell>
          <cell r="D676">
            <v>0</v>
          </cell>
          <cell r="E676" t="str">
            <v>UND</v>
          </cell>
          <cell r="F676">
            <v>2</v>
          </cell>
          <cell r="G676">
            <v>500</v>
          </cell>
          <cell r="H676">
            <v>1000</v>
          </cell>
          <cell r="I676">
            <v>0</v>
          </cell>
          <cell r="J676">
            <v>0</v>
          </cell>
        </row>
        <row r="677">
          <cell r="B677">
            <v>0</v>
          </cell>
          <cell r="C677" t="str">
            <v>AMARRAS PARA ETERNIT</v>
          </cell>
          <cell r="D677">
            <v>0</v>
          </cell>
          <cell r="E677" t="str">
            <v>UND</v>
          </cell>
          <cell r="F677">
            <v>2</v>
          </cell>
          <cell r="G677">
            <v>500</v>
          </cell>
          <cell r="H677">
            <v>1000</v>
          </cell>
          <cell r="I677">
            <v>0</v>
          </cell>
          <cell r="J677">
            <v>0</v>
          </cell>
        </row>
        <row r="678">
          <cell r="B678">
            <v>0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 t="str">
            <v>TOTAL MATERIALES:</v>
          </cell>
          <cell r="I678">
            <v>37000</v>
          </cell>
          <cell r="J678">
            <v>0</v>
          </cell>
        </row>
        <row r="679">
          <cell r="B679">
            <v>0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</row>
        <row r="680">
          <cell r="B680">
            <v>0</v>
          </cell>
          <cell r="C680" t="str">
            <v>MANO DE OBRA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</row>
        <row r="681">
          <cell r="B681">
            <v>0</v>
          </cell>
          <cell r="C681" t="str">
            <v>DESCRIPCIÓN</v>
          </cell>
          <cell r="D681" t="str">
            <v>HORA-HOMBRE</v>
          </cell>
          <cell r="E681" t="str">
            <v>PRESTACIONES</v>
          </cell>
          <cell r="F681" t="str">
            <v>CANTIDAD</v>
          </cell>
          <cell r="G681" t="str">
            <v>RENDIMIENTO</v>
          </cell>
          <cell r="H681" t="str">
            <v>VR. PARCIAL</v>
          </cell>
          <cell r="I681">
            <v>0</v>
          </cell>
          <cell r="J681">
            <v>0</v>
          </cell>
        </row>
        <row r="682">
          <cell r="A682">
            <v>44</v>
          </cell>
          <cell r="B682">
            <v>0</v>
          </cell>
          <cell r="C682" t="str">
            <v>AYUDANTE</v>
          </cell>
          <cell r="D682">
            <v>3700</v>
          </cell>
          <cell r="E682">
            <v>1.85</v>
          </cell>
          <cell r="F682">
            <v>1</v>
          </cell>
          <cell r="G682">
            <v>0.45</v>
          </cell>
          <cell r="H682">
            <v>3080.25</v>
          </cell>
          <cell r="I682">
            <v>0</v>
          </cell>
          <cell r="J682">
            <v>0</v>
          </cell>
        </row>
        <row r="683">
          <cell r="B683">
            <v>0</v>
          </cell>
          <cell r="C683" t="str">
            <v>OFICIAL</v>
          </cell>
          <cell r="D683">
            <v>3150</v>
          </cell>
          <cell r="E683">
            <v>1.85</v>
          </cell>
          <cell r="F683">
            <v>1</v>
          </cell>
          <cell r="G683">
            <v>0.45</v>
          </cell>
          <cell r="H683">
            <v>2622.38</v>
          </cell>
          <cell r="I683">
            <v>0</v>
          </cell>
          <cell r="J683">
            <v>0</v>
          </cell>
        </row>
        <row r="684">
          <cell r="B684">
            <v>0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 t="str">
            <v>TOTAL MANO DE OBRA:</v>
          </cell>
          <cell r="I684">
            <v>5703</v>
          </cell>
          <cell r="J684">
            <v>0</v>
          </cell>
        </row>
        <row r="685"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</row>
        <row r="686">
          <cell r="B686">
            <v>0</v>
          </cell>
          <cell r="C686" t="str">
            <v>HERRAMIENTA Y EQUIPO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</row>
        <row r="687">
          <cell r="B687">
            <v>0</v>
          </cell>
          <cell r="C687" t="str">
            <v>DESCRIPCIÓN</v>
          </cell>
          <cell r="D687">
            <v>0</v>
          </cell>
          <cell r="E687" t="str">
            <v>TIPO</v>
          </cell>
          <cell r="F687" t="str">
            <v>TARIFA</v>
          </cell>
          <cell r="G687" t="str">
            <v>RENDIMIENTO</v>
          </cell>
          <cell r="H687" t="str">
            <v>VR. PARCIAL</v>
          </cell>
          <cell r="I687">
            <v>0</v>
          </cell>
          <cell r="J687">
            <v>0</v>
          </cell>
        </row>
        <row r="688">
          <cell r="B688">
            <v>0</v>
          </cell>
          <cell r="C688" t="str">
            <v>HERRAMIENTA MENOR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570.29999999999995</v>
          </cell>
          <cell r="I688">
            <v>0</v>
          </cell>
          <cell r="J688">
            <v>0</v>
          </cell>
        </row>
        <row r="689">
          <cell r="B689">
            <v>0</v>
          </cell>
          <cell r="C689" t="str">
            <v>ANDAMIO</v>
          </cell>
          <cell r="D689">
            <v>0</v>
          </cell>
          <cell r="E689" t="str">
            <v>METALICOS</v>
          </cell>
          <cell r="F689">
            <v>500</v>
          </cell>
          <cell r="G689">
            <v>2.5</v>
          </cell>
          <cell r="H689">
            <v>1250</v>
          </cell>
          <cell r="I689">
            <v>0</v>
          </cell>
          <cell r="J689">
            <v>0</v>
          </cell>
        </row>
        <row r="690"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 t="str">
            <v>TOTAL HERRAMIENTA Y EQUIPO:</v>
          </cell>
          <cell r="I690">
            <v>1820</v>
          </cell>
          <cell r="J690">
            <v>0</v>
          </cell>
        </row>
        <row r="691">
          <cell r="B691">
            <v>0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</row>
        <row r="692">
          <cell r="B692">
            <v>0</v>
          </cell>
          <cell r="C692" t="str">
            <v>TRANSPORTE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</row>
        <row r="693">
          <cell r="B693">
            <v>0</v>
          </cell>
          <cell r="C693" t="str">
            <v>MATERIAL</v>
          </cell>
          <cell r="D693">
            <v>0</v>
          </cell>
          <cell r="E693" t="str">
            <v>VOL (M3)</v>
          </cell>
          <cell r="F693" t="str">
            <v>DIST (KM)</v>
          </cell>
          <cell r="G693" t="str">
            <v>PESOS/(M3-KM)</v>
          </cell>
          <cell r="H693" t="str">
            <v>VR. UNITARIO</v>
          </cell>
          <cell r="I693">
            <v>0</v>
          </cell>
          <cell r="J693">
            <v>0</v>
          </cell>
        </row>
        <row r="694">
          <cell r="B694">
            <v>0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</row>
        <row r="695">
          <cell r="B695">
            <v>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 t="str">
            <v>TOTAL TRANSPORTE:</v>
          </cell>
          <cell r="I695">
            <v>0</v>
          </cell>
          <cell r="J695">
            <v>0</v>
          </cell>
        </row>
        <row r="696"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</row>
        <row r="697"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 t="str">
            <v>TOTAL COSTO DIRECTO:</v>
          </cell>
          <cell r="I697">
            <v>44523</v>
          </cell>
          <cell r="J697">
            <v>0</v>
          </cell>
        </row>
        <row r="698">
          <cell r="B698">
            <v>0</v>
          </cell>
          <cell r="C698" t="str">
            <v>COSTOS INDIRECTOS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</row>
        <row r="699">
          <cell r="B699">
            <v>0</v>
          </cell>
          <cell r="C699" t="str">
            <v>DESCRIPCIÓN</v>
          </cell>
          <cell r="D699">
            <v>0</v>
          </cell>
          <cell r="E699" t="str">
            <v>PORCENTAJE</v>
          </cell>
          <cell r="F699">
            <v>0</v>
          </cell>
          <cell r="G699" t="str">
            <v>VR.PARCIAL</v>
          </cell>
          <cell r="H699">
            <v>0</v>
          </cell>
          <cell r="I699">
            <v>0</v>
          </cell>
          <cell r="J699">
            <v>0</v>
          </cell>
        </row>
        <row r="700">
          <cell r="B700">
            <v>0</v>
          </cell>
          <cell r="C700" t="str">
            <v>ADMINISTRACIÓN</v>
          </cell>
          <cell r="D700">
            <v>0</v>
          </cell>
          <cell r="E700">
            <v>0.22</v>
          </cell>
          <cell r="F700">
            <v>0</v>
          </cell>
          <cell r="G700">
            <v>9795.06</v>
          </cell>
          <cell r="H700">
            <v>0</v>
          </cell>
          <cell r="I700">
            <v>0</v>
          </cell>
          <cell r="J700">
            <v>0</v>
          </cell>
        </row>
        <row r="701">
          <cell r="B701">
            <v>0</v>
          </cell>
          <cell r="C701" t="str">
            <v>IMPREVISTOS</v>
          </cell>
          <cell r="D701">
            <v>0</v>
          </cell>
          <cell r="E701">
            <v>0.03</v>
          </cell>
          <cell r="F701">
            <v>0</v>
          </cell>
          <cell r="G701">
            <v>1335.69</v>
          </cell>
          <cell r="H701">
            <v>0</v>
          </cell>
          <cell r="I701">
            <v>0</v>
          </cell>
          <cell r="J701">
            <v>0</v>
          </cell>
        </row>
        <row r="702">
          <cell r="B702">
            <v>0</v>
          </cell>
          <cell r="C702" t="str">
            <v>UTILIDAD</v>
          </cell>
          <cell r="D702">
            <v>0</v>
          </cell>
          <cell r="E702">
            <v>0.05</v>
          </cell>
          <cell r="F702">
            <v>0</v>
          </cell>
          <cell r="G702">
            <v>2226.15</v>
          </cell>
          <cell r="H702">
            <v>0</v>
          </cell>
          <cell r="I702">
            <v>0</v>
          </cell>
          <cell r="J702">
            <v>0</v>
          </cell>
        </row>
        <row r="703">
          <cell r="B703">
            <v>0</v>
          </cell>
          <cell r="C703" t="str">
            <v>IVA (16% DE LA UTILIDAD)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</row>
        <row r="704">
          <cell r="B704">
            <v>0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</row>
        <row r="705">
          <cell r="B705">
            <v>0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 t="str">
            <v>TOTAL COSTO INDIRECTO:</v>
          </cell>
          <cell r="I705">
            <v>13356.9</v>
          </cell>
          <cell r="J705">
            <v>0</v>
          </cell>
        </row>
        <row r="706"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J706">
            <v>0</v>
          </cell>
        </row>
        <row r="707">
          <cell r="B707">
            <v>0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 t="str">
            <v>TOTAL PRECIO UNITARIO:</v>
          </cell>
          <cell r="I707">
            <v>57879.9</v>
          </cell>
          <cell r="J707">
            <v>0</v>
          </cell>
        </row>
        <row r="708">
          <cell r="A708">
            <v>45</v>
          </cell>
          <cell r="B708">
            <v>1</v>
          </cell>
          <cell r="C708" t="str">
            <v>ITEM:</v>
          </cell>
          <cell r="D708" t="str">
            <v>VENTANA METALICA CON ANTEPECHO + VIDRIO</v>
          </cell>
          <cell r="E708">
            <v>0</v>
          </cell>
          <cell r="F708">
            <v>0</v>
          </cell>
          <cell r="G708">
            <v>0</v>
          </cell>
          <cell r="H708" t="str">
            <v>UND:</v>
          </cell>
          <cell r="I708" t="str">
            <v>M2</v>
          </cell>
          <cell r="J708">
            <v>0</v>
          </cell>
        </row>
        <row r="709">
          <cell r="B709">
            <v>0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</row>
        <row r="710">
          <cell r="B710">
            <v>0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</row>
        <row r="711">
          <cell r="B711">
            <v>0</v>
          </cell>
          <cell r="C711" t="str">
            <v>MATERIALES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</row>
        <row r="712">
          <cell r="B712">
            <v>0</v>
          </cell>
          <cell r="C712" t="str">
            <v>DESCRIPCIÓN</v>
          </cell>
          <cell r="D712">
            <v>0</v>
          </cell>
          <cell r="E712" t="str">
            <v>UND</v>
          </cell>
          <cell r="F712" t="str">
            <v>CANTIDAD</v>
          </cell>
          <cell r="G712" t="str">
            <v>VR. UNITARIO</v>
          </cell>
          <cell r="H712" t="str">
            <v>VR. PARCIAL</v>
          </cell>
          <cell r="I712">
            <v>0</v>
          </cell>
          <cell r="J712">
            <v>0</v>
          </cell>
        </row>
        <row r="713">
          <cell r="B713">
            <v>0</v>
          </cell>
          <cell r="C713" t="str">
            <v>VENTANA METALICA CON ANTEPECHO</v>
          </cell>
          <cell r="D713">
            <v>0</v>
          </cell>
          <cell r="E713" t="str">
            <v>M2</v>
          </cell>
          <cell r="F713">
            <v>1</v>
          </cell>
          <cell r="G713">
            <v>95000</v>
          </cell>
          <cell r="H713">
            <v>95000</v>
          </cell>
          <cell r="I713">
            <v>0</v>
          </cell>
          <cell r="J713">
            <v>0</v>
          </cell>
        </row>
        <row r="714">
          <cell r="B714">
            <v>0</v>
          </cell>
          <cell r="C714" t="str">
            <v>VIDRIO 4MM</v>
          </cell>
          <cell r="D714">
            <v>0</v>
          </cell>
          <cell r="E714" t="str">
            <v>M2</v>
          </cell>
          <cell r="F714">
            <v>1</v>
          </cell>
          <cell r="G714">
            <v>36750</v>
          </cell>
          <cell r="H714">
            <v>36750</v>
          </cell>
          <cell r="I714">
            <v>0</v>
          </cell>
          <cell r="J714">
            <v>0</v>
          </cell>
        </row>
        <row r="715">
          <cell r="B715">
            <v>0</v>
          </cell>
          <cell r="C715" t="str">
            <v xml:space="preserve">PINTURA ACEITE </v>
          </cell>
          <cell r="D715">
            <v>0</v>
          </cell>
          <cell r="E715" t="str">
            <v>GAL</v>
          </cell>
          <cell r="F715">
            <v>0.1</v>
          </cell>
          <cell r="G715">
            <v>45000</v>
          </cell>
          <cell r="H715">
            <v>4500</v>
          </cell>
          <cell r="I715">
            <v>0</v>
          </cell>
          <cell r="J715">
            <v>0</v>
          </cell>
        </row>
        <row r="716">
          <cell r="B716">
            <v>0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</row>
        <row r="717">
          <cell r="B717">
            <v>0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</row>
        <row r="718"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</row>
        <row r="719">
          <cell r="B719">
            <v>0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</row>
        <row r="720">
          <cell r="B720">
            <v>0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</row>
        <row r="721">
          <cell r="B721">
            <v>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 t="str">
            <v>TOTAL MATERIALES:</v>
          </cell>
          <cell r="I721">
            <v>136250</v>
          </cell>
          <cell r="J721">
            <v>0</v>
          </cell>
        </row>
        <row r="722"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</row>
        <row r="723">
          <cell r="B723">
            <v>0</v>
          </cell>
          <cell r="C723" t="str">
            <v>MANO DE OBRA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</row>
        <row r="724">
          <cell r="B724">
            <v>0</v>
          </cell>
          <cell r="C724" t="str">
            <v>DESCRIPCIÓN</v>
          </cell>
          <cell r="D724" t="str">
            <v>HORA-HOMBRE</v>
          </cell>
          <cell r="E724" t="str">
            <v>PRESTACIONES</v>
          </cell>
          <cell r="F724" t="str">
            <v>CANTIDAD</v>
          </cell>
          <cell r="G724" t="str">
            <v>RENDIMIENTO</v>
          </cell>
          <cell r="H724" t="str">
            <v>VR. PARCIAL</v>
          </cell>
          <cell r="I724">
            <v>0</v>
          </cell>
          <cell r="J724">
            <v>0</v>
          </cell>
        </row>
        <row r="725">
          <cell r="A725">
            <v>46</v>
          </cell>
          <cell r="B725">
            <v>0</v>
          </cell>
          <cell r="C725" t="str">
            <v>AYUDANTE</v>
          </cell>
          <cell r="D725">
            <v>3700</v>
          </cell>
          <cell r="E725">
            <v>1.85</v>
          </cell>
          <cell r="F725">
            <v>2</v>
          </cell>
          <cell r="G725">
            <v>1.6</v>
          </cell>
          <cell r="H725">
            <v>21904</v>
          </cell>
          <cell r="I725">
            <v>0</v>
          </cell>
          <cell r="J725">
            <v>0</v>
          </cell>
        </row>
        <row r="726">
          <cell r="B726">
            <v>0</v>
          </cell>
          <cell r="C726" t="str">
            <v>OFICIAL</v>
          </cell>
          <cell r="D726">
            <v>3150</v>
          </cell>
          <cell r="E726">
            <v>1.85</v>
          </cell>
          <cell r="F726">
            <v>1</v>
          </cell>
          <cell r="G726">
            <v>1.6</v>
          </cell>
          <cell r="H726">
            <v>9324</v>
          </cell>
          <cell r="I726">
            <v>0</v>
          </cell>
          <cell r="J726">
            <v>0</v>
          </cell>
        </row>
        <row r="727">
          <cell r="B727">
            <v>0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</row>
        <row r="728"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</row>
        <row r="729">
          <cell r="B729">
            <v>0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</row>
        <row r="730">
          <cell r="B730">
            <v>0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 t="str">
            <v>TOTAL MANO DE OBRA:</v>
          </cell>
          <cell r="I730">
            <v>31228</v>
          </cell>
          <cell r="J730">
            <v>0</v>
          </cell>
        </row>
        <row r="731">
          <cell r="B731">
            <v>0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</row>
        <row r="732">
          <cell r="B732">
            <v>0</v>
          </cell>
          <cell r="C732" t="str">
            <v>HERRAMIENTA Y EQUIPO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</row>
        <row r="733">
          <cell r="B733">
            <v>0</v>
          </cell>
          <cell r="C733" t="str">
            <v>DESCRIPCIÓN</v>
          </cell>
          <cell r="D733">
            <v>0</v>
          </cell>
          <cell r="E733" t="str">
            <v>TIPO</v>
          </cell>
          <cell r="F733" t="str">
            <v>TARIFA</v>
          </cell>
          <cell r="G733" t="str">
            <v>RENDIMIENTO</v>
          </cell>
          <cell r="H733" t="str">
            <v>VR. PARCIAL</v>
          </cell>
          <cell r="I733">
            <v>0</v>
          </cell>
          <cell r="J733">
            <v>0</v>
          </cell>
        </row>
        <row r="734">
          <cell r="B734">
            <v>0</v>
          </cell>
          <cell r="C734" t="str">
            <v>HERRAMIENTA MENOR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3122.8</v>
          </cell>
          <cell r="I734">
            <v>0</v>
          </cell>
          <cell r="J734">
            <v>0</v>
          </cell>
        </row>
        <row r="735">
          <cell r="B735">
            <v>0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</row>
        <row r="736">
          <cell r="B736">
            <v>0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</row>
        <row r="737">
          <cell r="B737">
            <v>0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</row>
        <row r="738">
          <cell r="B738">
            <v>0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</row>
        <row r="739">
          <cell r="B739">
            <v>0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</row>
        <row r="740">
          <cell r="B740">
            <v>0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 t="str">
            <v>TOTAL HERRAMIENTA Y EQUIPO:</v>
          </cell>
          <cell r="I740">
            <v>3123</v>
          </cell>
          <cell r="J740">
            <v>0</v>
          </cell>
        </row>
        <row r="741">
          <cell r="B741">
            <v>0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</row>
        <row r="742">
          <cell r="B742">
            <v>0</v>
          </cell>
          <cell r="C742" t="str">
            <v>TRANSPORTE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</row>
        <row r="743">
          <cell r="B743">
            <v>0</v>
          </cell>
          <cell r="C743" t="str">
            <v>MATERIAL</v>
          </cell>
          <cell r="D743">
            <v>0</v>
          </cell>
          <cell r="E743" t="str">
            <v>VOL (M3)</v>
          </cell>
          <cell r="F743" t="str">
            <v>DIST (KM)</v>
          </cell>
          <cell r="G743" t="str">
            <v>PESOS/(M3-KM)</v>
          </cell>
          <cell r="H743" t="str">
            <v>VR. UNITARIO</v>
          </cell>
          <cell r="I743">
            <v>0</v>
          </cell>
          <cell r="J743">
            <v>0</v>
          </cell>
        </row>
        <row r="744">
          <cell r="B744">
            <v>0</v>
          </cell>
          <cell r="C744">
            <v>0</v>
          </cell>
          <cell r="D744">
            <v>0</v>
          </cell>
          <cell r="E744">
            <v>0</v>
          </cell>
          <cell r="F744">
            <v>5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</row>
        <row r="745">
          <cell r="B745">
            <v>0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</row>
        <row r="746"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 t="str">
            <v>TOTAL TRANSPORTE:</v>
          </cell>
          <cell r="I746">
            <v>0</v>
          </cell>
          <cell r="J746">
            <v>0</v>
          </cell>
        </row>
        <row r="747">
          <cell r="B747">
            <v>0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</row>
        <row r="748">
          <cell r="B748">
            <v>0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 t="str">
            <v>TOTAL COSTO DIRECTO:</v>
          </cell>
          <cell r="I748">
            <v>170601</v>
          </cell>
          <cell r="J748">
            <v>0</v>
          </cell>
        </row>
        <row r="749">
          <cell r="B749">
            <v>0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</row>
        <row r="750">
          <cell r="B750">
            <v>0</v>
          </cell>
          <cell r="C750" t="str">
            <v>COSTOS INDIRECTOS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</row>
        <row r="751">
          <cell r="B751">
            <v>0</v>
          </cell>
          <cell r="C751" t="str">
            <v>DESCRIPCIÓN</v>
          </cell>
          <cell r="D751">
            <v>0</v>
          </cell>
          <cell r="E751" t="str">
            <v>PORCENTAJE</v>
          </cell>
          <cell r="F751">
            <v>0</v>
          </cell>
          <cell r="G751" t="str">
            <v>VR.PARCIAL</v>
          </cell>
          <cell r="H751">
            <v>0</v>
          </cell>
          <cell r="I751">
            <v>0</v>
          </cell>
          <cell r="J751">
            <v>0</v>
          </cell>
        </row>
        <row r="752">
          <cell r="B752">
            <v>0</v>
          </cell>
          <cell r="C752" t="str">
            <v>ADMINISTRACIÓN</v>
          </cell>
          <cell r="D752">
            <v>0</v>
          </cell>
          <cell r="E752" t="str">
            <v>0,22</v>
          </cell>
          <cell r="F752">
            <v>0</v>
          </cell>
          <cell r="G752">
            <v>37532.22</v>
          </cell>
          <cell r="H752">
            <v>0</v>
          </cell>
          <cell r="I752">
            <v>0</v>
          </cell>
          <cell r="J752">
            <v>0</v>
          </cell>
        </row>
        <row r="753">
          <cell r="B753">
            <v>0</v>
          </cell>
          <cell r="C753" t="str">
            <v>IMPREVISTOS</v>
          </cell>
          <cell r="D753">
            <v>0</v>
          </cell>
          <cell r="E753" t="str">
            <v>0,03</v>
          </cell>
          <cell r="F753">
            <v>0</v>
          </cell>
          <cell r="G753">
            <v>5118.03</v>
          </cell>
          <cell r="H753">
            <v>0</v>
          </cell>
          <cell r="I753">
            <v>0</v>
          </cell>
          <cell r="J753">
            <v>0</v>
          </cell>
        </row>
        <row r="754">
          <cell r="B754">
            <v>0</v>
          </cell>
          <cell r="C754" t="str">
            <v>UTILIDAD</v>
          </cell>
          <cell r="D754">
            <v>0</v>
          </cell>
          <cell r="E754" t="str">
            <v>0,05</v>
          </cell>
          <cell r="F754">
            <v>0</v>
          </cell>
          <cell r="G754">
            <v>8530.0499999999993</v>
          </cell>
          <cell r="H754">
            <v>0</v>
          </cell>
          <cell r="I754">
            <v>0</v>
          </cell>
          <cell r="J754">
            <v>0</v>
          </cell>
        </row>
        <row r="755">
          <cell r="B755">
            <v>0</v>
          </cell>
          <cell r="C755" t="str">
            <v>IVA (16% DE LA UTILIDAD)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</row>
        <row r="756">
          <cell r="B756">
            <v>0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</row>
        <row r="757">
          <cell r="B757">
            <v>0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 t="str">
            <v>TOTAL COSTO INDIRECTO:</v>
          </cell>
          <cell r="I757">
            <v>51180</v>
          </cell>
          <cell r="J757">
            <v>0</v>
          </cell>
        </row>
        <row r="758"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</row>
        <row r="759">
          <cell r="B759">
            <v>0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 t="str">
            <v>TOTAL PRECIO UNITARIO:</v>
          </cell>
          <cell r="I759">
            <v>221781</v>
          </cell>
          <cell r="J759">
            <v>0</v>
          </cell>
        </row>
        <row r="760">
          <cell r="B760">
            <v>0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</row>
        <row r="761">
          <cell r="B761">
            <v>0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</row>
        <row r="762">
          <cell r="A762">
            <v>47</v>
          </cell>
          <cell r="B762">
            <v>1</v>
          </cell>
          <cell r="C762" t="str">
            <v>ITEM:</v>
          </cell>
          <cell r="D762" t="str">
            <v>PUERTA METALICA + CHAPA  + ANTICORROSIVO+ PINTURA CAL 20</v>
          </cell>
          <cell r="E762">
            <v>0</v>
          </cell>
          <cell r="F762">
            <v>0</v>
          </cell>
          <cell r="G762">
            <v>0</v>
          </cell>
          <cell r="H762" t="str">
            <v>UND:</v>
          </cell>
          <cell r="I762" t="str">
            <v>UND</v>
          </cell>
          <cell r="J762">
            <v>0</v>
          </cell>
        </row>
        <row r="763">
          <cell r="B763">
            <v>0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</row>
        <row r="764">
          <cell r="B764">
            <v>0</v>
          </cell>
          <cell r="C764" t="str">
            <v>MATERIALES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</row>
        <row r="765">
          <cell r="B765">
            <v>0</v>
          </cell>
          <cell r="C765" t="str">
            <v>DESCRIPCIÓN</v>
          </cell>
          <cell r="D765">
            <v>0</v>
          </cell>
          <cell r="E765" t="str">
            <v>UND</v>
          </cell>
          <cell r="F765" t="str">
            <v>CANTIDAD</v>
          </cell>
          <cell r="G765" t="str">
            <v>VR. UNITARIO</v>
          </cell>
          <cell r="H765" t="str">
            <v>VR. PARCIAL</v>
          </cell>
          <cell r="I765">
            <v>0</v>
          </cell>
          <cell r="J765">
            <v>0</v>
          </cell>
        </row>
        <row r="766">
          <cell r="B766">
            <v>0</v>
          </cell>
          <cell r="C766" t="str">
            <v>PORTON EN TUBERÍA</v>
          </cell>
          <cell r="D766">
            <v>0</v>
          </cell>
          <cell r="E766" t="str">
            <v>M2</v>
          </cell>
          <cell r="F766">
            <v>5</v>
          </cell>
          <cell r="G766">
            <v>250000</v>
          </cell>
          <cell r="H766">
            <v>1250000</v>
          </cell>
          <cell r="I766">
            <v>0</v>
          </cell>
          <cell r="J766">
            <v>0</v>
          </cell>
        </row>
        <row r="767">
          <cell r="B767">
            <v>0</v>
          </cell>
          <cell r="C767" t="str">
            <v>CHAPA PUERTA</v>
          </cell>
          <cell r="D767">
            <v>0</v>
          </cell>
          <cell r="E767" t="str">
            <v>UND</v>
          </cell>
          <cell r="F767">
            <v>1</v>
          </cell>
          <cell r="G767">
            <v>35000</v>
          </cell>
          <cell r="H767">
            <v>35000</v>
          </cell>
          <cell r="I767">
            <v>0</v>
          </cell>
          <cell r="J767">
            <v>0</v>
          </cell>
        </row>
        <row r="768">
          <cell r="B768">
            <v>0</v>
          </cell>
          <cell r="C768" t="str">
            <v xml:space="preserve">PINTURA ACEITE </v>
          </cell>
          <cell r="D768">
            <v>0</v>
          </cell>
          <cell r="E768" t="str">
            <v>GAL</v>
          </cell>
          <cell r="F768">
            <v>0.15</v>
          </cell>
          <cell r="G768">
            <v>45000</v>
          </cell>
          <cell r="H768">
            <v>6750</v>
          </cell>
          <cell r="I768">
            <v>0</v>
          </cell>
          <cell r="J768">
            <v>0</v>
          </cell>
        </row>
        <row r="769">
          <cell r="B769">
            <v>0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</row>
        <row r="770">
          <cell r="B770">
            <v>0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 t="str">
            <v>TOTAL MATERIALES:</v>
          </cell>
          <cell r="I770">
            <v>1291750</v>
          </cell>
          <cell r="J770">
            <v>0</v>
          </cell>
        </row>
        <row r="771">
          <cell r="B771">
            <v>0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</row>
        <row r="772">
          <cell r="B772">
            <v>0</v>
          </cell>
          <cell r="C772" t="str">
            <v>MANO DE OBRA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</row>
        <row r="773">
          <cell r="B773">
            <v>0</v>
          </cell>
          <cell r="C773" t="str">
            <v>DESCRIPCIÓN</v>
          </cell>
          <cell r="D773" t="str">
            <v>HORA-HOMBRE</v>
          </cell>
          <cell r="E773" t="str">
            <v>PRESTACIONES</v>
          </cell>
          <cell r="F773" t="str">
            <v>CANTIDAD</v>
          </cell>
          <cell r="G773" t="str">
            <v>RENDIMIENTO</v>
          </cell>
          <cell r="H773" t="str">
            <v>VR. PARCIAL</v>
          </cell>
          <cell r="I773">
            <v>0</v>
          </cell>
          <cell r="J773">
            <v>0</v>
          </cell>
        </row>
        <row r="774">
          <cell r="A774">
            <v>48</v>
          </cell>
          <cell r="B774">
            <v>0</v>
          </cell>
          <cell r="C774" t="str">
            <v>AYUDANTE</v>
          </cell>
          <cell r="D774">
            <v>3700</v>
          </cell>
          <cell r="E774">
            <v>1.85</v>
          </cell>
          <cell r="F774">
            <v>3</v>
          </cell>
          <cell r="G774">
            <v>2.5</v>
          </cell>
          <cell r="H774">
            <v>51337.5</v>
          </cell>
          <cell r="I774">
            <v>0</v>
          </cell>
          <cell r="J774">
            <v>0</v>
          </cell>
        </row>
        <row r="775">
          <cell r="B775">
            <v>0</v>
          </cell>
          <cell r="C775" t="str">
            <v>OFICIAL</v>
          </cell>
          <cell r="D775">
            <v>3150</v>
          </cell>
          <cell r="E775">
            <v>1.85</v>
          </cell>
          <cell r="F775">
            <v>1</v>
          </cell>
          <cell r="G775">
            <v>2.5</v>
          </cell>
          <cell r="H775">
            <v>14568.75</v>
          </cell>
          <cell r="I775">
            <v>0</v>
          </cell>
          <cell r="J775">
            <v>0</v>
          </cell>
        </row>
        <row r="776">
          <cell r="B776">
            <v>0</v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 t="str">
            <v>TOTAL MANO DE OBRA:</v>
          </cell>
          <cell r="I776">
            <v>65906</v>
          </cell>
          <cell r="J776">
            <v>0</v>
          </cell>
        </row>
        <row r="777">
          <cell r="B777">
            <v>0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</row>
        <row r="778">
          <cell r="B778">
            <v>0</v>
          </cell>
          <cell r="C778" t="str">
            <v>HERRAMIENTA Y EQUIPO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</row>
        <row r="779">
          <cell r="B779">
            <v>0</v>
          </cell>
          <cell r="C779" t="str">
            <v>DESCRIPCIÓN</v>
          </cell>
          <cell r="D779">
            <v>0</v>
          </cell>
          <cell r="E779" t="str">
            <v>TIPO</v>
          </cell>
          <cell r="F779" t="str">
            <v>TARIFA</v>
          </cell>
          <cell r="G779" t="str">
            <v>RENDIMIENTO</v>
          </cell>
          <cell r="H779" t="str">
            <v>VR. PARCIAL</v>
          </cell>
          <cell r="I779">
            <v>0</v>
          </cell>
          <cell r="J779">
            <v>0</v>
          </cell>
        </row>
        <row r="780">
          <cell r="B780">
            <v>0</v>
          </cell>
          <cell r="C780" t="str">
            <v>HERRAMIENTA MENOR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6920.6</v>
          </cell>
          <cell r="I780">
            <v>0</v>
          </cell>
          <cell r="J780">
            <v>0</v>
          </cell>
        </row>
        <row r="781">
          <cell r="B781">
            <v>0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 t="str">
            <v>TOTAL HERRAMIENTA Y EQUIPO:</v>
          </cell>
          <cell r="I781">
            <v>6921</v>
          </cell>
          <cell r="J781">
            <v>0</v>
          </cell>
        </row>
        <row r="782">
          <cell r="B782">
            <v>0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</row>
        <row r="783">
          <cell r="B783">
            <v>0</v>
          </cell>
          <cell r="C783" t="str">
            <v>TRANSPORTE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</row>
        <row r="784">
          <cell r="B784">
            <v>0</v>
          </cell>
          <cell r="C784" t="str">
            <v>MATERIAL</v>
          </cell>
          <cell r="D784">
            <v>0</v>
          </cell>
          <cell r="E784" t="str">
            <v>VOL (M3)</v>
          </cell>
          <cell r="F784" t="str">
            <v>DIST (KM)</v>
          </cell>
          <cell r="G784" t="str">
            <v>PESOS/(M3-KM)</v>
          </cell>
          <cell r="H784" t="str">
            <v>VR. UNITARIO</v>
          </cell>
          <cell r="I784">
            <v>0</v>
          </cell>
          <cell r="J784">
            <v>0</v>
          </cell>
        </row>
        <row r="785">
          <cell r="B785">
            <v>0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</row>
        <row r="786">
          <cell r="B786">
            <v>0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 t="str">
            <v>TOTAL TRANSPORTE:</v>
          </cell>
          <cell r="I786">
            <v>0</v>
          </cell>
          <cell r="J786">
            <v>0</v>
          </cell>
        </row>
        <row r="787">
          <cell r="B787">
            <v>0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</row>
        <row r="788">
          <cell r="B788">
            <v>0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 t="str">
            <v>TOTAL COSTO DIRECTO:</v>
          </cell>
          <cell r="I788">
            <v>1364577</v>
          </cell>
          <cell r="J788">
            <v>0</v>
          </cell>
        </row>
        <row r="789">
          <cell r="B789">
            <v>0</v>
          </cell>
          <cell r="C789" t="str">
            <v>COSTOS INDIRECTOS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</row>
        <row r="790">
          <cell r="B790">
            <v>0</v>
          </cell>
          <cell r="C790" t="str">
            <v>DESCRIPCIÓN</v>
          </cell>
          <cell r="D790">
            <v>0</v>
          </cell>
          <cell r="E790" t="str">
            <v>PORCENTAJE</v>
          </cell>
          <cell r="F790">
            <v>0</v>
          </cell>
          <cell r="G790" t="str">
            <v>VR.PARCIAL</v>
          </cell>
          <cell r="H790">
            <v>0</v>
          </cell>
          <cell r="I790">
            <v>0</v>
          </cell>
          <cell r="J790">
            <v>0</v>
          </cell>
        </row>
        <row r="791">
          <cell r="B791">
            <v>0</v>
          </cell>
          <cell r="C791" t="str">
            <v>ADMINISTRACIÓN</v>
          </cell>
          <cell r="D791">
            <v>0</v>
          </cell>
          <cell r="E791" t="str">
            <v>0,22</v>
          </cell>
          <cell r="F791">
            <v>0</v>
          </cell>
          <cell r="G791">
            <v>300206.94</v>
          </cell>
          <cell r="H791">
            <v>0</v>
          </cell>
          <cell r="I791">
            <v>0</v>
          </cell>
          <cell r="J791">
            <v>0</v>
          </cell>
        </row>
        <row r="792">
          <cell r="B792">
            <v>0</v>
          </cell>
          <cell r="C792" t="str">
            <v>IMPREVISTOS</v>
          </cell>
          <cell r="D792">
            <v>0</v>
          </cell>
          <cell r="E792" t="str">
            <v>0,03</v>
          </cell>
          <cell r="F792">
            <v>0</v>
          </cell>
          <cell r="G792">
            <v>40937.31</v>
          </cell>
          <cell r="H792">
            <v>0</v>
          </cell>
          <cell r="I792">
            <v>0</v>
          </cell>
          <cell r="J792">
            <v>0</v>
          </cell>
        </row>
        <row r="793">
          <cell r="B793">
            <v>0</v>
          </cell>
          <cell r="C793" t="str">
            <v>UTILIDAD</v>
          </cell>
          <cell r="D793">
            <v>0</v>
          </cell>
          <cell r="E793" t="str">
            <v>0,05</v>
          </cell>
          <cell r="F793">
            <v>0</v>
          </cell>
          <cell r="G793">
            <v>68228.850000000006</v>
          </cell>
          <cell r="H793">
            <v>0</v>
          </cell>
          <cell r="I793">
            <v>0</v>
          </cell>
          <cell r="J793">
            <v>0</v>
          </cell>
        </row>
        <row r="794">
          <cell r="B794">
            <v>0</v>
          </cell>
          <cell r="C794" t="str">
            <v>IVA (16% DE LA UTILIDAD)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</row>
        <row r="795">
          <cell r="B795">
            <v>0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</row>
        <row r="796">
          <cell r="B796">
            <v>0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 t="str">
            <v>TOTAL COSTO INDIRECTO:</v>
          </cell>
          <cell r="I796">
            <v>409373</v>
          </cell>
          <cell r="J796">
            <v>0</v>
          </cell>
        </row>
        <row r="797">
          <cell r="B797">
            <v>0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</row>
        <row r="798">
          <cell r="B798">
            <v>0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 t="str">
            <v>TOTAL PRECIO UNITARIO:</v>
          </cell>
          <cell r="I798">
            <v>1773950</v>
          </cell>
          <cell r="J798">
            <v>0</v>
          </cell>
        </row>
        <row r="799">
          <cell r="A799">
            <v>49</v>
          </cell>
          <cell r="B799">
            <v>1</v>
          </cell>
          <cell r="C799" t="str">
            <v>ITEM:</v>
          </cell>
          <cell r="D799" t="str">
            <v>PINTURA</v>
          </cell>
          <cell r="E799">
            <v>0</v>
          </cell>
          <cell r="F799">
            <v>0</v>
          </cell>
          <cell r="G799">
            <v>0</v>
          </cell>
          <cell r="H799" t="str">
            <v>UND:</v>
          </cell>
          <cell r="I799" t="str">
            <v>M2</v>
          </cell>
          <cell r="J799">
            <v>0</v>
          </cell>
        </row>
        <row r="800">
          <cell r="B800">
            <v>0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</row>
        <row r="801">
          <cell r="B801">
            <v>0</v>
          </cell>
          <cell r="C801" t="str">
            <v>MATERIALES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</row>
        <row r="802">
          <cell r="B802">
            <v>0</v>
          </cell>
          <cell r="C802" t="str">
            <v>DESCRIPCIÓN</v>
          </cell>
          <cell r="D802">
            <v>0</v>
          </cell>
          <cell r="E802" t="str">
            <v>UND</v>
          </cell>
          <cell r="F802" t="str">
            <v>CANTIDAD</v>
          </cell>
          <cell r="G802" t="str">
            <v>VR. UNITARIO</v>
          </cell>
          <cell r="H802" t="str">
            <v>VR. PARCIAL</v>
          </cell>
          <cell r="I802">
            <v>0</v>
          </cell>
          <cell r="J802">
            <v>0</v>
          </cell>
        </row>
        <row r="803">
          <cell r="B803">
            <v>0</v>
          </cell>
          <cell r="C803" t="str">
            <v>PINTURA</v>
          </cell>
          <cell r="D803">
            <v>0</v>
          </cell>
          <cell r="E803" t="str">
            <v>GAL</v>
          </cell>
          <cell r="F803">
            <v>0.05</v>
          </cell>
          <cell r="G803">
            <v>42000</v>
          </cell>
          <cell r="H803">
            <v>2100</v>
          </cell>
          <cell r="I803">
            <v>0</v>
          </cell>
          <cell r="J803">
            <v>0</v>
          </cell>
        </row>
        <row r="804">
          <cell r="B804">
            <v>0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</row>
        <row r="805">
          <cell r="B805">
            <v>0</v>
          </cell>
          <cell r="C805">
            <v>0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 t="str">
            <v>TOTAL MATERIALES:</v>
          </cell>
          <cell r="I805">
            <v>2100</v>
          </cell>
          <cell r="J805">
            <v>0</v>
          </cell>
        </row>
        <row r="806">
          <cell r="B806">
            <v>0</v>
          </cell>
          <cell r="C806">
            <v>0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</row>
        <row r="807">
          <cell r="B807">
            <v>0</v>
          </cell>
          <cell r="C807" t="str">
            <v>MANO DE OBRA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</row>
        <row r="808">
          <cell r="B808">
            <v>0</v>
          </cell>
          <cell r="C808" t="str">
            <v>DESCRIPCIÓN</v>
          </cell>
          <cell r="D808" t="str">
            <v>HORA-HOMBRE</v>
          </cell>
          <cell r="E808" t="str">
            <v>PRESTACIONES</v>
          </cell>
          <cell r="F808" t="str">
            <v>CANTIDAD</v>
          </cell>
          <cell r="G808" t="str">
            <v>RENDIMIENTO</v>
          </cell>
          <cell r="H808" t="str">
            <v>VR. PARCIAL</v>
          </cell>
          <cell r="I808">
            <v>0</v>
          </cell>
          <cell r="J808">
            <v>0</v>
          </cell>
        </row>
        <row r="809">
          <cell r="A809">
            <v>50</v>
          </cell>
          <cell r="B809">
            <v>0</v>
          </cell>
          <cell r="C809" t="str">
            <v>AYUDANTE</v>
          </cell>
          <cell r="D809">
            <v>3700</v>
          </cell>
          <cell r="E809">
            <v>1.85</v>
          </cell>
          <cell r="F809">
            <v>1</v>
          </cell>
          <cell r="G809">
            <v>0.16</v>
          </cell>
          <cell r="H809">
            <v>1095.2</v>
          </cell>
          <cell r="I809">
            <v>0</v>
          </cell>
          <cell r="J809">
            <v>0</v>
          </cell>
        </row>
        <row r="810">
          <cell r="B810">
            <v>0</v>
          </cell>
          <cell r="C810" t="str">
            <v>OFICIAL</v>
          </cell>
          <cell r="D810">
            <v>3150</v>
          </cell>
          <cell r="E810">
            <v>1.85</v>
          </cell>
          <cell r="F810">
            <v>1</v>
          </cell>
          <cell r="G810">
            <v>0.16</v>
          </cell>
          <cell r="H810">
            <v>932.4</v>
          </cell>
          <cell r="I810">
            <v>0</v>
          </cell>
          <cell r="J810">
            <v>0</v>
          </cell>
        </row>
        <row r="811">
          <cell r="B811">
            <v>0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 t="str">
            <v>TOTAL MANO DE OBRA:</v>
          </cell>
          <cell r="I811">
            <v>2028</v>
          </cell>
          <cell r="J811">
            <v>0</v>
          </cell>
        </row>
        <row r="812">
          <cell r="B812">
            <v>0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</row>
        <row r="813">
          <cell r="B813">
            <v>0</v>
          </cell>
          <cell r="C813" t="str">
            <v>HERRAMIENTA Y EQUIPO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</row>
        <row r="814">
          <cell r="B814">
            <v>0</v>
          </cell>
          <cell r="C814" t="str">
            <v>DESCRIPCIÓN</v>
          </cell>
          <cell r="D814">
            <v>0</v>
          </cell>
          <cell r="E814" t="str">
            <v>TIPO</v>
          </cell>
          <cell r="F814" t="str">
            <v>TARIFA</v>
          </cell>
          <cell r="G814" t="str">
            <v>RENDIMIENTO</v>
          </cell>
          <cell r="H814" t="str">
            <v>VR. PARCIAL</v>
          </cell>
          <cell r="I814">
            <v>0</v>
          </cell>
          <cell r="J814">
            <v>0</v>
          </cell>
        </row>
        <row r="815">
          <cell r="B815">
            <v>0</v>
          </cell>
          <cell r="C815" t="str">
            <v>HERRAMIENTA MENOR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202.8</v>
          </cell>
          <cell r="I815">
            <v>0</v>
          </cell>
          <cell r="J815">
            <v>0</v>
          </cell>
        </row>
        <row r="816">
          <cell r="B816">
            <v>0</v>
          </cell>
          <cell r="C816" t="str">
            <v>ANDAMIO</v>
          </cell>
          <cell r="D816">
            <v>0</v>
          </cell>
          <cell r="E816" t="str">
            <v>METALICOS</v>
          </cell>
          <cell r="F816">
            <v>500</v>
          </cell>
          <cell r="G816">
            <v>0.1</v>
          </cell>
          <cell r="H816">
            <v>50</v>
          </cell>
          <cell r="I816">
            <v>0</v>
          </cell>
          <cell r="J816">
            <v>0</v>
          </cell>
        </row>
        <row r="817">
          <cell r="B817">
            <v>0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</row>
        <row r="818">
          <cell r="B818">
            <v>0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 t="str">
            <v>TOTAL HERRAMIENTA Y EQUIPO:</v>
          </cell>
          <cell r="I818">
            <v>253</v>
          </cell>
          <cell r="J818">
            <v>0</v>
          </cell>
        </row>
        <row r="819">
          <cell r="B819">
            <v>0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</row>
        <row r="820">
          <cell r="B820">
            <v>0</v>
          </cell>
          <cell r="C820" t="str">
            <v>TRANSPORTE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</row>
        <row r="821">
          <cell r="B821">
            <v>0</v>
          </cell>
          <cell r="C821" t="str">
            <v>MATERIAL</v>
          </cell>
          <cell r="D821">
            <v>0</v>
          </cell>
          <cell r="E821" t="str">
            <v>VOL (M3)</v>
          </cell>
          <cell r="F821" t="str">
            <v>DIST (KM)</v>
          </cell>
          <cell r="G821" t="str">
            <v>PESOS/(M3-KM)</v>
          </cell>
          <cell r="H821" t="str">
            <v>VR. UNITARIO</v>
          </cell>
          <cell r="I821">
            <v>0</v>
          </cell>
          <cell r="J821">
            <v>0</v>
          </cell>
        </row>
        <row r="822">
          <cell r="B822">
            <v>0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</row>
        <row r="823">
          <cell r="B823">
            <v>0</v>
          </cell>
          <cell r="C823">
            <v>0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 t="str">
            <v>TOTAL TRANSPORTE:</v>
          </cell>
          <cell r="I823">
            <v>0</v>
          </cell>
          <cell r="J823">
            <v>0</v>
          </cell>
        </row>
        <row r="824">
          <cell r="B824">
            <v>0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</row>
        <row r="825">
          <cell r="B825">
            <v>0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 t="str">
            <v>TOTAL COSTO DIRECTO:</v>
          </cell>
          <cell r="I825">
            <v>4381</v>
          </cell>
          <cell r="J825">
            <v>0</v>
          </cell>
        </row>
        <row r="826">
          <cell r="B826">
            <v>0</v>
          </cell>
          <cell r="C826" t="str">
            <v>COSTOS INDIRECTOS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</row>
        <row r="827">
          <cell r="B827">
            <v>0</v>
          </cell>
          <cell r="C827" t="str">
            <v>DESCRIPCIÓN</v>
          </cell>
          <cell r="D827">
            <v>0</v>
          </cell>
          <cell r="E827" t="str">
            <v>PORCENTAJE</v>
          </cell>
          <cell r="F827">
            <v>0</v>
          </cell>
          <cell r="G827" t="str">
            <v>VR.PARCIAL</v>
          </cell>
          <cell r="H827">
            <v>0</v>
          </cell>
          <cell r="I827">
            <v>0</v>
          </cell>
          <cell r="J827">
            <v>0</v>
          </cell>
        </row>
        <row r="828">
          <cell r="B828">
            <v>0</v>
          </cell>
          <cell r="C828" t="str">
            <v>ADMINISTRACIÓN</v>
          </cell>
          <cell r="D828">
            <v>0</v>
          </cell>
          <cell r="E828" t="str">
            <v>0,22</v>
          </cell>
          <cell r="F828">
            <v>0</v>
          </cell>
          <cell r="G828">
            <v>963.82</v>
          </cell>
          <cell r="H828">
            <v>0</v>
          </cell>
          <cell r="I828">
            <v>0</v>
          </cell>
          <cell r="J828">
            <v>0</v>
          </cell>
        </row>
        <row r="829">
          <cell r="B829">
            <v>0</v>
          </cell>
          <cell r="C829" t="str">
            <v>IMPREVISTOS</v>
          </cell>
          <cell r="D829">
            <v>0</v>
          </cell>
          <cell r="E829" t="str">
            <v>0,03</v>
          </cell>
          <cell r="F829">
            <v>0</v>
          </cell>
          <cell r="G829">
            <v>131.43</v>
          </cell>
          <cell r="H829">
            <v>0</v>
          </cell>
          <cell r="I829">
            <v>0</v>
          </cell>
          <cell r="J829">
            <v>0</v>
          </cell>
        </row>
        <row r="830">
          <cell r="B830">
            <v>0</v>
          </cell>
          <cell r="C830" t="str">
            <v>UTILIDAD</v>
          </cell>
          <cell r="D830">
            <v>0</v>
          </cell>
          <cell r="E830" t="str">
            <v>0,05</v>
          </cell>
          <cell r="F830">
            <v>0</v>
          </cell>
          <cell r="G830">
            <v>219.05</v>
          </cell>
          <cell r="H830">
            <v>0</v>
          </cell>
          <cell r="I830">
            <v>0</v>
          </cell>
          <cell r="J830">
            <v>0</v>
          </cell>
        </row>
        <row r="831">
          <cell r="B831">
            <v>0</v>
          </cell>
          <cell r="C831" t="str">
            <v>IVA (16% DE LA UTILIDAD)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</row>
        <row r="832">
          <cell r="B832">
            <v>0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</row>
        <row r="833">
          <cell r="B833">
            <v>0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 t="str">
            <v>TOTAL COSTO INDIRECTO:</v>
          </cell>
          <cell r="I833">
            <v>1314</v>
          </cell>
          <cell r="J833">
            <v>0</v>
          </cell>
        </row>
        <row r="834">
          <cell r="B834">
            <v>0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</row>
        <row r="835">
          <cell r="B835">
            <v>0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 t="str">
            <v>TOTAL PRECIO UNITARIO:</v>
          </cell>
          <cell r="I835">
            <v>5695</v>
          </cell>
          <cell r="J835">
            <v>0</v>
          </cell>
        </row>
        <row r="836">
          <cell r="A836">
            <v>51</v>
          </cell>
          <cell r="B836">
            <v>1</v>
          </cell>
          <cell r="C836" t="str">
            <v>ITEM:</v>
          </cell>
          <cell r="D836" t="str">
            <v>MATERIAL RECEBO COMPACTO E=0.15M</v>
          </cell>
          <cell r="E836">
            <v>0</v>
          </cell>
          <cell r="F836">
            <v>0</v>
          </cell>
          <cell r="G836">
            <v>0</v>
          </cell>
          <cell r="H836" t="str">
            <v>UND:</v>
          </cell>
          <cell r="I836" t="str">
            <v>M3</v>
          </cell>
          <cell r="J836">
            <v>0</v>
          </cell>
        </row>
        <row r="837">
          <cell r="B837">
            <v>0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</row>
        <row r="838">
          <cell r="B838">
            <v>0</v>
          </cell>
          <cell r="C838" t="str">
            <v>MATERIALES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</row>
        <row r="839">
          <cell r="B839">
            <v>0</v>
          </cell>
          <cell r="C839" t="str">
            <v>DESCRIPCIÓN</v>
          </cell>
          <cell r="D839">
            <v>0</v>
          </cell>
          <cell r="E839" t="str">
            <v>UND</v>
          </cell>
          <cell r="F839" t="str">
            <v>CANTIDAD</v>
          </cell>
          <cell r="G839" t="str">
            <v>VR. UNITARIO</v>
          </cell>
          <cell r="H839" t="str">
            <v>VR. PARCIAL</v>
          </cell>
          <cell r="I839">
            <v>0</v>
          </cell>
          <cell r="J839">
            <v>0</v>
          </cell>
        </row>
        <row r="840">
          <cell r="B840">
            <v>0</v>
          </cell>
          <cell r="C840" t="str">
            <v>MATERIAL RECEBO</v>
          </cell>
          <cell r="D840">
            <v>0</v>
          </cell>
          <cell r="E840" t="str">
            <v>M3</v>
          </cell>
          <cell r="F840">
            <v>1</v>
          </cell>
          <cell r="G840">
            <v>30000</v>
          </cell>
          <cell r="H840">
            <v>30000</v>
          </cell>
          <cell r="I840">
            <v>0</v>
          </cell>
          <cell r="J840">
            <v>0</v>
          </cell>
        </row>
        <row r="841">
          <cell r="B841">
            <v>0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</row>
        <row r="842">
          <cell r="B842">
            <v>0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 t="str">
            <v>TOTAL MATERIALES:</v>
          </cell>
          <cell r="I842">
            <v>30000</v>
          </cell>
          <cell r="J842">
            <v>0</v>
          </cell>
        </row>
        <row r="843">
          <cell r="B843">
            <v>0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</row>
        <row r="844">
          <cell r="B844">
            <v>0</v>
          </cell>
          <cell r="C844" t="str">
            <v>MANO DE OBRA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</row>
        <row r="845">
          <cell r="B845">
            <v>0</v>
          </cell>
          <cell r="C845" t="str">
            <v>DESCRIPCIÓN</v>
          </cell>
          <cell r="D845" t="str">
            <v>HORA-HOMBRE</v>
          </cell>
          <cell r="E845" t="str">
            <v>PRESTACIONES</v>
          </cell>
          <cell r="F845" t="str">
            <v>CANTIDAD</v>
          </cell>
          <cell r="G845" t="str">
            <v>RENDIMIENTO</v>
          </cell>
          <cell r="H845" t="str">
            <v>VR. PARCIAL</v>
          </cell>
          <cell r="I845">
            <v>0</v>
          </cell>
          <cell r="J845">
            <v>0</v>
          </cell>
        </row>
        <row r="846">
          <cell r="A846">
            <v>52</v>
          </cell>
          <cell r="B846">
            <v>0</v>
          </cell>
          <cell r="C846" t="str">
            <v>AYUDANTE</v>
          </cell>
          <cell r="D846">
            <v>3700</v>
          </cell>
          <cell r="E846">
            <v>1.85</v>
          </cell>
          <cell r="F846">
            <v>1</v>
          </cell>
          <cell r="G846">
            <v>0.5</v>
          </cell>
          <cell r="H846">
            <v>3422.5</v>
          </cell>
          <cell r="I846">
            <v>0</v>
          </cell>
          <cell r="J846">
            <v>0</v>
          </cell>
        </row>
        <row r="847">
          <cell r="B847">
            <v>0</v>
          </cell>
          <cell r="C847" t="str">
            <v>OFICIAL</v>
          </cell>
          <cell r="D847">
            <v>3150</v>
          </cell>
          <cell r="E847">
            <v>1.85</v>
          </cell>
          <cell r="F847">
            <v>1</v>
          </cell>
          <cell r="G847">
            <v>0.5</v>
          </cell>
          <cell r="H847">
            <v>2913.75</v>
          </cell>
          <cell r="I847">
            <v>0</v>
          </cell>
          <cell r="J847">
            <v>0</v>
          </cell>
        </row>
        <row r="848">
          <cell r="B848">
            <v>0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 t="str">
            <v>TOTAL MANO DE OBRA:</v>
          </cell>
          <cell r="I848">
            <v>6336</v>
          </cell>
          <cell r="J848">
            <v>0</v>
          </cell>
        </row>
        <row r="849">
          <cell r="B849">
            <v>0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</row>
        <row r="850">
          <cell r="B850">
            <v>0</v>
          </cell>
          <cell r="C850" t="str">
            <v>HERRAMIENTA Y EQUIPO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</row>
        <row r="851">
          <cell r="B851">
            <v>0</v>
          </cell>
          <cell r="C851" t="str">
            <v>DESCRIPCIÓN</v>
          </cell>
          <cell r="D851">
            <v>0</v>
          </cell>
          <cell r="E851" t="str">
            <v>TIPO</v>
          </cell>
          <cell r="F851" t="str">
            <v>TARIFA</v>
          </cell>
          <cell r="G851" t="str">
            <v>RENDIMIENTO</v>
          </cell>
          <cell r="H851" t="str">
            <v>VR. PARCIAL</v>
          </cell>
          <cell r="I851">
            <v>0</v>
          </cell>
          <cell r="J851">
            <v>0</v>
          </cell>
        </row>
        <row r="852">
          <cell r="B852">
            <v>0</v>
          </cell>
          <cell r="C852" t="str">
            <v>HERRAMIENTA MENOR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  <cell r="H852">
            <v>633.6</v>
          </cell>
          <cell r="I852">
            <v>0</v>
          </cell>
          <cell r="J852">
            <v>0</v>
          </cell>
        </row>
        <row r="853">
          <cell r="B853">
            <v>0</v>
          </cell>
          <cell r="C853" t="str">
            <v>SALTARIN</v>
          </cell>
          <cell r="D853">
            <v>0</v>
          </cell>
          <cell r="E853">
            <v>0</v>
          </cell>
          <cell r="F853">
            <v>5000</v>
          </cell>
          <cell r="G853">
            <v>0.5</v>
          </cell>
          <cell r="H853">
            <v>2500</v>
          </cell>
          <cell r="I853">
            <v>0</v>
          </cell>
          <cell r="J853">
            <v>0</v>
          </cell>
        </row>
        <row r="854">
          <cell r="B854">
            <v>0</v>
          </cell>
          <cell r="C854">
            <v>0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</row>
        <row r="855">
          <cell r="B855">
            <v>0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 t="str">
            <v>TOTAL HERRAMIENTA Y EQUIPO:</v>
          </cell>
          <cell r="I855">
            <v>3134</v>
          </cell>
          <cell r="J855">
            <v>0</v>
          </cell>
        </row>
        <row r="856">
          <cell r="B856">
            <v>0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</row>
        <row r="857">
          <cell r="B857">
            <v>0</v>
          </cell>
          <cell r="C857" t="str">
            <v>TRANSPORTE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</row>
        <row r="858">
          <cell r="B858">
            <v>0</v>
          </cell>
          <cell r="C858" t="str">
            <v>MATERIAL</v>
          </cell>
          <cell r="D858">
            <v>0</v>
          </cell>
          <cell r="E858" t="str">
            <v>VOL (M3)</v>
          </cell>
          <cell r="F858" t="str">
            <v>DIST (KM)</v>
          </cell>
          <cell r="G858" t="str">
            <v>PESOS/(M3-KM)</v>
          </cell>
          <cell r="H858" t="str">
            <v>VR. UNITARIO</v>
          </cell>
          <cell r="I858">
            <v>0</v>
          </cell>
          <cell r="J858">
            <v>0</v>
          </cell>
        </row>
        <row r="859">
          <cell r="B859">
            <v>0</v>
          </cell>
          <cell r="C859">
            <v>0</v>
          </cell>
          <cell r="D859">
            <v>0</v>
          </cell>
          <cell r="E859">
            <v>0</v>
          </cell>
          <cell r="F859">
            <v>5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</row>
        <row r="860">
          <cell r="B860">
            <v>0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 t="str">
            <v>TOTAL TRANSPORTE:</v>
          </cell>
          <cell r="I860">
            <v>0</v>
          </cell>
          <cell r="J860">
            <v>0</v>
          </cell>
        </row>
        <row r="861">
          <cell r="B861">
            <v>0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</row>
        <row r="862">
          <cell r="B862">
            <v>0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 t="str">
            <v>TOTAL COSTO DIRECTO:</v>
          </cell>
          <cell r="I862">
            <v>39470</v>
          </cell>
          <cell r="J862">
            <v>0</v>
          </cell>
        </row>
        <row r="863">
          <cell r="B863">
            <v>0</v>
          </cell>
          <cell r="C863" t="str">
            <v>COSTOS INDIRECTOS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</row>
        <row r="864">
          <cell r="B864">
            <v>0</v>
          </cell>
          <cell r="C864" t="str">
            <v>DESCRIPCIÓN</v>
          </cell>
          <cell r="D864">
            <v>0</v>
          </cell>
          <cell r="E864" t="str">
            <v>PORCENTAJE</v>
          </cell>
          <cell r="F864">
            <v>0</v>
          </cell>
          <cell r="G864" t="str">
            <v>VR.PARCIAL</v>
          </cell>
          <cell r="H864">
            <v>0</v>
          </cell>
          <cell r="I864">
            <v>0</v>
          </cell>
          <cell r="J864">
            <v>0</v>
          </cell>
        </row>
        <row r="865">
          <cell r="B865">
            <v>0</v>
          </cell>
          <cell r="C865" t="str">
            <v>ADMINISTRACIÓN</v>
          </cell>
          <cell r="D865">
            <v>0</v>
          </cell>
          <cell r="E865" t="str">
            <v>0,22</v>
          </cell>
          <cell r="F865">
            <v>0</v>
          </cell>
          <cell r="G865">
            <v>8683.4</v>
          </cell>
          <cell r="H865">
            <v>0</v>
          </cell>
          <cell r="I865">
            <v>0</v>
          </cell>
          <cell r="J865">
            <v>0</v>
          </cell>
        </row>
        <row r="866">
          <cell r="B866">
            <v>0</v>
          </cell>
          <cell r="C866" t="str">
            <v>IMPREVISTOS</v>
          </cell>
          <cell r="D866">
            <v>0</v>
          </cell>
          <cell r="E866" t="str">
            <v>0,03</v>
          </cell>
          <cell r="F866">
            <v>0</v>
          </cell>
          <cell r="G866">
            <v>1184.0999999999999</v>
          </cell>
          <cell r="H866">
            <v>0</v>
          </cell>
          <cell r="I866">
            <v>0</v>
          </cell>
          <cell r="J866">
            <v>0</v>
          </cell>
        </row>
        <row r="867">
          <cell r="B867">
            <v>0</v>
          </cell>
          <cell r="C867" t="str">
            <v>UTILIDAD</v>
          </cell>
          <cell r="D867">
            <v>0</v>
          </cell>
          <cell r="E867" t="str">
            <v>0,05</v>
          </cell>
          <cell r="F867">
            <v>0</v>
          </cell>
          <cell r="G867">
            <v>1973.5</v>
          </cell>
          <cell r="H867">
            <v>0</v>
          </cell>
          <cell r="I867">
            <v>0</v>
          </cell>
          <cell r="J867">
            <v>0</v>
          </cell>
        </row>
        <row r="868">
          <cell r="B868">
            <v>0</v>
          </cell>
          <cell r="C868" t="str">
            <v>IVA (16% DE LA UTILIDAD)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</row>
        <row r="869">
          <cell r="B869">
            <v>0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</row>
        <row r="870">
          <cell r="B870">
            <v>0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 t="str">
            <v>TOTAL COSTO INDIRECTO:</v>
          </cell>
          <cell r="I870">
            <v>11841</v>
          </cell>
          <cell r="J870">
            <v>0</v>
          </cell>
        </row>
        <row r="871">
          <cell r="B871">
            <v>0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</row>
        <row r="872">
          <cell r="B872">
            <v>0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 t="str">
            <v>TOTAL PRECIO UNITARIO:</v>
          </cell>
          <cell r="I872">
            <v>51311</v>
          </cell>
          <cell r="J872">
            <v>0</v>
          </cell>
        </row>
        <row r="873">
          <cell r="A873">
            <v>53</v>
          </cell>
          <cell r="B873">
            <v>1</v>
          </cell>
          <cell r="C873" t="str">
            <v>ITEM:</v>
          </cell>
          <cell r="D873" t="str">
            <v>PISO CONCRETO E=0.08M R-21MPA (MALLA ELECTROSOLDADA)</v>
          </cell>
          <cell r="E873">
            <v>0</v>
          </cell>
          <cell r="F873">
            <v>0</v>
          </cell>
          <cell r="G873">
            <v>0</v>
          </cell>
          <cell r="H873" t="str">
            <v>UND:</v>
          </cell>
          <cell r="I873" t="str">
            <v>M2</v>
          </cell>
          <cell r="J873">
            <v>0</v>
          </cell>
        </row>
        <row r="874">
          <cell r="B874">
            <v>0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</row>
        <row r="875">
          <cell r="B875">
            <v>0</v>
          </cell>
          <cell r="C875" t="str">
            <v>MATERIALES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</row>
        <row r="876">
          <cell r="B876">
            <v>0</v>
          </cell>
          <cell r="C876" t="str">
            <v>DESCRIPCIÓN</v>
          </cell>
          <cell r="D876">
            <v>0</v>
          </cell>
          <cell r="E876" t="str">
            <v>UND</v>
          </cell>
          <cell r="F876" t="str">
            <v>CANTIDAD</v>
          </cell>
          <cell r="G876" t="str">
            <v>VR. UNITARIO</v>
          </cell>
          <cell r="H876" t="str">
            <v>VR. PARCIAL</v>
          </cell>
          <cell r="I876">
            <v>0</v>
          </cell>
          <cell r="J876">
            <v>0</v>
          </cell>
        </row>
        <row r="877">
          <cell r="B877">
            <v>0</v>
          </cell>
          <cell r="C877" t="str">
            <v>CONCRETO 21MPA</v>
          </cell>
          <cell r="D877">
            <v>0</v>
          </cell>
          <cell r="E877" t="str">
            <v>M3</v>
          </cell>
          <cell r="F877">
            <v>0.08</v>
          </cell>
          <cell r="G877">
            <v>288500</v>
          </cell>
          <cell r="H877">
            <v>23080</v>
          </cell>
          <cell r="I877">
            <v>0</v>
          </cell>
          <cell r="J877">
            <v>0</v>
          </cell>
        </row>
        <row r="878">
          <cell r="B878">
            <v>0</v>
          </cell>
          <cell r="C878" t="str">
            <v>MALLA ELECTROSOLDADA</v>
          </cell>
          <cell r="D878">
            <v>0</v>
          </cell>
          <cell r="E878" t="str">
            <v>M2</v>
          </cell>
          <cell r="F878">
            <v>1</v>
          </cell>
          <cell r="G878">
            <v>5000</v>
          </cell>
          <cell r="H878">
            <v>5000</v>
          </cell>
          <cell r="I878">
            <v>0</v>
          </cell>
          <cell r="J878">
            <v>0</v>
          </cell>
        </row>
        <row r="879">
          <cell r="B879">
            <v>0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 t="str">
            <v>TOTAL MATERIALES:</v>
          </cell>
          <cell r="I879">
            <v>28080</v>
          </cell>
          <cell r="J879">
            <v>0</v>
          </cell>
        </row>
        <row r="880">
          <cell r="B880">
            <v>0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</row>
        <row r="881">
          <cell r="B881">
            <v>0</v>
          </cell>
          <cell r="C881" t="str">
            <v>MANO DE OBRA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</row>
        <row r="882">
          <cell r="B882">
            <v>0</v>
          </cell>
          <cell r="C882" t="str">
            <v>DESCRIPCIÓN</v>
          </cell>
          <cell r="D882" t="str">
            <v>HORA-HOMBRE</v>
          </cell>
          <cell r="E882" t="str">
            <v>PRESTACIONES</v>
          </cell>
          <cell r="F882" t="str">
            <v>CANTIDAD</v>
          </cell>
          <cell r="G882" t="str">
            <v>RENDIMIENTO</v>
          </cell>
          <cell r="H882" t="str">
            <v>VR. PARCIAL</v>
          </cell>
          <cell r="I882">
            <v>0</v>
          </cell>
          <cell r="J882">
            <v>0</v>
          </cell>
        </row>
        <row r="883">
          <cell r="A883">
            <v>54</v>
          </cell>
          <cell r="B883">
            <v>0</v>
          </cell>
          <cell r="C883" t="str">
            <v>AYUDANTE</v>
          </cell>
          <cell r="D883">
            <v>3700</v>
          </cell>
          <cell r="E883">
            <v>1.85</v>
          </cell>
          <cell r="F883">
            <v>6</v>
          </cell>
          <cell r="G883">
            <v>0.35</v>
          </cell>
          <cell r="H883">
            <v>14374.5</v>
          </cell>
          <cell r="I883">
            <v>0</v>
          </cell>
          <cell r="J883">
            <v>0</v>
          </cell>
        </row>
        <row r="884">
          <cell r="B884">
            <v>0</v>
          </cell>
          <cell r="C884" t="str">
            <v>OFICIAL</v>
          </cell>
          <cell r="D884">
            <v>3150</v>
          </cell>
          <cell r="E884">
            <v>1.85</v>
          </cell>
          <cell r="F884">
            <v>2</v>
          </cell>
          <cell r="G884">
            <v>0.35</v>
          </cell>
          <cell r="H884">
            <v>4079.25</v>
          </cell>
          <cell r="I884">
            <v>0</v>
          </cell>
          <cell r="J884">
            <v>0</v>
          </cell>
        </row>
        <row r="885">
          <cell r="B885">
            <v>0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 t="str">
            <v>TOTAL MANO DE OBRA:</v>
          </cell>
          <cell r="I885">
            <v>18454</v>
          </cell>
          <cell r="J885">
            <v>0</v>
          </cell>
        </row>
        <row r="886">
          <cell r="B886">
            <v>0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</row>
        <row r="887">
          <cell r="B887">
            <v>0</v>
          </cell>
          <cell r="C887" t="str">
            <v>HERRAMIENTA Y EQUIPO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</row>
        <row r="888">
          <cell r="B888">
            <v>0</v>
          </cell>
          <cell r="C888" t="str">
            <v>DESCRIPCIÓN</v>
          </cell>
          <cell r="D888">
            <v>0</v>
          </cell>
          <cell r="E888" t="str">
            <v>TIPO</v>
          </cell>
          <cell r="F888" t="str">
            <v>TARIFA</v>
          </cell>
          <cell r="G888" t="str">
            <v>RENDIMIENTO</v>
          </cell>
          <cell r="H888" t="str">
            <v>VR. PARCIAL</v>
          </cell>
          <cell r="I888">
            <v>0</v>
          </cell>
          <cell r="J888">
            <v>0</v>
          </cell>
        </row>
        <row r="889">
          <cell r="B889">
            <v>0</v>
          </cell>
          <cell r="C889" t="str">
            <v>HERRAMIENTA MENOR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1845.4</v>
          </cell>
          <cell r="I889">
            <v>0</v>
          </cell>
          <cell r="J889">
            <v>0</v>
          </cell>
        </row>
        <row r="890">
          <cell r="B890">
            <v>0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 t="str">
            <v>TOTAL HERRAMIENTA Y EQUIPO:</v>
          </cell>
          <cell r="I890">
            <v>1845</v>
          </cell>
          <cell r="J890">
            <v>0</v>
          </cell>
        </row>
        <row r="891">
          <cell r="B891">
            <v>0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</row>
        <row r="892">
          <cell r="B892">
            <v>0</v>
          </cell>
          <cell r="C892" t="str">
            <v>TRANSPORTE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</row>
        <row r="893">
          <cell r="B893">
            <v>0</v>
          </cell>
          <cell r="C893" t="str">
            <v>MATERIAL</v>
          </cell>
          <cell r="D893">
            <v>0</v>
          </cell>
          <cell r="E893" t="str">
            <v>VOL (M3)</v>
          </cell>
          <cell r="F893" t="str">
            <v>DIST (KM)</v>
          </cell>
          <cell r="G893" t="str">
            <v>PESOS/(M3-KM)</v>
          </cell>
          <cell r="H893" t="str">
            <v>VR. UNITARIO</v>
          </cell>
          <cell r="I893">
            <v>0</v>
          </cell>
          <cell r="J893">
            <v>0</v>
          </cell>
        </row>
        <row r="894">
          <cell r="B894">
            <v>0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</row>
        <row r="895">
          <cell r="B895">
            <v>0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</row>
        <row r="896">
          <cell r="B896">
            <v>0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 t="str">
            <v>TOTAL TRANSPORTE:</v>
          </cell>
          <cell r="I896">
            <v>0</v>
          </cell>
          <cell r="J896">
            <v>0</v>
          </cell>
        </row>
        <row r="897">
          <cell r="B897">
            <v>0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</row>
        <row r="898">
          <cell r="B898">
            <v>0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 t="str">
            <v>TOTAL COSTO DIRECTO:</v>
          </cell>
          <cell r="I898">
            <v>48379</v>
          </cell>
          <cell r="J898">
            <v>0</v>
          </cell>
        </row>
        <row r="899">
          <cell r="B899">
            <v>0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</row>
        <row r="900">
          <cell r="B900">
            <v>0</v>
          </cell>
          <cell r="C900" t="str">
            <v>COSTOS INDIRECTOS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</row>
        <row r="901">
          <cell r="B901">
            <v>0</v>
          </cell>
          <cell r="C901" t="str">
            <v>DESCRIPCIÓN</v>
          </cell>
          <cell r="D901">
            <v>0</v>
          </cell>
          <cell r="E901" t="str">
            <v>PORCENTAJE</v>
          </cell>
          <cell r="F901">
            <v>0</v>
          </cell>
          <cell r="G901" t="str">
            <v>VR.PARCIAL</v>
          </cell>
          <cell r="H901">
            <v>0</v>
          </cell>
          <cell r="I901">
            <v>0</v>
          </cell>
          <cell r="J901">
            <v>0</v>
          </cell>
        </row>
        <row r="902">
          <cell r="B902">
            <v>0</v>
          </cell>
          <cell r="C902" t="str">
            <v>ADMINISTRACIÓN</v>
          </cell>
          <cell r="D902">
            <v>0</v>
          </cell>
          <cell r="E902" t="str">
            <v>0,22</v>
          </cell>
          <cell r="F902">
            <v>0</v>
          </cell>
          <cell r="G902">
            <v>10643.38</v>
          </cell>
          <cell r="H902">
            <v>0</v>
          </cell>
          <cell r="I902">
            <v>0</v>
          </cell>
          <cell r="J902">
            <v>0</v>
          </cell>
        </row>
        <row r="903">
          <cell r="B903">
            <v>0</v>
          </cell>
          <cell r="C903" t="str">
            <v>IMPREVISTOS</v>
          </cell>
          <cell r="D903">
            <v>0</v>
          </cell>
          <cell r="E903" t="str">
            <v>0,03</v>
          </cell>
          <cell r="F903">
            <v>0</v>
          </cell>
          <cell r="G903">
            <v>1451.37</v>
          </cell>
          <cell r="H903">
            <v>0</v>
          </cell>
          <cell r="I903">
            <v>0</v>
          </cell>
          <cell r="J903">
            <v>0</v>
          </cell>
        </row>
        <row r="904">
          <cell r="B904">
            <v>0</v>
          </cell>
          <cell r="C904" t="str">
            <v>UTILIDAD</v>
          </cell>
          <cell r="D904">
            <v>0</v>
          </cell>
          <cell r="E904" t="str">
            <v>0,05</v>
          </cell>
          <cell r="F904">
            <v>0</v>
          </cell>
          <cell r="G904">
            <v>2418.9499999999998</v>
          </cell>
          <cell r="H904">
            <v>0</v>
          </cell>
          <cell r="I904">
            <v>0</v>
          </cell>
          <cell r="J904">
            <v>0</v>
          </cell>
        </row>
        <row r="905">
          <cell r="B905">
            <v>0</v>
          </cell>
          <cell r="C905" t="str">
            <v>IVA (16% DE LA UTILIDAD)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</row>
        <row r="906">
          <cell r="B906">
            <v>0</v>
          </cell>
          <cell r="C906">
            <v>0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</row>
        <row r="907">
          <cell r="B907">
            <v>0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 t="str">
            <v>TOTAL COSTO INDIRECTO:</v>
          </cell>
          <cell r="I907">
            <v>14514</v>
          </cell>
          <cell r="J907">
            <v>0</v>
          </cell>
        </row>
        <row r="908">
          <cell r="B908">
            <v>0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</row>
        <row r="909">
          <cell r="B909">
            <v>0</v>
          </cell>
          <cell r="C909">
            <v>0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 t="str">
            <v>TOTAL PRECIO UNITARIO:</v>
          </cell>
          <cell r="I909">
            <v>62893</v>
          </cell>
          <cell r="J909">
            <v>0</v>
          </cell>
        </row>
        <row r="910">
          <cell r="A910">
            <v>69</v>
          </cell>
          <cell r="B910">
            <v>1</v>
          </cell>
          <cell r="C910" t="str">
            <v>ITEM:</v>
          </cell>
          <cell r="D910" t="str">
            <v>POLO A TIERRA</v>
          </cell>
          <cell r="E910">
            <v>0</v>
          </cell>
          <cell r="F910">
            <v>0</v>
          </cell>
          <cell r="G910">
            <v>0</v>
          </cell>
          <cell r="H910" t="str">
            <v>UND:</v>
          </cell>
          <cell r="I910" t="str">
            <v>UND</v>
          </cell>
          <cell r="J910">
            <v>0</v>
          </cell>
        </row>
        <row r="911">
          <cell r="B911">
            <v>0</v>
          </cell>
          <cell r="C911">
            <v>0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</row>
        <row r="912">
          <cell r="B912">
            <v>0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</row>
        <row r="913">
          <cell r="B913">
            <v>0</v>
          </cell>
          <cell r="C913" t="str">
            <v>MATERIALES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</row>
        <row r="914">
          <cell r="B914">
            <v>0</v>
          </cell>
          <cell r="C914" t="str">
            <v>DESCRIPCIÓN</v>
          </cell>
          <cell r="D914">
            <v>0</v>
          </cell>
          <cell r="E914" t="str">
            <v>UND</v>
          </cell>
          <cell r="F914" t="str">
            <v>CANTIDAD</v>
          </cell>
          <cell r="G914" t="str">
            <v>VR. UNITARIO</v>
          </cell>
          <cell r="H914" t="str">
            <v>VR. PARCIAL</v>
          </cell>
          <cell r="I914">
            <v>0</v>
          </cell>
          <cell r="J914">
            <v>0</v>
          </cell>
        </row>
        <row r="915">
          <cell r="B915">
            <v>0</v>
          </cell>
          <cell r="C915" t="str">
            <v>HIDROGEL</v>
          </cell>
          <cell r="D915">
            <v>0</v>
          </cell>
          <cell r="E915" t="str">
            <v>GLB</v>
          </cell>
          <cell r="F915">
            <v>1</v>
          </cell>
          <cell r="G915">
            <v>30300</v>
          </cell>
          <cell r="H915">
            <v>30300</v>
          </cell>
          <cell r="I915">
            <v>0</v>
          </cell>
          <cell r="J915">
            <v>0</v>
          </cell>
        </row>
        <row r="916">
          <cell r="B916">
            <v>0</v>
          </cell>
          <cell r="C916" t="str">
            <v>VARILLA COOPERWELL</v>
          </cell>
          <cell r="D916">
            <v>0</v>
          </cell>
          <cell r="E916" t="str">
            <v>UND</v>
          </cell>
          <cell r="F916">
            <v>2</v>
          </cell>
          <cell r="G916">
            <v>140000</v>
          </cell>
          <cell r="H916">
            <v>280000</v>
          </cell>
          <cell r="I916">
            <v>0</v>
          </cell>
          <cell r="J916">
            <v>0</v>
          </cell>
        </row>
        <row r="917">
          <cell r="B917">
            <v>0</v>
          </cell>
          <cell r="C917" t="str">
            <v>MALLA EN COBRE</v>
          </cell>
          <cell r="D917">
            <v>0</v>
          </cell>
          <cell r="E917" t="str">
            <v>GLB</v>
          </cell>
          <cell r="F917">
            <v>1</v>
          </cell>
          <cell r="G917">
            <v>5300</v>
          </cell>
          <cell r="H917">
            <v>5300</v>
          </cell>
          <cell r="I917">
            <v>0</v>
          </cell>
          <cell r="J917">
            <v>0</v>
          </cell>
        </row>
        <row r="918">
          <cell r="B918">
            <v>0</v>
          </cell>
          <cell r="C918" t="str">
            <v>CABLE DE COBRE No.8</v>
          </cell>
          <cell r="D918">
            <v>0</v>
          </cell>
          <cell r="E918" t="str">
            <v>ML</v>
          </cell>
          <cell r="F918">
            <v>150</v>
          </cell>
          <cell r="G918">
            <v>2800</v>
          </cell>
          <cell r="H918">
            <v>420000</v>
          </cell>
          <cell r="I918">
            <v>0</v>
          </cell>
          <cell r="J918">
            <v>0</v>
          </cell>
        </row>
        <row r="919">
          <cell r="B919">
            <v>0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</row>
        <row r="920">
          <cell r="B920">
            <v>0</v>
          </cell>
          <cell r="C920">
            <v>0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</row>
        <row r="921">
          <cell r="B921">
            <v>0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</row>
        <row r="922">
          <cell r="B922">
            <v>0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</row>
        <row r="923">
          <cell r="B923">
            <v>0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 t="str">
            <v>TOTAL MATERIALES:</v>
          </cell>
          <cell r="I923">
            <v>735600</v>
          </cell>
          <cell r="J923">
            <v>0</v>
          </cell>
        </row>
        <row r="924">
          <cell r="B924">
            <v>0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</row>
        <row r="925">
          <cell r="B925">
            <v>0</v>
          </cell>
          <cell r="C925" t="str">
            <v>MANO DE OBRA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</row>
        <row r="926">
          <cell r="B926">
            <v>0</v>
          </cell>
          <cell r="C926" t="str">
            <v>DESCRIPCIÓN</v>
          </cell>
          <cell r="D926" t="str">
            <v>HORA-HOMBRE</v>
          </cell>
          <cell r="E926" t="str">
            <v>PRESTACIONES</v>
          </cell>
          <cell r="F926" t="str">
            <v>CANTIDAD</v>
          </cell>
          <cell r="G926" t="str">
            <v>RENDIMIENTO</v>
          </cell>
          <cell r="H926" t="str">
            <v>VR. PARCIAL</v>
          </cell>
          <cell r="I926">
            <v>0</v>
          </cell>
          <cell r="J926">
            <v>0</v>
          </cell>
        </row>
        <row r="927">
          <cell r="A927">
            <v>70</v>
          </cell>
          <cell r="B927">
            <v>0</v>
          </cell>
          <cell r="C927" t="str">
            <v>AYUDANTE</v>
          </cell>
          <cell r="D927">
            <v>3700</v>
          </cell>
          <cell r="E927">
            <v>1.85</v>
          </cell>
          <cell r="F927">
            <v>2</v>
          </cell>
          <cell r="G927">
            <v>10</v>
          </cell>
          <cell r="H927">
            <v>136900</v>
          </cell>
          <cell r="I927">
            <v>0</v>
          </cell>
          <cell r="J927">
            <v>0</v>
          </cell>
        </row>
        <row r="928">
          <cell r="B928">
            <v>0</v>
          </cell>
          <cell r="C928" t="str">
            <v>OFICIAL</v>
          </cell>
          <cell r="D928">
            <v>3150</v>
          </cell>
          <cell r="E928">
            <v>1.85</v>
          </cell>
          <cell r="F928">
            <v>1</v>
          </cell>
          <cell r="G928">
            <v>10</v>
          </cell>
          <cell r="H928">
            <v>58275</v>
          </cell>
          <cell r="I928">
            <v>0</v>
          </cell>
          <cell r="J928">
            <v>0</v>
          </cell>
        </row>
        <row r="929">
          <cell r="B929">
            <v>0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</row>
        <row r="930">
          <cell r="B930">
            <v>0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</row>
        <row r="931">
          <cell r="B931">
            <v>0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</row>
        <row r="932">
          <cell r="B932">
            <v>0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 t="str">
            <v>TOTAL MANO DE OBRA:</v>
          </cell>
          <cell r="I932">
            <v>195175</v>
          </cell>
          <cell r="J932">
            <v>0</v>
          </cell>
        </row>
        <row r="933">
          <cell r="B933">
            <v>0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</row>
        <row r="934">
          <cell r="B934">
            <v>0</v>
          </cell>
          <cell r="C934" t="str">
            <v>HERRAMIENTA Y EQUIPO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</row>
        <row r="935">
          <cell r="B935">
            <v>0</v>
          </cell>
          <cell r="C935" t="str">
            <v>DESCRIPCIÓN</v>
          </cell>
          <cell r="D935">
            <v>0</v>
          </cell>
          <cell r="E935" t="str">
            <v>TIPO</v>
          </cell>
          <cell r="F935" t="str">
            <v>TARIFA</v>
          </cell>
          <cell r="G935" t="str">
            <v>RENDIMIENTO</v>
          </cell>
          <cell r="H935" t="str">
            <v>VR. PARCIAL</v>
          </cell>
          <cell r="I935">
            <v>0</v>
          </cell>
          <cell r="J935">
            <v>0</v>
          </cell>
        </row>
        <row r="936">
          <cell r="B936">
            <v>0</v>
          </cell>
          <cell r="C936" t="str">
            <v>HERRAMIENTA MENOR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19517.5</v>
          </cell>
          <cell r="I936">
            <v>0</v>
          </cell>
          <cell r="J936">
            <v>0</v>
          </cell>
        </row>
        <row r="937">
          <cell r="B937">
            <v>0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</row>
        <row r="938">
          <cell r="B938">
            <v>0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</row>
        <row r="939">
          <cell r="B939">
            <v>0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</row>
        <row r="940">
          <cell r="B940">
            <v>0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</row>
        <row r="941">
          <cell r="B941">
            <v>0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</row>
        <row r="942">
          <cell r="B942">
            <v>0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 t="str">
            <v>TOTAL HERRAMIENTA Y EQUIPO:</v>
          </cell>
          <cell r="I942">
            <v>19518</v>
          </cell>
          <cell r="J942">
            <v>0</v>
          </cell>
        </row>
        <row r="943">
          <cell r="B943">
            <v>0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</row>
        <row r="944">
          <cell r="B944">
            <v>0</v>
          </cell>
          <cell r="C944" t="str">
            <v>TRANSPORTE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</row>
        <row r="945">
          <cell r="B945">
            <v>0</v>
          </cell>
          <cell r="C945" t="str">
            <v>MATERIAL</v>
          </cell>
          <cell r="D945">
            <v>0</v>
          </cell>
          <cell r="E945" t="str">
            <v>VOL (M3)</v>
          </cell>
          <cell r="F945" t="str">
            <v>DIST (KM)</v>
          </cell>
          <cell r="G945" t="str">
            <v>PESOS/(M3-KM)</v>
          </cell>
          <cell r="H945" t="str">
            <v>VR. UNITARIO</v>
          </cell>
          <cell r="I945">
            <v>0</v>
          </cell>
          <cell r="J945">
            <v>0</v>
          </cell>
        </row>
        <row r="946">
          <cell r="B946">
            <v>0</v>
          </cell>
          <cell r="C946">
            <v>0</v>
          </cell>
          <cell r="D946">
            <v>0</v>
          </cell>
          <cell r="E946">
            <v>0</v>
          </cell>
          <cell r="F946">
            <v>5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</row>
        <row r="947">
          <cell r="B947">
            <v>0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</row>
        <row r="948">
          <cell r="B948">
            <v>0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 t="str">
            <v>TOTAL TRANSPORTE:</v>
          </cell>
          <cell r="I948">
            <v>0</v>
          </cell>
          <cell r="J948">
            <v>0</v>
          </cell>
        </row>
        <row r="949">
          <cell r="B949">
            <v>0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</row>
        <row r="950">
          <cell r="B950">
            <v>0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 t="str">
            <v>TOTAL COSTO DIRECTO:</v>
          </cell>
          <cell r="I950">
            <v>950293</v>
          </cell>
          <cell r="J950">
            <v>0</v>
          </cell>
        </row>
        <row r="951">
          <cell r="B951">
            <v>0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</row>
        <row r="952">
          <cell r="B952">
            <v>0</v>
          </cell>
          <cell r="C952" t="str">
            <v>COSTOS INDIRECTOS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</row>
        <row r="953">
          <cell r="B953">
            <v>0</v>
          </cell>
          <cell r="C953" t="str">
            <v>DESCRIPCIÓN</v>
          </cell>
          <cell r="D953">
            <v>0</v>
          </cell>
          <cell r="E953" t="str">
            <v>PORCENTAJE</v>
          </cell>
          <cell r="F953">
            <v>0</v>
          </cell>
          <cell r="G953" t="str">
            <v>VR.PARCIAL</v>
          </cell>
          <cell r="H953">
            <v>0</v>
          </cell>
          <cell r="I953">
            <v>0</v>
          </cell>
          <cell r="J953">
            <v>0</v>
          </cell>
        </row>
        <row r="954">
          <cell r="B954">
            <v>0</v>
          </cell>
          <cell r="C954" t="str">
            <v>ADMINISTRACIÓN</v>
          </cell>
          <cell r="D954">
            <v>0</v>
          </cell>
          <cell r="E954" t="str">
            <v>0,22</v>
          </cell>
          <cell r="F954">
            <v>0</v>
          </cell>
          <cell r="G954">
            <v>209064.46</v>
          </cell>
          <cell r="H954">
            <v>0</v>
          </cell>
          <cell r="I954">
            <v>0</v>
          </cell>
          <cell r="J954">
            <v>0</v>
          </cell>
        </row>
        <row r="955">
          <cell r="B955">
            <v>0</v>
          </cell>
          <cell r="C955" t="str">
            <v>IMPREVISTOS</v>
          </cell>
          <cell r="D955">
            <v>0</v>
          </cell>
          <cell r="E955" t="str">
            <v>0,03</v>
          </cell>
          <cell r="F955">
            <v>0</v>
          </cell>
          <cell r="G955">
            <v>28508.79</v>
          </cell>
          <cell r="H955">
            <v>0</v>
          </cell>
          <cell r="I955">
            <v>0</v>
          </cell>
          <cell r="J955">
            <v>0</v>
          </cell>
        </row>
        <row r="956">
          <cell r="B956">
            <v>0</v>
          </cell>
          <cell r="C956" t="str">
            <v>UTILIDAD</v>
          </cell>
          <cell r="D956">
            <v>0</v>
          </cell>
          <cell r="E956" t="str">
            <v>0,05</v>
          </cell>
          <cell r="F956">
            <v>0</v>
          </cell>
          <cell r="G956">
            <v>47514.65</v>
          </cell>
          <cell r="H956">
            <v>0</v>
          </cell>
          <cell r="I956">
            <v>0</v>
          </cell>
          <cell r="J956">
            <v>0</v>
          </cell>
        </row>
        <row r="957">
          <cell r="B957">
            <v>0</v>
          </cell>
          <cell r="C957" t="str">
            <v>IVA (16% DE LA UTILIDAD)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</row>
        <row r="958">
          <cell r="B958">
            <v>0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</row>
        <row r="959">
          <cell r="B959">
            <v>0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 t="str">
            <v>TOTAL COSTO INDIRECTO:</v>
          </cell>
          <cell r="I959">
            <v>285088</v>
          </cell>
          <cell r="J959">
            <v>0</v>
          </cell>
        </row>
        <row r="960">
          <cell r="B960">
            <v>0</v>
          </cell>
          <cell r="C960">
            <v>0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</row>
        <row r="961">
          <cell r="B961">
            <v>0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 t="str">
            <v>TOTAL PRECIO UNITARIO:</v>
          </cell>
          <cell r="I961">
            <v>1235381</v>
          </cell>
          <cell r="J961">
            <v>0</v>
          </cell>
        </row>
        <row r="962">
          <cell r="B962">
            <v>0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</row>
        <row r="963">
          <cell r="B963">
            <v>0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</row>
        <row r="964">
          <cell r="A964">
            <v>75</v>
          </cell>
          <cell r="B964">
            <v>1</v>
          </cell>
          <cell r="C964" t="str">
            <v>ITEM:</v>
          </cell>
          <cell r="D964" t="str">
            <v>TUBO ESTRUCTURAL DIAM=2"</v>
          </cell>
          <cell r="E964">
            <v>0</v>
          </cell>
          <cell r="F964">
            <v>0</v>
          </cell>
          <cell r="G964">
            <v>0</v>
          </cell>
          <cell r="H964" t="str">
            <v>UND:</v>
          </cell>
          <cell r="I964" t="str">
            <v>UND</v>
          </cell>
          <cell r="J964">
            <v>0</v>
          </cell>
        </row>
        <row r="965">
          <cell r="B965">
            <v>0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</row>
        <row r="966">
          <cell r="B966">
            <v>0</v>
          </cell>
          <cell r="C966" t="str">
            <v>MATERIALES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</row>
        <row r="967">
          <cell r="B967">
            <v>0</v>
          </cell>
          <cell r="C967" t="str">
            <v>DESCRIPCIÓN</v>
          </cell>
          <cell r="D967">
            <v>0</v>
          </cell>
          <cell r="E967" t="str">
            <v>UND</v>
          </cell>
          <cell r="F967" t="str">
            <v>CANTIDAD</v>
          </cell>
          <cell r="G967" t="str">
            <v>VR. UNITARIO</v>
          </cell>
          <cell r="H967" t="str">
            <v>VR. PARCIAL</v>
          </cell>
          <cell r="I967">
            <v>0</v>
          </cell>
          <cell r="J967">
            <v>0</v>
          </cell>
        </row>
        <row r="968">
          <cell r="B968">
            <v>0</v>
          </cell>
          <cell r="C968" t="str">
            <v>TUBO ESTRUCTURAL DIAM=2"</v>
          </cell>
          <cell r="D968">
            <v>0</v>
          </cell>
          <cell r="E968" t="str">
            <v>ML</v>
          </cell>
          <cell r="F968">
            <v>1</v>
          </cell>
          <cell r="G968">
            <v>12000</v>
          </cell>
          <cell r="H968">
            <v>14400</v>
          </cell>
          <cell r="I968">
            <v>0</v>
          </cell>
          <cell r="J968">
            <v>0</v>
          </cell>
        </row>
        <row r="969">
          <cell r="B969">
            <v>0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</row>
        <row r="970">
          <cell r="B970">
            <v>0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 t="str">
            <v>TOTAL MATERIALES:</v>
          </cell>
          <cell r="I970">
            <v>14400</v>
          </cell>
          <cell r="J970">
            <v>0</v>
          </cell>
        </row>
        <row r="971">
          <cell r="B971">
            <v>0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</row>
        <row r="972">
          <cell r="B972">
            <v>0</v>
          </cell>
          <cell r="C972" t="str">
            <v>MANO DE OBRA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</row>
        <row r="973">
          <cell r="B973">
            <v>0</v>
          </cell>
          <cell r="C973" t="str">
            <v>DESCRIPCIÓN</v>
          </cell>
          <cell r="D973" t="str">
            <v>HORA-HOMBRE</v>
          </cell>
          <cell r="E973" t="str">
            <v>PRESTACIONES</v>
          </cell>
          <cell r="F973" t="str">
            <v>CANTIDAD</v>
          </cell>
          <cell r="G973" t="str">
            <v>RENDIMIENTO</v>
          </cell>
          <cell r="H973" t="str">
            <v>VR. PARCIAL</v>
          </cell>
          <cell r="I973">
            <v>0</v>
          </cell>
          <cell r="J973">
            <v>0</v>
          </cell>
        </row>
        <row r="974">
          <cell r="A974">
            <v>76</v>
          </cell>
          <cell r="B974">
            <v>0</v>
          </cell>
          <cell r="C974" t="str">
            <v>AYUDANTE</v>
          </cell>
          <cell r="D974">
            <v>3700</v>
          </cell>
          <cell r="E974">
            <v>1.85</v>
          </cell>
          <cell r="F974">
            <v>1</v>
          </cell>
          <cell r="G974">
            <v>0.06</v>
          </cell>
          <cell r="H974">
            <v>410.7</v>
          </cell>
          <cell r="I974">
            <v>0</v>
          </cell>
          <cell r="J974">
            <v>0</v>
          </cell>
        </row>
        <row r="975">
          <cell r="B975">
            <v>0</v>
          </cell>
          <cell r="C975" t="str">
            <v>OFICIAL</v>
          </cell>
          <cell r="D975">
            <v>3150</v>
          </cell>
          <cell r="E975">
            <v>1.85</v>
          </cell>
          <cell r="F975">
            <v>1</v>
          </cell>
          <cell r="G975">
            <v>0.06</v>
          </cell>
          <cell r="H975">
            <v>349.65</v>
          </cell>
          <cell r="I975">
            <v>0</v>
          </cell>
          <cell r="J975">
            <v>0</v>
          </cell>
        </row>
        <row r="976">
          <cell r="B976">
            <v>0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</row>
        <row r="977">
          <cell r="B977">
            <v>0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 t="str">
            <v>TOTAL MANO DE OBRA:</v>
          </cell>
          <cell r="I977">
            <v>760</v>
          </cell>
          <cell r="J977">
            <v>0</v>
          </cell>
        </row>
        <row r="978">
          <cell r="B978">
            <v>0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</row>
        <row r="979">
          <cell r="B979">
            <v>0</v>
          </cell>
          <cell r="C979" t="str">
            <v>HERRAMIENTA Y EQUIPO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</row>
        <row r="980">
          <cell r="B980">
            <v>0</v>
          </cell>
          <cell r="C980" t="str">
            <v>DESCRIPCIÓN</v>
          </cell>
          <cell r="D980">
            <v>0</v>
          </cell>
          <cell r="E980" t="str">
            <v>TIPO</v>
          </cell>
          <cell r="F980" t="str">
            <v>TARIFA</v>
          </cell>
          <cell r="G980" t="str">
            <v>RENDIMIENTO</v>
          </cell>
          <cell r="H980" t="str">
            <v>VR. PARCIAL</v>
          </cell>
          <cell r="I980">
            <v>0</v>
          </cell>
          <cell r="J980">
            <v>0</v>
          </cell>
        </row>
        <row r="981">
          <cell r="B981">
            <v>0</v>
          </cell>
          <cell r="C981" t="str">
            <v>HERRAMIENTA MENOR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76</v>
          </cell>
          <cell r="I981">
            <v>0</v>
          </cell>
          <cell r="J981">
            <v>0</v>
          </cell>
        </row>
        <row r="982">
          <cell r="B982">
            <v>0</v>
          </cell>
          <cell r="C982">
            <v>0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 t="str">
            <v>TOTAL HERRAMIENTA Y EQUIPO:</v>
          </cell>
          <cell r="I982">
            <v>76</v>
          </cell>
          <cell r="J982">
            <v>0</v>
          </cell>
        </row>
        <row r="983">
          <cell r="B983">
            <v>0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</row>
        <row r="984">
          <cell r="B984">
            <v>0</v>
          </cell>
          <cell r="C984" t="str">
            <v>TRANSPORTE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</row>
        <row r="985">
          <cell r="B985">
            <v>0</v>
          </cell>
          <cell r="C985" t="str">
            <v>MATERIAL</v>
          </cell>
          <cell r="D985">
            <v>0</v>
          </cell>
          <cell r="E985" t="str">
            <v>VOL (M3)</v>
          </cell>
          <cell r="F985" t="str">
            <v>DIST (KM)</v>
          </cell>
          <cell r="G985" t="str">
            <v>PESOS/(M3-KM)</v>
          </cell>
          <cell r="H985" t="str">
            <v>VR. UNITARIO</v>
          </cell>
          <cell r="I985">
            <v>0</v>
          </cell>
          <cell r="J985">
            <v>0</v>
          </cell>
        </row>
        <row r="986">
          <cell r="B986">
            <v>0</v>
          </cell>
          <cell r="C986">
            <v>0</v>
          </cell>
          <cell r="D986">
            <v>0</v>
          </cell>
          <cell r="E986">
            <v>0</v>
          </cell>
          <cell r="F986">
            <v>5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</row>
        <row r="987">
          <cell r="B987">
            <v>0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 t="str">
            <v>TOTAL TRANSPORTE:</v>
          </cell>
          <cell r="I987">
            <v>0</v>
          </cell>
          <cell r="J987">
            <v>0</v>
          </cell>
        </row>
        <row r="988">
          <cell r="B988">
            <v>0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</row>
        <row r="989">
          <cell r="B989">
            <v>0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  <cell r="H989" t="str">
            <v>TOTAL COSTO DIRECTO:</v>
          </cell>
          <cell r="I989">
            <v>15236</v>
          </cell>
          <cell r="J989">
            <v>0</v>
          </cell>
        </row>
        <row r="990">
          <cell r="B990">
            <v>0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</row>
        <row r="991">
          <cell r="B991">
            <v>0</v>
          </cell>
          <cell r="C991" t="str">
            <v>COSTOS INDIRECTOS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</row>
        <row r="992">
          <cell r="B992">
            <v>0</v>
          </cell>
          <cell r="C992" t="str">
            <v>DESCRIPCIÓN</v>
          </cell>
          <cell r="D992">
            <v>0</v>
          </cell>
          <cell r="E992" t="str">
            <v>PORCENTAJE</v>
          </cell>
          <cell r="F992">
            <v>0</v>
          </cell>
          <cell r="G992" t="str">
            <v>VR.PARCIAL</v>
          </cell>
          <cell r="H992">
            <v>0</v>
          </cell>
          <cell r="I992">
            <v>0</v>
          </cell>
          <cell r="J992">
            <v>0</v>
          </cell>
        </row>
        <row r="993">
          <cell r="B993">
            <v>0</v>
          </cell>
          <cell r="C993" t="str">
            <v>ADMINISTRACIÓN</v>
          </cell>
          <cell r="D993">
            <v>0</v>
          </cell>
          <cell r="E993" t="str">
            <v>0,22</v>
          </cell>
          <cell r="F993">
            <v>0</v>
          </cell>
          <cell r="G993">
            <v>3351.92</v>
          </cell>
          <cell r="H993">
            <v>0</v>
          </cell>
          <cell r="I993">
            <v>0</v>
          </cell>
          <cell r="J993">
            <v>0</v>
          </cell>
        </row>
        <row r="994">
          <cell r="B994">
            <v>0</v>
          </cell>
          <cell r="C994" t="str">
            <v>IMPREVISTOS</v>
          </cell>
          <cell r="D994">
            <v>0</v>
          </cell>
          <cell r="E994" t="str">
            <v>0,03</v>
          </cell>
          <cell r="F994">
            <v>0</v>
          </cell>
          <cell r="G994">
            <v>457.08</v>
          </cell>
          <cell r="H994">
            <v>0</v>
          </cell>
          <cell r="I994">
            <v>0</v>
          </cell>
          <cell r="J994">
            <v>0</v>
          </cell>
        </row>
        <row r="995">
          <cell r="B995">
            <v>0</v>
          </cell>
          <cell r="C995" t="str">
            <v>UTILIDAD</v>
          </cell>
          <cell r="D995">
            <v>0</v>
          </cell>
          <cell r="E995" t="str">
            <v>0,05</v>
          </cell>
          <cell r="F995">
            <v>0</v>
          </cell>
          <cell r="G995">
            <v>761.8</v>
          </cell>
          <cell r="H995">
            <v>0</v>
          </cell>
          <cell r="I995">
            <v>0</v>
          </cell>
          <cell r="J995">
            <v>0</v>
          </cell>
        </row>
        <row r="996">
          <cell r="B996">
            <v>0</v>
          </cell>
          <cell r="C996" t="str">
            <v>IVA (16% DE LA UTILIDAD)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</row>
        <row r="997">
          <cell r="B997">
            <v>0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</row>
        <row r="998">
          <cell r="B998">
            <v>0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 t="str">
            <v>TOTAL COSTO INDIRECTO:</v>
          </cell>
          <cell r="I998">
            <v>4571</v>
          </cell>
          <cell r="J998">
            <v>0</v>
          </cell>
        </row>
        <row r="999">
          <cell r="B999">
            <v>0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</row>
        <row r="1000">
          <cell r="B1000">
            <v>0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 t="str">
            <v>TOTAL PRECIO UNITARIO:</v>
          </cell>
          <cell r="I1000">
            <v>19807</v>
          </cell>
          <cell r="J1000">
            <v>0</v>
          </cell>
        </row>
        <row r="1001">
          <cell r="A1001">
            <v>77</v>
          </cell>
          <cell r="B1001">
            <v>1</v>
          </cell>
          <cell r="C1001" t="str">
            <v>ITEM:</v>
          </cell>
          <cell r="D1001" t="str">
            <v>VIGA DE CONCRETO 0.20*0.20 R-21MPA</v>
          </cell>
          <cell r="E1001">
            <v>0</v>
          </cell>
          <cell r="F1001">
            <v>0</v>
          </cell>
          <cell r="G1001">
            <v>0</v>
          </cell>
          <cell r="H1001" t="str">
            <v>UND:</v>
          </cell>
          <cell r="I1001" t="str">
            <v>ML</v>
          </cell>
          <cell r="J1001">
            <v>0</v>
          </cell>
        </row>
        <row r="1002">
          <cell r="B1002">
            <v>0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</row>
        <row r="1003">
          <cell r="B1003">
            <v>0</v>
          </cell>
          <cell r="C1003" t="str">
            <v>MATERIALES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</row>
        <row r="1004">
          <cell r="B1004">
            <v>0</v>
          </cell>
          <cell r="C1004" t="str">
            <v>DESCRIPCIÓN</v>
          </cell>
          <cell r="D1004">
            <v>0</v>
          </cell>
          <cell r="E1004" t="str">
            <v>UND</v>
          </cell>
          <cell r="F1004" t="str">
            <v>CANTIDAD</v>
          </cell>
          <cell r="G1004" t="str">
            <v>VR. UNITARIO</v>
          </cell>
          <cell r="H1004" t="str">
            <v>VR. PARCIAL</v>
          </cell>
          <cell r="I1004">
            <v>0</v>
          </cell>
          <cell r="J1004">
            <v>0</v>
          </cell>
        </row>
        <row r="1005">
          <cell r="B1005">
            <v>0</v>
          </cell>
          <cell r="C1005" t="str">
            <v>CONCRETO 21MPA</v>
          </cell>
          <cell r="D1005">
            <v>0</v>
          </cell>
          <cell r="E1005" t="str">
            <v>M3</v>
          </cell>
          <cell r="F1005">
            <v>0.09</v>
          </cell>
          <cell r="G1005">
            <v>288500</v>
          </cell>
          <cell r="H1005">
            <v>25965</v>
          </cell>
          <cell r="I1005">
            <v>0</v>
          </cell>
          <cell r="J1005">
            <v>0</v>
          </cell>
        </row>
        <row r="1006">
          <cell r="B1006">
            <v>0</v>
          </cell>
          <cell r="C1006" t="str">
            <v xml:space="preserve">FORMALETA </v>
          </cell>
          <cell r="D1006">
            <v>0</v>
          </cell>
          <cell r="E1006" t="str">
            <v>GLB</v>
          </cell>
          <cell r="F1006">
            <v>1</v>
          </cell>
          <cell r="G1006">
            <v>10000</v>
          </cell>
          <cell r="H1006">
            <v>10000</v>
          </cell>
          <cell r="I1006">
            <v>0</v>
          </cell>
          <cell r="J1006">
            <v>0</v>
          </cell>
        </row>
        <row r="1007">
          <cell r="B1007">
            <v>0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</row>
        <row r="1008">
          <cell r="B1008">
            <v>0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 t="str">
            <v>TOTAL MATERIALES:</v>
          </cell>
          <cell r="I1008">
            <v>35965</v>
          </cell>
          <cell r="J1008">
            <v>0</v>
          </cell>
        </row>
        <row r="1009">
          <cell r="B1009">
            <v>0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</row>
        <row r="1010">
          <cell r="B1010">
            <v>0</v>
          </cell>
          <cell r="C1010" t="str">
            <v>MANO DE OBRA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</row>
        <row r="1011">
          <cell r="B1011">
            <v>0</v>
          </cell>
          <cell r="C1011" t="str">
            <v>DESCRIPCIÓN</v>
          </cell>
          <cell r="D1011" t="str">
            <v>HORA-HOMBRE</v>
          </cell>
          <cell r="E1011" t="str">
            <v>PRESTACIONES</v>
          </cell>
          <cell r="F1011" t="str">
            <v>CANTIDAD</v>
          </cell>
          <cell r="G1011" t="str">
            <v>RENDIMIENTO</v>
          </cell>
          <cell r="H1011" t="str">
            <v>VR. PARCIAL</v>
          </cell>
          <cell r="I1011">
            <v>0</v>
          </cell>
          <cell r="J1011">
            <v>0</v>
          </cell>
        </row>
        <row r="1012">
          <cell r="A1012">
            <v>78</v>
          </cell>
          <cell r="B1012">
            <v>0</v>
          </cell>
          <cell r="C1012" t="str">
            <v>AYUDANTE</v>
          </cell>
          <cell r="D1012">
            <v>3700</v>
          </cell>
          <cell r="E1012">
            <v>1.85</v>
          </cell>
          <cell r="F1012">
            <v>6</v>
          </cell>
          <cell r="G1012">
            <v>0.6</v>
          </cell>
          <cell r="H1012">
            <v>24642</v>
          </cell>
          <cell r="I1012">
            <v>0</v>
          </cell>
          <cell r="J1012">
            <v>0</v>
          </cell>
        </row>
        <row r="1013">
          <cell r="B1013">
            <v>0</v>
          </cell>
          <cell r="C1013" t="str">
            <v>OFICIAL</v>
          </cell>
          <cell r="D1013">
            <v>3150</v>
          </cell>
          <cell r="E1013">
            <v>1.85</v>
          </cell>
          <cell r="F1013">
            <v>2</v>
          </cell>
          <cell r="G1013">
            <v>0.6</v>
          </cell>
          <cell r="H1013">
            <v>6993</v>
          </cell>
          <cell r="I1013">
            <v>0</v>
          </cell>
          <cell r="J1013">
            <v>0</v>
          </cell>
        </row>
        <row r="1014">
          <cell r="B1014">
            <v>0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 t="str">
            <v>TOTAL MANO DE OBRA:</v>
          </cell>
          <cell r="I1014">
            <v>31635</v>
          </cell>
          <cell r="J1014">
            <v>0</v>
          </cell>
        </row>
        <row r="1015">
          <cell r="B1015">
            <v>0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</row>
        <row r="1016">
          <cell r="B1016">
            <v>0</v>
          </cell>
          <cell r="C1016" t="str">
            <v>HERRAMIENTA Y EQUIPO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</row>
        <row r="1017">
          <cell r="B1017">
            <v>0</v>
          </cell>
          <cell r="C1017" t="str">
            <v>DESCRIPCIÓN</v>
          </cell>
          <cell r="D1017">
            <v>0</v>
          </cell>
          <cell r="E1017" t="str">
            <v>TIPO</v>
          </cell>
          <cell r="F1017" t="str">
            <v>TARIFA</v>
          </cell>
          <cell r="G1017" t="str">
            <v>RENDIMIENTO</v>
          </cell>
          <cell r="H1017" t="str">
            <v>VR. PARCIAL</v>
          </cell>
          <cell r="I1017">
            <v>0</v>
          </cell>
          <cell r="J1017">
            <v>0</v>
          </cell>
        </row>
        <row r="1018">
          <cell r="B1018">
            <v>0</v>
          </cell>
          <cell r="C1018" t="str">
            <v>HERRAMIENTA MENOR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3163.5</v>
          </cell>
          <cell r="I1018">
            <v>0</v>
          </cell>
          <cell r="J1018">
            <v>0</v>
          </cell>
        </row>
        <row r="1019">
          <cell r="B1019">
            <v>0</v>
          </cell>
          <cell r="C1019" t="str">
            <v>MEZCLADORA</v>
          </cell>
          <cell r="D1019">
            <v>0</v>
          </cell>
          <cell r="E1019">
            <v>0</v>
          </cell>
          <cell r="F1019">
            <v>8000</v>
          </cell>
          <cell r="G1019">
            <v>0.6</v>
          </cell>
          <cell r="H1019">
            <v>4800</v>
          </cell>
          <cell r="I1019">
            <v>0</v>
          </cell>
          <cell r="J1019">
            <v>0</v>
          </cell>
        </row>
        <row r="1020">
          <cell r="B1020">
            <v>0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 t="str">
            <v>TOTAL HERRAMIENTA Y EQUIPO:</v>
          </cell>
          <cell r="I1020">
            <v>7964</v>
          </cell>
          <cell r="J1020">
            <v>0</v>
          </cell>
        </row>
        <row r="1021">
          <cell r="B1021">
            <v>0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</row>
        <row r="1022">
          <cell r="B1022">
            <v>0</v>
          </cell>
          <cell r="C1022" t="str">
            <v>TRANSPORTE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</row>
        <row r="1023">
          <cell r="B1023">
            <v>0</v>
          </cell>
          <cell r="C1023" t="str">
            <v>MATERIAL</v>
          </cell>
          <cell r="D1023">
            <v>0</v>
          </cell>
          <cell r="E1023" t="str">
            <v>VOL (M3)</v>
          </cell>
          <cell r="F1023" t="str">
            <v>DIST (KM)</v>
          </cell>
          <cell r="G1023" t="str">
            <v>PESOS/(M3-KM)</v>
          </cell>
          <cell r="H1023" t="str">
            <v>VR. UNITARIO</v>
          </cell>
          <cell r="I1023">
            <v>0</v>
          </cell>
          <cell r="J1023">
            <v>0</v>
          </cell>
        </row>
        <row r="1024">
          <cell r="B1024">
            <v>0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</row>
        <row r="1025">
          <cell r="B1025">
            <v>0</v>
          </cell>
          <cell r="C1025">
            <v>0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  <cell r="H1025" t="str">
            <v>TOTAL TRANSPORTE:</v>
          </cell>
          <cell r="I1025">
            <v>0</v>
          </cell>
          <cell r="J1025">
            <v>0</v>
          </cell>
        </row>
        <row r="1026">
          <cell r="B1026">
            <v>0</v>
          </cell>
          <cell r="C1026">
            <v>0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</row>
        <row r="1027">
          <cell r="B1027">
            <v>0</v>
          </cell>
          <cell r="C1027">
            <v>0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 t="str">
            <v>TOTAL COSTO DIRECTO:</v>
          </cell>
          <cell r="I1027">
            <v>75564</v>
          </cell>
          <cell r="J1027">
            <v>0</v>
          </cell>
        </row>
        <row r="1028">
          <cell r="B1028">
            <v>0</v>
          </cell>
          <cell r="C1028" t="str">
            <v>COSTOS INDIRECTOS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</row>
        <row r="1029">
          <cell r="B1029">
            <v>0</v>
          </cell>
          <cell r="C1029" t="str">
            <v>DESCRIPCIÓN</v>
          </cell>
          <cell r="D1029">
            <v>0</v>
          </cell>
          <cell r="E1029" t="str">
            <v>PORCENTAJE</v>
          </cell>
          <cell r="F1029">
            <v>0</v>
          </cell>
          <cell r="G1029" t="str">
            <v>VR.PARCIAL</v>
          </cell>
          <cell r="H1029">
            <v>0</v>
          </cell>
          <cell r="I1029">
            <v>0</v>
          </cell>
          <cell r="J1029">
            <v>0</v>
          </cell>
        </row>
        <row r="1030">
          <cell r="B1030">
            <v>0</v>
          </cell>
          <cell r="C1030" t="str">
            <v>ADMINISTRACIÓN</v>
          </cell>
          <cell r="D1030">
            <v>0</v>
          </cell>
          <cell r="E1030" t="str">
            <v>0,22</v>
          </cell>
          <cell r="F1030">
            <v>0</v>
          </cell>
          <cell r="G1030">
            <v>16624.080000000002</v>
          </cell>
          <cell r="H1030">
            <v>0</v>
          </cell>
          <cell r="I1030">
            <v>0</v>
          </cell>
          <cell r="J1030">
            <v>0</v>
          </cell>
        </row>
        <row r="1031">
          <cell r="B1031">
            <v>0</v>
          </cell>
          <cell r="C1031" t="str">
            <v>IMPREVISTOS</v>
          </cell>
          <cell r="D1031">
            <v>0</v>
          </cell>
          <cell r="E1031" t="str">
            <v>0,03</v>
          </cell>
          <cell r="F1031">
            <v>0</v>
          </cell>
          <cell r="G1031">
            <v>2266.92</v>
          </cell>
          <cell r="H1031">
            <v>0</v>
          </cell>
          <cell r="I1031">
            <v>0</v>
          </cell>
          <cell r="J1031">
            <v>0</v>
          </cell>
        </row>
        <row r="1032">
          <cell r="B1032">
            <v>0</v>
          </cell>
          <cell r="C1032" t="str">
            <v>UTILIDAD</v>
          </cell>
          <cell r="D1032">
            <v>0</v>
          </cell>
          <cell r="E1032" t="str">
            <v>0,05</v>
          </cell>
          <cell r="F1032">
            <v>0</v>
          </cell>
          <cell r="G1032">
            <v>3778.2</v>
          </cell>
          <cell r="H1032">
            <v>0</v>
          </cell>
          <cell r="I1032">
            <v>0</v>
          </cell>
          <cell r="J1032">
            <v>0</v>
          </cell>
        </row>
        <row r="1033">
          <cell r="B1033">
            <v>0</v>
          </cell>
          <cell r="C1033" t="str">
            <v>IVA (16% DE LA UTILIDAD)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</row>
        <row r="1034">
          <cell r="B1034">
            <v>0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</row>
        <row r="1035">
          <cell r="B1035">
            <v>0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 t="str">
            <v>TOTAL COSTO INDIRECTO:</v>
          </cell>
          <cell r="I1035">
            <v>22669</v>
          </cell>
          <cell r="J1035">
            <v>0</v>
          </cell>
        </row>
        <row r="1036">
          <cell r="B1036">
            <v>0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</row>
        <row r="1037">
          <cell r="B1037">
            <v>0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 t="str">
            <v>TOTAL PRECIO UNITARIO:</v>
          </cell>
          <cell r="I1037">
            <v>98233</v>
          </cell>
          <cell r="J1037">
            <v>0</v>
          </cell>
        </row>
        <row r="1038">
          <cell r="A1038">
            <v>79</v>
          </cell>
          <cell r="B1038">
            <v>1</v>
          </cell>
          <cell r="C1038" t="str">
            <v>ITEM:</v>
          </cell>
          <cell r="D1038" t="str">
            <v>ASEO GENERAL</v>
          </cell>
          <cell r="E1038">
            <v>0</v>
          </cell>
          <cell r="F1038">
            <v>0</v>
          </cell>
          <cell r="G1038">
            <v>0</v>
          </cell>
          <cell r="H1038" t="str">
            <v>UND:</v>
          </cell>
          <cell r="I1038" t="str">
            <v>M2</v>
          </cell>
          <cell r="J1038">
            <v>0</v>
          </cell>
        </row>
        <row r="1039">
          <cell r="B1039">
            <v>0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</row>
        <row r="1040">
          <cell r="B1040">
            <v>0</v>
          </cell>
          <cell r="C1040" t="str">
            <v>MATERIALES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</row>
        <row r="1041">
          <cell r="B1041">
            <v>0</v>
          </cell>
          <cell r="C1041" t="str">
            <v>DESCRIPCIÓN</v>
          </cell>
          <cell r="D1041">
            <v>0</v>
          </cell>
          <cell r="E1041" t="str">
            <v>UND</v>
          </cell>
          <cell r="F1041" t="str">
            <v>CANTIDAD</v>
          </cell>
          <cell r="G1041" t="str">
            <v>VR. UNITARIO</v>
          </cell>
          <cell r="H1041" t="str">
            <v>VR. PARCIAL</v>
          </cell>
          <cell r="I1041">
            <v>0</v>
          </cell>
          <cell r="J1041">
            <v>0</v>
          </cell>
        </row>
        <row r="1042">
          <cell r="B1042">
            <v>0</v>
          </cell>
          <cell r="C1042" t="str">
            <v>ARTICULOS DE ASEO</v>
          </cell>
          <cell r="D1042">
            <v>0</v>
          </cell>
          <cell r="E1042" t="str">
            <v>GLB</v>
          </cell>
          <cell r="F1042">
            <v>1</v>
          </cell>
          <cell r="G1042">
            <v>300</v>
          </cell>
          <cell r="H1042">
            <v>300</v>
          </cell>
          <cell r="I1042">
            <v>0</v>
          </cell>
          <cell r="J1042">
            <v>0</v>
          </cell>
        </row>
        <row r="1043">
          <cell r="B1043">
            <v>0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</row>
        <row r="1044">
          <cell r="B1044">
            <v>0</v>
          </cell>
          <cell r="C1044">
            <v>0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 t="str">
            <v>TOTAL MATERIALES:</v>
          </cell>
          <cell r="I1044">
            <v>300</v>
          </cell>
          <cell r="J1044">
            <v>0</v>
          </cell>
        </row>
        <row r="1045">
          <cell r="B1045">
            <v>0</v>
          </cell>
          <cell r="C1045">
            <v>0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</row>
        <row r="1046">
          <cell r="B1046">
            <v>0</v>
          </cell>
          <cell r="C1046" t="str">
            <v>MANO DE OBRA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</row>
        <row r="1047">
          <cell r="B1047">
            <v>0</v>
          </cell>
          <cell r="C1047" t="str">
            <v>DESCRIPCIÓN</v>
          </cell>
          <cell r="D1047" t="str">
            <v>HORA-HOMBRE</v>
          </cell>
          <cell r="E1047" t="str">
            <v>PRESTACIONES</v>
          </cell>
          <cell r="F1047" t="str">
            <v>CANTIDAD</v>
          </cell>
          <cell r="G1047" t="str">
            <v>RENDIMIENTO</v>
          </cell>
          <cell r="H1047" t="str">
            <v>VR. PARCIAL</v>
          </cell>
          <cell r="I1047">
            <v>0</v>
          </cell>
          <cell r="J1047">
            <v>0</v>
          </cell>
        </row>
        <row r="1048">
          <cell r="A1048">
            <v>80</v>
          </cell>
          <cell r="B1048">
            <v>0</v>
          </cell>
          <cell r="C1048" t="str">
            <v>AYUDANTE</v>
          </cell>
          <cell r="D1048">
            <v>3700</v>
          </cell>
          <cell r="E1048">
            <v>1.85</v>
          </cell>
          <cell r="F1048">
            <v>1</v>
          </cell>
          <cell r="G1048">
            <v>6.0089999999999998E-2</v>
          </cell>
          <cell r="H1048">
            <v>411.32</v>
          </cell>
          <cell r="I1048">
            <v>0</v>
          </cell>
          <cell r="J1048">
            <v>0</v>
          </cell>
        </row>
        <row r="1049">
          <cell r="B1049">
            <v>0</v>
          </cell>
          <cell r="C1049" t="str">
            <v>OFICIAL</v>
          </cell>
          <cell r="D1049">
            <v>3150</v>
          </cell>
          <cell r="E1049">
            <v>1.85</v>
          </cell>
          <cell r="F1049">
            <v>1</v>
          </cell>
          <cell r="G1049">
            <v>6.0089999999999998E-2</v>
          </cell>
          <cell r="H1049">
            <v>350.17</v>
          </cell>
          <cell r="I1049">
            <v>0</v>
          </cell>
          <cell r="J1049">
            <v>0</v>
          </cell>
        </row>
        <row r="1050">
          <cell r="B1050">
            <v>0</v>
          </cell>
          <cell r="C1050">
            <v>0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</row>
        <row r="1051">
          <cell r="B1051">
            <v>0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 t="str">
            <v>TOTAL MANO DE OBRA:</v>
          </cell>
          <cell r="I1051">
            <v>761</v>
          </cell>
          <cell r="J1051">
            <v>0</v>
          </cell>
        </row>
        <row r="1052">
          <cell r="B1052">
            <v>0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</row>
        <row r="1053">
          <cell r="B1053">
            <v>0</v>
          </cell>
          <cell r="C1053" t="str">
            <v>HERRAMIENTA Y EQUIPO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</row>
        <row r="1054">
          <cell r="B1054">
            <v>0</v>
          </cell>
          <cell r="C1054" t="str">
            <v>DESCRIPCIÓN</v>
          </cell>
          <cell r="D1054">
            <v>0</v>
          </cell>
          <cell r="E1054" t="str">
            <v>TIPO</v>
          </cell>
          <cell r="F1054" t="str">
            <v>TARIFA</v>
          </cell>
          <cell r="G1054" t="str">
            <v>RENDIMIENTO</v>
          </cell>
          <cell r="H1054" t="str">
            <v>VR. PARCIAL</v>
          </cell>
          <cell r="I1054">
            <v>0</v>
          </cell>
          <cell r="J1054">
            <v>0</v>
          </cell>
        </row>
        <row r="1055">
          <cell r="B1055">
            <v>0</v>
          </cell>
          <cell r="C1055" t="str">
            <v>HERRAMIENTA MENOR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  <cell r="H1055">
            <v>76.099999999999994</v>
          </cell>
          <cell r="I1055">
            <v>0</v>
          </cell>
          <cell r="J1055">
            <v>0</v>
          </cell>
        </row>
        <row r="1056">
          <cell r="B1056">
            <v>0</v>
          </cell>
          <cell r="C1056">
            <v>0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</row>
        <row r="1057">
          <cell r="B1057">
            <v>0</v>
          </cell>
          <cell r="C1057">
            <v>0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  <cell r="H1057" t="str">
            <v>TOTAL HERRAMIENTA Y EQUIPO:</v>
          </cell>
          <cell r="I1057">
            <v>76</v>
          </cell>
          <cell r="J1057">
            <v>0</v>
          </cell>
        </row>
        <row r="1058">
          <cell r="B1058">
            <v>0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</row>
        <row r="1059">
          <cell r="B1059">
            <v>0</v>
          </cell>
          <cell r="C1059" t="str">
            <v>TRANSPORTE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</row>
        <row r="1060">
          <cell r="B1060">
            <v>0</v>
          </cell>
          <cell r="C1060" t="str">
            <v>MATERIAL</v>
          </cell>
          <cell r="D1060">
            <v>0</v>
          </cell>
          <cell r="E1060" t="str">
            <v>VOL (M3)</v>
          </cell>
          <cell r="F1060" t="str">
            <v>DIST (KM)</v>
          </cell>
          <cell r="G1060" t="str">
            <v>PESOS/(M3-KM)</v>
          </cell>
          <cell r="H1060" t="str">
            <v>VR. UNITARIO</v>
          </cell>
          <cell r="I1060">
            <v>0</v>
          </cell>
          <cell r="J1060">
            <v>0</v>
          </cell>
        </row>
        <row r="1061">
          <cell r="B1061">
            <v>0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</row>
        <row r="1062">
          <cell r="B1062">
            <v>0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 t="str">
            <v>TOTAL TRANSPORTE:</v>
          </cell>
          <cell r="I1062">
            <v>0</v>
          </cell>
          <cell r="J1062">
            <v>0</v>
          </cell>
        </row>
        <row r="1063">
          <cell r="B1063">
            <v>0</v>
          </cell>
          <cell r="C1063">
            <v>0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</row>
        <row r="1064">
          <cell r="B1064">
            <v>0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 t="str">
            <v>TOTAL COSTO DIRECTO:</v>
          </cell>
          <cell r="I1064">
            <v>1137</v>
          </cell>
          <cell r="J1064">
            <v>0</v>
          </cell>
        </row>
        <row r="1065">
          <cell r="B1065">
            <v>0</v>
          </cell>
          <cell r="C1065" t="str">
            <v>COSTOS INDIRECTOS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</row>
        <row r="1066">
          <cell r="B1066">
            <v>0</v>
          </cell>
          <cell r="C1066" t="str">
            <v>DESCRIPCIÓN</v>
          </cell>
          <cell r="D1066">
            <v>0</v>
          </cell>
          <cell r="E1066" t="str">
            <v>PORCENTAJE</v>
          </cell>
          <cell r="F1066">
            <v>0</v>
          </cell>
          <cell r="G1066" t="str">
            <v>VR.PARCIAL</v>
          </cell>
          <cell r="H1066">
            <v>0</v>
          </cell>
          <cell r="I1066">
            <v>0</v>
          </cell>
          <cell r="J1066">
            <v>0</v>
          </cell>
        </row>
        <row r="1067">
          <cell r="B1067">
            <v>0</v>
          </cell>
          <cell r="C1067" t="str">
            <v>ADMINISTRACIÓN</v>
          </cell>
          <cell r="D1067">
            <v>0</v>
          </cell>
          <cell r="E1067" t="str">
            <v>0,22</v>
          </cell>
          <cell r="F1067">
            <v>0</v>
          </cell>
          <cell r="G1067">
            <v>250.14</v>
          </cell>
          <cell r="H1067">
            <v>0</v>
          </cell>
          <cell r="I1067">
            <v>0</v>
          </cell>
          <cell r="J1067">
            <v>0</v>
          </cell>
        </row>
        <row r="1068">
          <cell r="B1068">
            <v>0</v>
          </cell>
          <cell r="C1068" t="str">
            <v>IMPREVISTOS</v>
          </cell>
          <cell r="D1068">
            <v>0</v>
          </cell>
          <cell r="E1068" t="str">
            <v>0,03</v>
          </cell>
          <cell r="F1068">
            <v>0</v>
          </cell>
          <cell r="G1068">
            <v>34.11</v>
          </cell>
          <cell r="H1068">
            <v>0</v>
          </cell>
          <cell r="I1068">
            <v>0</v>
          </cell>
          <cell r="J1068">
            <v>0</v>
          </cell>
        </row>
        <row r="1069">
          <cell r="B1069">
            <v>0</v>
          </cell>
          <cell r="C1069" t="str">
            <v>UTILIDAD</v>
          </cell>
          <cell r="D1069">
            <v>0</v>
          </cell>
          <cell r="E1069" t="str">
            <v>0,05</v>
          </cell>
          <cell r="F1069">
            <v>0</v>
          </cell>
          <cell r="G1069">
            <v>56.85</v>
          </cell>
          <cell r="H1069">
            <v>0</v>
          </cell>
          <cell r="I1069">
            <v>0</v>
          </cell>
          <cell r="J1069">
            <v>0</v>
          </cell>
        </row>
        <row r="1070">
          <cell r="B1070">
            <v>0</v>
          </cell>
          <cell r="C1070" t="str">
            <v>IVA (16% DE LA UTILIDAD)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</row>
        <row r="1071">
          <cell r="B1071">
            <v>0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</row>
        <row r="1072">
          <cell r="B1072">
            <v>0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 t="str">
            <v>TOTAL COSTO INDIRECTO:</v>
          </cell>
          <cell r="I1072">
            <v>341</v>
          </cell>
          <cell r="J1072">
            <v>0</v>
          </cell>
        </row>
        <row r="1073">
          <cell r="B1073">
            <v>0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</row>
        <row r="1074">
          <cell r="B1074">
            <v>0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 t="str">
            <v>TOTAL PRECIO UNITARIO:</v>
          </cell>
          <cell r="I1074">
            <v>1478</v>
          </cell>
          <cell r="J1074">
            <v>0</v>
          </cell>
        </row>
        <row r="1075">
          <cell r="A1075">
            <v>81</v>
          </cell>
          <cell r="B1075">
            <v>1</v>
          </cell>
          <cell r="C1075" t="str">
            <v>ITEM:</v>
          </cell>
          <cell r="D1075" t="str">
            <v>EMPRADIZACIÓN CON PRADO KIKUYO</v>
          </cell>
          <cell r="E1075">
            <v>0</v>
          </cell>
          <cell r="F1075">
            <v>0</v>
          </cell>
          <cell r="G1075">
            <v>0</v>
          </cell>
          <cell r="H1075" t="str">
            <v>UND:</v>
          </cell>
          <cell r="I1075" t="str">
            <v>M2</v>
          </cell>
          <cell r="J1075">
            <v>0</v>
          </cell>
        </row>
        <row r="1076">
          <cell r="B1076">
            <v>0</v>
          </cell>
          <cell r="C1076">
            <v>0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</row>
        <row r="1077">
          <cell r="B1077">
            <v>0</v>
          </cell>
          <cell r="C1077" t="str">
            <v>MATERIALES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</row>
        <row r="1078">
          <cell r="B1078">
            <v>0</v>
          </cell>
          <cell r="C1078" t="str">
            <v>DESCRIPCIÓN</v>
          </cell>
          <cell r="D1078">
            <v>0</v>
          </cell>
          <cell r="E1078" t="str">
            <v>UND</v>
          </cell>
          <cell r="F1078" t="str">
            <v>CANTIDAD</v>
          </cell>
          <cell r="G1078" t="str">
            <v>VR. UNITARIO</v>
          </cell>
          <cell r="H1078" t="str">
            <v>VR. PARCIAL</v>
          </cell>
          <cell r="I1078">
            <v>0</v>
          </cell>
          <cell r="J1078">
            <v>0</v>
          </cell>
        </row>
        <row r="1079">
          <cell r="B1079">
            <v>0</v>
          </cell>
          <cell r="C1079" t="str">
            <v>TIERRA VEGETAL</v>
          </cell>
          <cell r="D1079">
            <v>0</v>
          </cell>
          <cell r="E1079" t="str">
            <v>M3</v>
          </cell>
          <cell r="F1079">
            <v>0.01</v>
          </cell>
          <cell r="G1079">
            <v>50000</v>
          </cell>
          <cell r="H1079">
            <v>500</v>
          </cell>
          <cell r="I1079">
            <v>0</v>
          </cell>
          <cell r="J1079">
            <v>0</v>
          </cell>
        </row>
        <row r="1080">
          <cell r="B1080">
            <v>0</v>
          </cell>
          <cell r="C1080" t="str">
            <v>ESTACAS DE GUADUA</v>
          </cell>
          <cell r="D1080">
            <v>0</v>
          </cell>
          <cell r="E1080" t="str">
            <v>UND</v>
          </cell>
          <cell r="F1080">
            <v>3</v>
          </cell>
          <cell r="G1080">
            <v>250</v>
          </cell>
          <cell r="H1080">
            <v>750</v>
          </cell>
          <cell r="I1080">
            <v>0</v>
          </cell>
          <cell r="J1080">
            <v>0</v>
          </cell>
        </row>
        <row r="1081">
          <cell r="B1081">
            <v>0</v>
          </cell>
          <cell r="C1081" t="str">
            <v>PRADO KIKUYO</v>
          </cell>
          <cell r="D1081">
            <v>0</v>
          </cell>
          <cell r="E1081" t="str">
            <v>M2</v>
          </cell>
          <cell r="F1081">
            <v>1</v>
          </cell>
          <cell r="G1081">
            <v>3500</v>
          </cell>
          <cell r="H1081">
            <v>3500</v>
          </cell>
          <cell r="I1081">
            <v>0</v>
          </cell>
          <cell r="J1081">
            <v>0</v>
          </cell>
        </row>
        <row r="1082">
          <cell r="B1082">
            <v>0</v>
          </cell>
          <cell r="C1082">
            <v>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 t="str">
            <v>TOTAL MATERIALES:</v>
          </cell>
          <cell r="I1082">
            <v>4750</v>
          </cell>
          <cell r="J1082">
            <v>0</v>
          </cell>
        </row>
        <row r="1083">
          <cell r="B1083">
            <v>0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</row>
        <row r="1084">
          <cell r="B1084">
            <v>0</v>
          </cell>
          <cell r="C1084" t="str">
            <v>MANO DE OBRA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</row>
        <row r="1085">
          <cell r="B1085">
            <v>0</v>
          </cell>
          <cell r="C1085" t="str">
            <v>DESCRIPCIÓN</v>
          </cell>
          <cell r="D1085" t="str">
            <v>HORA-HOMBRE</v>
          </cell>
          <cell r="E1085" t="str">
            <v>PRESTACIONES</v>
          </cell>
          <cell r="F1085" t="str">
            <v>CANTIDAD</v>
          </cell>
          <cell r="G1085" t="str">
            <v>RENDIMIENTO</v>
          </cell>
          <cell r="H1085" t="str">
            <v>VR. PARCIAL</v>
          </cell>
          <cell r="I1085">
            <v>0</v>
          </cell>
          <cell r="J1085">
            <v>0</v>
          </cell>
        </row>
        <row r="1086">
          <cell r="A1086">
            <v>82</v>
          </cell>
          <cell r="B1086">
            <v>0</v>
          </cell>
          <cell r="C1086" t="str">
            <v>AYUDANTE</v>
          </cell>
          <cell r="D1086">
            <v>3700</v>
          </cell>
          <cell r="E1086">
            <v>1.85</v>
          </cell>
          <cell r="F1086">
            <v>1</v>
          </cell>
          <cell r="G1086">
            <v>0.5</v>
          </cell>
          <cell r="H1086">
            <v>3422.5</v>
          </cell>
          <cell r="I1086">
            <v>0</v>
          </cell>
          <cell r="J1086">
            <v>0</v>
          </cell>
        </row>
        <row r="1087">
          <cell r="B1087">
            <v>0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</row>
        <row r="1088">
          <cell r="B1088">
            <v>0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 t="str">
            <v>TOTAL MANO DE OBRA:</v>
          </cell>
          <cell r="I1088">
            <v>3423</v>
          </cell>
          <cell r="J1088">
            <v>0</v>
          </cell>
        </row>
        <row r="1089">
          <cell r="B1089">
            <v>0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</row>
        <row r="1090">
          <cell r="B1090">
            <v>0</v>
          </cell>
          <cell r="C1090" t="str">
            <v>HERRAMIENTA Y EQUIPO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</row>
        <row r="1091">
          <cell r="B1091">
            <v>0</v>
          </cell>
          <cell r="C1091" t="str">
            <v>DESCRIPCIÓN</v>
          </cell>
          <cell r="D1091">
            <v>0</v>
          </cell>
          <cell r="E1091" t="str">
            <v>TIPO</v>
          </cell>
          <cell r="F1091" t="str">
            <v>TARIFA</v>
          </cell>
          <cell r="G1091" t="str">
            <v>RENDIMIENTO</v>
          </cell>
          <cell r="H1091" t="str">
            <v>VR. PARCIAL</v>
          </cell>
          <cell r="I1091">
            <v>0</v>
          </cell>
          <cell r="J1091">
            <v>0</v>
          </cell>
        </row>
        <row r="1092">
          <cell r="B1092">
            <v>0</v>
          </cell>
          <cell r="C1092" t="str">
            <v>HERRAMIENTA MENOR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342.3</v>
          </cell>
          <cell r="I1092">
            <v>0</v>
          </cell>
          <cell r="J1092">
            <v>0</v>
          </cell>
        </row>
        <row r="1093">
          <cell r="B1093">
            <v>0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</row>
        <row r="1094">
          <cell r="B1094">
            <v>0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 t="str">
            <v>TOTAL HERRAMIENTA Y EQUIPO:</v>
          </cell>
          <cell r="I1094">
            <v>342</v>
          </cell>
          <cell r="J1094">
            <v>0</v>
          </cell>
        </row>
        <row r="1095">
          <cell r="B1095">
            <v>0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</row>
        <row r="1096">
          <cell r="B1096">
            <v>0</v>
          </cell>
          <cell r="C1096" t="str">
            <v>TRANSPORTE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</row>
        <row r="1097">
          <cell r="B1097">
            <v>0</v>
          </cell>
          <cell r="C1097" t="str">
            <v>MATERIAL</v>
          </cell>
          <cell r="D1097">
            <v>0</v>
          </cell>
          <cell r="E1097" t="str">
            <v>VOL (M3)</v>
          </cell>
          <cell r="F1097" t="str">
            <v>DIST (KM)</v>
          </cell>
          <cell r="G1097" t="str">
            <v>PESOS/(M3-KM)</v>
          </cell>
          <cell r="H1097" t="str">
            <v>VR. UNITARIO</v>
          </cell>
          <cell r="I1097">
            <v>0</v>
          </cell>
          <cell r="J1097">
            <v>0</v>
          </cell>
        </row>
        <row r="1098">
          <cell r="B1098">
            <v>0</v>
          </cell>
          <cell r="C1098">
            <v>0</v>
          </cell>
          <cell r="D1098">
            <v>0</v>
          </cell>
          <cell r="E1098">
            <v>0</v>
          </cell>
          <cell r="F1098">
            <v>5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</row>
        <row r="1099">
          <cell r="B1099">
            <v>0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 t="str">
            <v>TOTAL TRANSPORTE:</v>
          </cell>
          <cell r="I1099">
            <v>0</v>
          </cell>
          <cell r="J1099">
            <v>0</v>
          </cell>
        </row>
        <row r="1100">
          <cell r="B1100">
            <v>0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</row>
        <row r="1101">
          <cell r="B1101">
            <v>0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 t="str">
            <v>TOTAL COSTO DIRECTO:</v>
          </cell>
          <cell r="I1101">
            <v>8515</v>
          </cell>
          <cell r="J1101">
            <v>0</v>
          </cell>
        </row>
        <row r="1102">
          <cell r="B1102">
            <v>0</v>
          </cell>
          <cell r="C1102" t="str">
            <v>COSTOS INDIRECTOS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</row>
        <row r="1103">
          <cell r="B1103">
            <v>0</v>
          </cell>
          <cell r="C1103" t="str">
            <v>DESCRIPCIÓN</v>
          </cell>
          <cell r="D1103">
            <v>0</v>
          </cell>
          <cell r="E1103" t="str">
            <v>PORCENTAJE</v>
          </cell>
          <cell r="F1103">
            <v>0</v>
          </cell>
          <cell r="G1103" t="str">
            <v>VR.PARCIAL</v>
          </cell>
          <cell r="H1103">
            <v>0</v>
          </cell>
          <cell r="I1103">
            <v>0</v>
          </cell>
          <cell r="J1103">
            <v>0</v>
          </cell>
        </row>
        <row r="1104">
          <cell r="B1104">
            <v>0</v>
          </cell>
          <cell r="C1104" t="str">
            <v>ADMINISTRACIÓN</v>
          </cell>
          <cell r="D1104">
            <v>0</v>
          </cell>
          <cell r="E1104" t="str">
            <v>0,22</v>
          </cell>
          <cell r="F1104">
            <v>0</v>
          </cell>
          <cell r="G1104">
            <v>1873.3</v>
          </cell>
          <cell r="H1104">
            <v>0</v>
          </cell>
          <cell r="I1104">
            <v>0</v>
          </cell>
          <cell r="J1104">
            <v>0</v>
          </cell>
        </row>
        <row r="1105">
          <cell r="B1105">
            <v>0</v>
          </cell>
          <cell r="C1105" t="str">
            <v>IMPREVISTOS</v>
          </cell>
          <cell r="D1105">
            <v>0</v>
          </cell>
          <cell r="E1105" t="str">
            <v>0,03</v>
          </cell>
          <cell r="F1105">
            <v>0</v>
          </cell>
          <cell r="G1105">
            <v>255.45</v>
          </cell>
          <cell r="H1105">
            <v>0</v>
          </cell>
          <cell r="I1105">
            <v>0</v>
          </cell>
          <cell r="J1105">
            <v>0</v>
          </cell>
        </row>
        <row r="1106">
          <cell r="B1106">
            <v>0</v>
          </cell>
          <cell r="C1106" t="str">
            <v>UTILIDAD</v>
          </cell>
          <cell r="D1106">
            <v>0</v>
          </cell>
          <cell r="E1106" t="str">
            <v>0,05</v>
          </cell>
          <cell r="F1106">
            <v>0</v>
          </cell>
          <cell r="G1106">
            <v>425.75</v>
          </cell>
          <cell r="H1106">
            <v>0</v>
          </cell>
          <cell r="I1106">
            <v>0</v>
          </cell>
          <cell r="J1106">
            <v>0</v>
          </cell>
        </row>
        <row r="1107">
          <cell r="B1107">
            <v>0</v>
          </cell>
          <cell r="C1107" t="str">
            <v>IVA (16% DE LA UTILIDAD)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</row>
        <row r="1108">
          <cell r="B1108">
            <v>0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</row>
        <row r="1109">
          <cell r="B1109">
            <v>0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 t="str">
            <v>TOTAL COSTO INDIRECTO:</v>
          </cell>
          <cell r="I1109">
            <v>2555</v>
          </cell>
          <cell r="J1109">
            <v>0</v>
          </cell>
        </row>
        <row r="1110">
          <cell r="B1110">
            <v>0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</row>
        <row r="1111">
          <cell r="B1111">
            <v>0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 t="str">
            <v>TOTAL PRECIO UNITARIO:</v>
          </cell>
          <cell r="I1111">
            <v>11070</v>
          </cell>
          <cell r="J1111">
            <v>0</v>
          </cell>
        </row>
        <row r="1112">
          <cell r="B1112">
            <v>0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</row>
      </sheetData>
      <sheetData sheetId="3">
        <row r="1">
          <cell r="B1">
            <v>0</v>
          </cell>
          <cell r="C1" t="str">
            <v>ANALISIS DE PRECIOS UNITARIOS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</row>
        <row r="2">
          <cell r="B2">
            <v>0</v>
          </cell>
          <cell r="C2" t="str">
            <v>OBJETO :</v>
          </cell>
          <cell r="D2" t="str">
            <v>CONSTRUCCION DEL PARQUE PARA LA PRIMERA INFANCIA EN EL CASCO URBANO DEL MUNICIPIO DE YACUANQUER - DEPARTAMENTO DE NARIÑO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</row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</row>
        <row r="4">
          <cell r="B4">
            <v>0</v>
          </cell>
          <cell r="C4" t="str">
            <v>PROPONENTE :</v>
          </cell>
          <cell r="D4" t="str">
            <v>MAURICIO FERNANDO FUEL VALLEJOS</v>
          </cell>
          <cell r="E4">
            <v>0</v>
          </cell>
          <cell r="F4">
            <v>0</v>
          </cell>
          <cell r="G4">
            <v>0</v>
          </cell>
          <cell r="H4" t="str">
            <v>FECHA: NOVIEMBRE DE 2015</v>
          </cell>
          <cell r="I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A7">
            <v>1</v>
          </cell>
          <cell r="B7">
            <v>1</v>
          </cell>
          <cell r="C7" t="str">
            <v>ITEM:</v>
          </cell>
          <cell r="D7" t="str">
            <v>VALLA INFORMATIVA</v>
          </cell>
          <cell r="E7">
            <v>0</v>
          </cell>
          <cell r="F7">
            <v>0</v>
          </cell>
          <cell r="G7">
            <v>0</v>
          </cell>
          <cell r="H7" t="str">
            <v>UND:</v>
          </cell>
          <cell r="I7" t="str">
            <v>UND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>
            <v>0</v>
          </cell>
          <cell r="C10" t="str">
            <v>MATERIALES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0</v>
          </cell>
          <cell r="C11" t="str">
            <v>DESCRIPCIÓN</v>
          </cell>
          <cell r="D11">
            <v>0</v>
          </cell>
          <cell r="E11" t="str">
            <v>UND</v>
          </cell>
          <cell r="F11" t="str">
            <v>CANTIDAD</v>
          </cell>
          <cell r="G11" t="str">
            <v>VR. UNITARIO</v>
          </cell>
          <cell r="H11" t="str">
            <v>VR. PARCIAL</v>
          </cell>
          <cell r="I11">
            <v>0</v>
          </cell>
        </row>
        <row r="12">
          <cell r="B12">
            <v>0</v>
          </cell>
          <cell r="C12" t="str">
            <v>VALLA INFORMATIVA</v>
          </cell>
          <cell r="D12">
            <v>0</v>
          </cell>
          <cell r="E12" t="str">
            <v>UND</v>
          </cell>
          <cell r="F12">
            <v>1</v>
          </cell>
          <cell r="G12">
            <v>120000</v>
          </cell>
          <cell r="H12">
            <v>120000</v>
          </cell>
          <cell r="I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 t="str">
            <v>TOTAL MATERIALES:</v>
          </cell>
          <cell r="I14">
            <v>120000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>
            <v>0</v>
          </cell>
          <cell r="C16" t="str">
            <v>MANO DE OBRA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0</v>
          </cell>
          <cell r="C17" t="str">
            <v>DESCRIPCIÓN</v>
          </cell>
          <cell r="D17" t="str">
            <v>HORA-HOMBRE</v>
          </cell>
          <cell r="E17" t="str">
            <v>PRESTACIONES</v>
          </cell>
          <cell r="F17" t="str">
            <v>CANTIDAD</v>
          </cell>
          <cell r="G17" t="str">
            <v>RENDIMIENTO</v>
          </cell>
          <cell r="H17" t="str">
            <v>VR. PARCIAL</v>
          </cell>
          <cell r="I17">
            <v>0</v>
          </cell>
        </row>
        <row r="18">
          <cell r="A18">
            <v>2</v>
          </cell>
          <cell r="B18">
            <v>0</v>
          </cell>
          <cell r="C18" t="str">
            <v>OFICIAL</v>
          </cell>
          <cell r="D18">
            <v>3150</v>
          </cell>
          <cell r="E18">
            <v>1.85</v>
          </cell>
          <cell r="F18">
            <v>1</v>
          </cell>
          <cell r="G18">
            <v>4</v>
          </cell>
          <cell r="H18">
            <v>23310</v>
          </cell>
          <cell r="I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 t="str">
            <v>TOTAL MANO DE OBRA:</v>
          </cell>
          <cell r="I22">
            <v>23310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0</v>
          </cell>
          <cell r="C24" t="str">
            <v>HERRAMIENTA Y EQUIPO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 t="str">
            <v>DESCRIPCIÓN</v>
          </cell>
          <cell r="D25">
            <v>0</v>
          </cell>
          <cell r="E25" t="str">
            <v>TIPO</v>
          </cell>
          <cell r="F25" t="str">
            <v>TARIFA</v>
          </cell>
          <cell r="G25" t="str">
            <v>RENDIMIENTO</v>
          </cell>
          <cell r="H25" t="str">
            <v>VR. PARCIAL</v>
          </cell>
          <cell r="I25">
            <v>0</v>
          </cell>
        </row>
        <row r="26">
          <cell r="B26">
            <v>0</v>
          </cell>
          <cell r="C26" t="str">
            <v>HERRAMIENTA MENOR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5069</v>
          </cell>
          <cell r="I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 t="str">
            <v>TOTAL HERRAMIENTA Y EQUIPO:</v>
          </cell>
          <cell r="I30">
            <v>5069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B32">
            <v>0</v>
          </cell>
          <cell r="C32" t="str">
            <v>TRANSPORTE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B33">
            <v>0</v>
          </cell>
          <cell r="C33" t="str">
            <v>MATERIAL</v>
          </cell>
          <cell r="D33">
            <v>0</v>
          </cell>
          <cell r="E33" t="str">
            <v>VOL (M3)</v>
          </cell>
          <cell r="F33" t="str">
            <v>DIST (KM)</v>
          </cell>
          <cell r="G33" t="str">
            <v>PESOS/(M3-KM)</v>
          </cell>
          <cell r="H33" t="str">
            <v>VR. UNITARIO</v>
          </cell>
          <cell r="I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 t="str">
            <v>TOTAL TRANSPORTE:</v>
          </cell>
          <cell r="I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 t="str">
            <v>TOTAL COSTO DIRECTO:</v>
          </cell>
          <cell r="I38">
            <v>148379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B40">
            <v>0</v>
          </cell>
          <cell r="C40" t="str">
            <v>COSTOS INDIRECTOS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B41">
            <v>0</v>
          </cell>
          <cell r="C41" t="str">
            <v>DESCRIPCIÓN</v>
          </cell>
          <cell r="D41">
            <v>0</v>
          </cell>
          <cell r="E41" t="str">
            <v>PORCENTAJE</v>
          </cell>
          <cell r="F41">
            <v>0</v>
          </cell>
          <cell r="G41" t="str">
            <v>VR.PARCIAL</v>
          </cell>
          <cell r="H41">
            <v>0</v>
          </cell>
          <cell r="I41">
            <v>0</v>
          </cell>
        </row>
        <row r="42">
          <cell r="B42">
            <v>0</v>
          </cell>
          <cell r="C42" t="str">
            <v>ADMINISTRACIÓN</v>
          </cell>
          <cell r="D42">
            <v>0</v>
          </cell>
          <cell r="E42">
            <v>0.22</v>
          </cell>
          <cell r="F42">
            <v>0</v>
          </cell>
          <cell r="G42">
            <v>32643.38</v>
          </cell>
          <cell r="H42">
            <v>0</v>
          </cell>
          <cell r="I42">
            <v>0</v>
          </cell>
        </row>
        <row r="43">
          <cell r="B43">
            <v>0</v>
          </cell>
          <cell r="C43" t="str">
            <v>IMPREVISTOS</v>
          </cell>
          <cell r="D43">
            <v>0</v>
          </cell>
          <cell r="E43">
            <v>0.03</v>
          </cell>
          <cell r="F43">
            <v>0</v>
          </cell>
          <cell r="G43">
            <v>4451.37</v>
          </cell>
          <cell r="H43">
            <v>0</v>
          </cell>
          <cell r="I43">
            <v>0</v>
          </cell>
        </row>
        <row r="44">
          <cell r="B44">
            <v>0</v>
          </cell>
          <cell r="C44" t="str">
            <v>UTILIDAD</v>
          </cell>
          <cell r="D44">
            <v>0</v>
          </cell>
          <cell r="E44">
            <v>0.05</v>
          </cell>
          <cell r="F44">
            <v>0</v>
          </cell>
          <cell r="G44">
            <v>7418.9500000000007</v>
          </cell>
          <cell r="H44">
            <v>0</v>
          </cell>
          <cell r="I44">
            <v>0</v>
          </cell>
        </row>
        <row r="45">
          <cell r="B45">
            <v>0</v>
          </cell>
          <cell r="C45" t="str">
            <v>IVA (SOBRE UTILIDAD)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 t="str">
            <v>TOTAL COSTO INDIRECTO:</v>
          </cell>
          <cell r="I47">
            <v>44513.7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 t="str">
            <v>TOTAL PRECIO UNITARIO:</v>
          </cell>
          <cell r="I49">
            <v>192892.7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>
            <v>7</v>
          </cell>
          <cell r="B52">
            <v>1</v>
          </cell>
          <cell r="C52" t="str">
            <v>ITEM:</v>
          </cell>
          <cell r="D52" t="str">
            <v>SUMINISTRO E INSTALACION DE PLAYGROUND</v>
          </cell>
          <cell r="E52">
            <v>0</v>
          </cell>
          <cell r="F52">
            <v>0</v>
          </cell>
          <cell r="G52">
            <v>0</v>
          </cell>
          <cell r="H52" t="str">
            <v>UND:</v>
          </cell>
          <cell r="I52" t="str">
            <v>UND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>
            <v>0</v>
          </cell>
          <cell r="C55" t="str">
            <v>MATERIALES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>
            <v>0</v>
          </cell>
          <cell r="C56" t="str">
            <v>DESCRIPCIÓN</v>
          </cell>
          <cell r="D56">
            <v>0</v>
          </cell>
          <cell r="E56" t="str">
            <v>UND</v>
          </cell>
          <cell r="F56" t="str">
            <v>CANTIDAD</v>
          </cell>
          <cell r="G56" t="str">
            <v>VR. UNITARIO</v>
          </cell>
          <cell r="H56" t="str">
            <v>VR. PARCIAL</v>
          </cell>
          <cell r="I56">
            <v>0</v>
          </cell>
        </row>
        <row r="57">
          <cell r="B57">
            <v>0</v>
          </cell>
          <cell r="C57" t="str">
            <v>PLAYGROUND</v>
          </cell>
          <cell r="D57">
            <v>0</v>
          </cell>
          <cell r="E57" t="str">
            <v>UND</v>
          </cell>
          <cell r="F57">
            <v>1</v>
          </cell>
          <cell r="G57">
            <v>14500000</v>
          </cell>
          <cell r="H57">
            <v>14500000</v>
          </cell>
          <cell r="I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 t="str">
            <v>TOTAL MATERIALES:</v>
          </cell>
          <cell r="I59">
            <v>14500000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B61">
            <v>0</v>
          </cell>
          <cell r="C61" t="str">
            <v>MANO DE OBRA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B62">
            <v>0</v>
          </cell>
          <cell r="C62" t="str">
            <v>DESCRIPCIÓN</v>
          </cell>
          <cell r="D62" t="str">
            <v>HORA-HOMBRE</v>
          </cell>
          <cell r="E62" t="str">
            <v>PRESTACIONES</v>
          </cell>
          <cell r="F62" t="str">
            <v>CANTIDAD</v>
          </cell>
          <cell r="G62" t="str">
            <v>RENDIMIENTO</v>
          </cell>
          <cell r="H62" t="str">
            <v>VR. PARCIAL</v>
          </cell>
          <cell r="I62">
            <v>0</v>
          </cell>
        </row>
        <row r="63">
          <cell r="A63">
            <v>8</v>
          </cell>
          <cell r="B63">
            <v>0</v>
          </cell>
          <cell r="C63" t="str">
            <v>OFICIAL</v>
          </cell>
          <cell r="D63">
            <v>3150</v>
          </cell>
          <cell r="E63">
            <v>1.85</v>
          </cell>
          <cell r="F63">
            <v>2</v>
          </cell>
          <cell r="G63">
            <v>20</v>
          </cell>
          <cell r="H63">
            <v>233100</v>
          </cell>
          <cell r="I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 t="str">
            <v>TOTAL MANO DE OBRA:</v>
          </cell>
          <cell r="I65">
            <v>233100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B67">
            <v>0</v>
          </cell>
          <cell r="C67" t="str">
            <v>HERRAMIENTA Y EQUIPO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B68">
            <v>0</v>
          </cell>
          <cell r="C68" t="str">
            <v>DESCRIPCIÓN</v>
          </cell>
          <cell r="D68">
            <v>0</v>
          </cell>
          <cell r="E68" t="str">
            <v>TIPO</v>
          </cell>
          <cell r="F68" t="str">
            <v>TARIFA</v>
          </cell>
          <cell r="G68" t="str">
            <v>RENDIMIENTO</v>
          </cell>
          <cell r="H68" t="str">
            <v>VR. PARCIAL</v>
          </cell>
          <cell r="I68">
            <v>0</v>
          </cell>
        </row>
        <row r="69">
          <cell r="B69">
            <v>0</v>
          </cell>
          <cell r="C69" t="str">
            <v>HERRAMIENTA MENOR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66415</v>
          </cell>
          <cell r="I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 t="str">
            <v>TOTAL HERRAMIENTA Y EQUIPO:</v>
          </cell>
          <cell r="I72">
            <v>66415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B74">
            <v>0</v>
          </cell>
          <cell r="C74" t="str">
            <v>TRANSPORTE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>
            <v>0</v>
          </cell>
          <cell r="C75" t="str">
            <v>MATERIAL</v>
          </cell>
          <cell r="D75">
            <v>0</v>
          </cell>
          <cell r="E75" t="str">
            <v>VOL (M3)</v>
          </cell>
          <cell r="F75" t="str">
            <v>DIST (KM)</v>
          </cell>
          <cell r="G75" t="str">
            <v>PESOS/(M3-KM)</v>
          </cell>
          <cell r="H75" t="str">
            <v>VR. UNITARIO</v>
          </cell>
          <cell r="I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 t="str">
            <v>TOTAL TRANSPORTE:</v>
          </cell>
          <cell r="I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 t="str">
            <v>TOTAL COSTO DIRECTO:</v>
          </cell>
          <cell r="I80">
            <v>14799515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B82">
            <v>0</v>
          </cell>
          <cell r="C82" t="str">
            <v>COSTOS INDIRECTOS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B83">
            <v>0</v>
          </cell>
          <cell r="C83" t="str">
            <v>DESCRIPCIÓN</v>
          </cell>
          <cell r="D83">
            <v>0</v>
          </cell>
          <cell r="E83" t="str">
            <v>PORCENTAJE</v>
          </cell>
          <cell r="F83">
            <v>0</v>
          </cell>
          <cell r="G83" t="str">
            <v>VR.PARCIAL</v>
          </cell>
          <cell r="H83">
            <v>0</v>
          </cell>
          <cell r="I83">
            <v>0</v>
          </cell>
        </row>
        <row r="84">
          <cell r="B84">
            <v>0</v>
          </cell>
          <cell r="C84" t="str">
            <v>ADMINISTRACIÓN</v>
          </cell>
          <cell r="D84">
            <v>0</v>
          </cell>
          <cell r="E84">
            <v>0.22</v>
          </cell>
          <cell r="F84">
            <v>0</v>
          </cell>
          <cell r="G84">
            <v>3255893.3</v>
          </cell>
          <cell r="H84">
            <v>0</v>
          </cell>
          <cell r="I84">
            <v>0</v>
          </cell>
        </row>
        <row r="85">
          <cell r="B85">
            <v>0</v>
          </cell>
          <cell r="C85" t="str">
            <v>IMPREVISTOS</v>
          </cell>
          <cell r="D85">
            <v>0</v>
          </cell>
          <cell r="E85">
            <v>0.03</v>
          </cell>
          <cell r="F85">
            <v>0</v>
          </cell>
          <cell r="G85">
            <v>443985.45</v>
          </cell>
          <cell r="H85">
            <v>0</v>
          </cell>
          <cell r="I85">
            <v>0</v>
          </cell>
        </row>
        <row r="86">
          <cell r="B86">
            <v>0</v>
          </cell>
          <cell r="C86" t="str">
            <v>UTILIDAD</v>
          </cell>
          <cell r="D86">
            <v>0</v>
          </cell>
          <cell r="E86">
            <v>0.05</v>
          </cell>
          <cell r="F86">
            <v>0</v>
          </cell>
          <cell r="G86">
            <v>739975.75</v>
          </cell>
          <cell r="H86">
            <v>0</v>
          </cell>
          <cell r="I86">
            <v>0</v>
          </cell>
        </row>
        <row r="87">
          <cell r="B87">
            <v>0</v>
          </cell>
          <cell r="C87" t="str">
            <v>IVA (SOBRE UTILIDAD)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 t="str">
            <v>TOTAL COSTO INDIRECTO:</v>
          </cell>
          <cell r="I89">
            <v>4439854.5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 t="str">
            <v>TOTAL PRECIO UNITARIO:</v>
          </cell>
          <cell r="I91">
            <v>19239369.5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7</v>
          </cell>
          <cell r="B96">
            <v>1</v>
          </cell>
          <cell r="C96" t="str">
            <v>ITEM:</v>
          </cell>
          <cell r="D96" t="str">
            <v>SUMINISTRO Y SIEMBRA DE PLANTAS ORNAMENTALES</v>
          </cell>
          <cell r="E96">
            <v>0</v>
          </cell>
          <cell r="F96">
            <v>0</v>
          </cell>
          <cell r="G96">
            <v>0</v>
          </cell>
          <cell r="H96" t="str">
            <v>UND:</v>
          </cell>
          <cell r="I96" t="str">
            <v>UND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B99">
            <v>0</v>
          </cell>
          <cell r="C99" t="str">
            <v>MATERIALES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B100">
            <v>0</v>
          </cell>
          <cell r="C100" t="str">
            <v>DESCRIPCIÓN</v>
          </cell>
          <cell r="D100">
            <v>0</v>
          </cell>
          <cell r="E100" t="str">
            <v>UND</v>
          </cell>
          <cell r="F100" t="str">
            <v>CANTIDAD</v>
          </cell>
          <cell r="G100" t="str">
            <v>VR. UNITARIO</v>
          </cell>
          <cell r="H100" t="str">
            <v>VR. PARCIAL</v>
          </cell>
          <cell r="I100">
            <v>0</v>
          </cell>
        </row>
        <row r="101">
          <cell r="B101">
            <v>0</v>
          </cell>
          <cell r="C101" t="str">
            <v>PLANTA ORNAMENTAL</v>
          </cell>
          <cell r="D101">
            <v>0</v>
          </cell>
          <cell r="E101" t="str">
            <v>UND</v>
          </cell>
          <cell r="F101">
            <v>1</v>
          </cell>
          <cell r="G101">
            <v>8000</v>
          </cell>
          <cell r="H101">
            <v>8000</v>
          </cell>
          <cell r="I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 t="str">
            <v>TOTAL MATERIALES:</v>
          </cell>
          <cell r="I104">
            <v>8000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B106">
            <v>0</v>
          </cell>
          <cell r="C106" t="str">
            <v>MANO DE OBRA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B107">
            <v>0</v>
          </cell>
          <cell r="C107" t="str">
            <v>DESCRIPCIÓN</v>
          </cell>
          <cell r="D107" t="str">
            <v>HORA-HOMBRE</v>
          </cell>
          <cell r="E107" t="str">
            <v>PRESTACIONES</v>
          </cell>
          <cell r="F107" t="str">
            <v>CANTIDAD</v>
          </cell>
          <cell r="G107" t="str">
            <v>RENDIMIENTO</v>
          </cell>
          <cell r="H107" t="str">
            <v>VR. PARCIAL</v>
          </cell>
          <cell r="I107">
            <v>0</v>
          </cell>
        </row>
        <row r="108">
          <cell r="A108">
            <v>32</v>
          </cell>
          <cell r="B108">
            <v>0</v>
          </cell>
          <cell r="C108" t="str">
            <v>OFICIAL</v>
          </cell>
          <cell r="D108">
            <v>3150</v>
          </cell>
          <cell r="E108">
            <v>1.85</v>
          </cell>
          <cell r="F108">
            <v>1</v>
          </cell>
          <cell r="G108">
            <v>0</v>
          </cell>
          <cell r="H108">
            <v>0</v>
          </cell>
          <cell r="I108">
            <v>0</v>
          </cell>
        </row>
        <row r="109">
          <cell r="B109">
            <v>0</v>
          </cell>
          <cell r="C109" t="str">
            <v>AYUDANTE</v>
          </cell>
          <cell r="D109">
            <v>3700</v>
          </cell>
          <cell r="E109">
            <v>1.85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 t="str">
            <v>TOTAL MANO DE OBRA:</v>
          </cell>
          <cell r="I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B115">
            <v>0</v>
          </cell>
          <cell r="C115" t="str">
            <v>HERRAMIENTA Y EQUIPO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B116">
            <v>0</v>
          </cell>
          <cell r="C116" t="str">
            <v>DESCRIPCIÓN</v>
          </cell>
          <cell r="D116">
            <v>0</v>
          </cell>
          <cell r="E116" t="str">
            <v>TIPO</v>
          </cell>
          <cell r="F116" t="str">
            <v>TARIFA</v>
          </cell>
          <cell r="G116" t="str">
            <v>RENDIMIENTO</v>
          </cell>
          <cell r="H116" t="str">
            <v>VR. PARCIAL</v>
          </cell>
          <cell r="I116">
            <v>0</v>
          </cell>
        </row>
        <row r="117">
          <cell r="B117">
            <v>0</v>
          </cell>
          <cell r="C117" t="str">
            <v>HERRAMIENTA MENOR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 t="str">
            <v>TOTAL HERRAMIENTA Y EQUIPO:</v>
          </cell>
          <cell r="I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B121">
            <v>0</v>
          </cell>
          <cell r="C121" t="str">
            <v>TRANSPORTE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B122">
            <v>0</v>
          </cell>
          <cell r="C122" t="str">
            <v>MATERIAL</v>
          </cell>
          <cell r="D122">
            <v>0</v>
          </cell>
          <cell r="E122" t="str">
            <v>VOL (M3)</v>
          </cell>
          <cell r="F122" t="str">
            <v>DIST (KM)</v>
          </cell>
          <cell r="G122" t="str">
            <v>PESOS/(M3-KM)</v>
          </cell>
          <cell r="H122" t="str">
            <v>VR. UNITARIO</v>
          </cell>
          <cell r="I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 t="str">
            <v>TOTAL TRANSPORTE:</v>
          </cell>
          <cell r="I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 t="str">
            <v>TOTAL COSTO DIRECTO:</v>
          </cell>
          <cell r="I127">
            <v>8000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B129">
            <v>0</v>
          </cell>
          <cell r="C129" t="str">
            <v>COSTOS INDIRECTOS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B130">
            <v>0</v>
          </cell>
          <cell r="C130" t="str">
            <v>DESCRIPCIÓN</v>
          </cell>
          <cell r="D130">
            <v>0</v>
          </cell>
          <cell r="E130" t="str">
            <v>PORCENTAJE</v>
          </cell>
          <cell r="F130">
            <v>0</v>
          </cell>
          <cell r="G130" t="str">
            <v>VR.PARCIAL</v>
          </cell>
          <cell r="H130">
            <v>0</v>
          </cell>
          <cell r="I130">
            <v>0</v>
          </cell>
        </row>
        <row r="131">
          <cell r="B131">
            <v>0</v>
          </cell>
          <cell r="C131" t="str">
            <v>ADMINISTRACIÓN</v>
          </cell>
          <cell r="D131">
            <v>0</v>
          </cell>
          <cell r="E131">
            <v>0.22</v>
          </cell>
          <cell r="F131">
            <v>0</v>
          </cell>
          <cell r="G131">
            <v>1760</v>
          </cell>
          <cell r="H131">
            <v>0</v>
          </cell>
          <cell r="I131">
            <v>0</v>
          </cell>
        </row>
        <row r="132">
          <cell r="B132">
            <v>0</v>
          </cell>
          <cell r="C132" t="str">
            <v>IMPREVISTOS</v>
          </cell>
          <cell r="D132">
            <v>0</v>
          </cell>
          <cell r="E132">
            <v>0.03</v>
          </cell>
          <cell r="F132">
            <v>0</v>
          </cell>
          <cell r="G132">
            <v>240</v>
          </cell>
          <cell r="H132">
            <v>0</v>
          </cell>
          <cell r="I132">
            <v>0</v>
          </cell>
        </row>
        <row r="133">
          <cell r="B133">
            <v>0</v>
          </cell>
          <cell r="C133" t="str">
            <v>UTILIDAD</v>
          </cell>
          <cell r="D133">
            <v>0</v>
          </cell>
          <cell r="E133">
            <v>0.05</v>
          </cell>
          <cell r="F133">
            <v>0</v>
          </cell>
          <cell r="G133">
            <v>400</v>
          </cell>
          <cell r="H133">
            <v>0</v>
          </cell>
          <cell r="I133">
            <v>0</v>
          </cell>
        </row>
        <row r="134">
          <cell r="B134">
            <v>0</v>
          </cell>
          <cell r="C134" t="str">
            <v>IVA (SOBRE UTILIDAD)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 t="str">
            <v>TOTAL COSTO INDIRECTO:</v>
          </cell>
          <cell r="I136">
            <v>2400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 t="str">
            <v>TOTAL PRECIO UNITARIO:</v>
          </cell>
          <cell r="I138">
            <v>10400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1">
          <cell r="A141">
            <v>33</v>
          </cell>
          <cell r="B141">
            <v>1</v>
          </cell>
          <cell r="C141" t="str">
            <v>ITEM:</v>
          </cell>
          <cell r="D141" t="str">
            <v>BIOJUEGOS</v>
          </cell>
          <cell r="E141">
            <v>0</v>
          </cell>
          <cell r="F141">
            <v>0</v>
          </cell>
          <cell r="G141">
            <v>0</v>
          </cell>
          <cell r="H141" t="str">
            <v>UND:</v>
          </cell>
          <cell r="I141" t="str">
            <v>UND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B144">
            <v>0</v>
          </cell>
          <cell r="C144" t="str">
            <v>MATERIALES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B145">
            <v>0</v>
          </cell>
          <cell r="C145" t="str">
            <v>DESCRIPCIÓN</v>
          </cell>
          <cell r="D145">
            <v>0</v>
          </cell>
          <cell r="E145" t="str">
            <v>UND</v>
          </cell>
          <cell r="F145" t="str">
            <v>CANTIDAD</v>
          </cell>
          <cell r="G145" t="str">
            <v>VR. UNITARIO</v>
          </cell>
          <cell r="H145" t="str">
            <v>VR. PARCIAL</v>
          </cell>
          <cell r="I145">
            <v>0</v>
          </cell>
        </row>
        <row r="146">
          <cell r="B146">
            <v>0</v>
          </cell>
          <cell r="C146" t="str">
            <v>MAQUINAS PARA CAMPOS ABIERTOS</v>
          </cell>
          <cell r="D146">
            <v>0</v>
          </cell>
          <cell r="E146" t="str">
            <v>UND</v>
          </cell>
          <cell r="F146">
            <v>1</v>
          </cell>
          <cell r="G146">
            <v>3200000</v>
          </cell>
          <cell r="H146">
            <v>3200000</v>
          </cell>
          <cell r="I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 t="str">
            <v>TOTAL MATERIALES:</v>
          </cell>
          <cell r="I149">
            <v>3200000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B151">
            <v>0</v>
          </cell>
          <cell r="C151" t="str">
            <v>MANO DE OBRA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B152">
            <v>0</v>
          </cell>
          <cell r="C152" t="str">
            <v>DESCRIPCIÓN</v>
          </cell>
          <cell r="D152" t="str">
            <v>HORA-HOMBRE</v>
          </cell>
          <cell r="E152" t="str">
            <v>PRESTACIONES</v>
          </cell>
          <cell r="F152" t="str">
            <v>CANTIDAD</v>
          </cell>
          <cell r="G152" t="str">
            <v>RENDIMIENTO</v>
          </cell>
          <cell r="H152" t="str">
            <v>VR. PARCIAL</v>
          </cell>
          <cell r="I152">
            <v>0</v>
          </cell>
        </row>
        <row r="153">
          <cell r="A153">
            <v>34</v>
          </cell>
          <cell r="B153">
            <v>0</v>
          </cell>
          <cell r="C153" t="str">
            <v>OFICIAL</v>
          </cell>
          <cell r="D153">
            <v>3150</v>
          </cell>
          <cell r="E153">
            <v>1.85</v>
          </cell>
          <cell r="F153">
            <v>1</v>
          </cell>
          <cell r="G153">
            <v>4</v>
          </cell>
          <cell r="H153">
            <v>23310</v>
          </cell>
          <cell r="I153">
            <v>0</v>
          </cell>
        </row>
        <row r="154">
          <cell r="B154">
            <v>0</v>
          </cell>
          <cell r="C154" t="str">
            <v>AYUDANTE</v>
          </cell>
          <cell r="D154">
            <v>3700</v>
          </cell>
          <cell r="E154">
            <v>1.85</v>
          </cell>
          <cell r="F154">
            <v>1</v>
          </cell>
          <cell r="G154">
            <v>4</v>
          </cell>
          <cell r="H154">
            <v>27380</v>
          </cell>
          <cell r="I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 t="str">
            <v>TOTAL MANO DE OBRA:</v>
          </cell>
          <cell r="I158">
            <v>50690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B160">
            <v>0</v>
          </cell>
          <cell r="C160" t="str">
            <v>HERRAMIENTA Y EQUIPO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B161">
            <v>0</v>
          </cell>
          <cell r="C161" t="str">
            <v>DESCRIPCIÓN</v>
          </cell>
          <cell r="D161">
            <v>0</v>
          </cell>
          <cell r="E161" t="str">
            <v>TIPO</v>
          </cell>
          <cell r="F161" t="str">
            <v>TARIFA</v>
          </cell>
          <cell r="G161" t="str">
            <v>RENDIMIENTO</v>
          </cell>
          <cell r="H161" t="str">
            <v>VR. PARCIAL</v>
          </cell>
          <cell r="I161">
            <v>0</v>
          </cell>
        </row>
        <row r="162">
          <cell r="B162">
            <v>0</v>
          </cell>
          <cell r="C162" t="str">
            <v>HERRAMIENTA MENOR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5069</v>
          </cell>
          <cell r="I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 t="str">
            <v>TOTAL HERRAMIENTA Y EQUIPO:</v>
          </cell>
          <cell r="I165">
            <v>5069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B167">
            <v>0</v>
          </cell>
          <cell r="C167" t="str">
            <v>TRANSPORTE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68">
          <cell r="B168">
            <v>0</v>
          </cell>
          <cell r="C168" t="str">
            <v>MATERIAL</v>
          </cell>
          <cell r="D168">
            <v>0</v>
          </cell>
          <cell r="E168" t="str">
            <v>VOL (M3)</v>
          </cell>
          <cell r="F168" t="str">
            <v>DIST (KM)</v>
          </cell>
          <cell r="G168" t="str">
            <v>PESOS/(M3-KM)</v>
          </cell>
          <cell r="H168" t="str">
            <v>VR. UNITARIO</v>
          </cell>
          <cell r="I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 t="str">
            <v>TOTAL TRANSPORTE:</v>
          </cell>
          <cell r="I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 t="str">
            <v>TOTAL COSTO DIRECTO:</v>
          </cell>
          <cell r="I173">
            <v>3255759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</row>
        <row r="175">
          <cell r="B175">
            <v>0</v>
          </cell>
          <cell r="C175" t="str">
            <v>COSTOS INDIRECTOS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B176">
            <v>0</v>
          </cell>
          <cell r="C176" t="str">
            <v>DESCRIPCIÓN</v>
          </cell>
          <cell r="D176">
            <v>0</v>
          </cell>
          <cell r="E176" t="str">
            <v>PORCENTAJE</v>
          </cell>
          <cell r="F176">
            <v>0</v>
          </cell>
          <cell r="G176" t="str">
            <v>VR.PARCIAL</v>
          </cell>
          <cell r="H176">
            <v>0</v>
          </cell>
          <cell r="I176">
            <v>0</v>
          </cell>
        </row>
        <row r="177">
          <cell r="B177">
            <v>0</v>
          </cell>
          <cell r="C177" t="str">
            <v>ADMINISTRACIÓN</v>
          </cell>
          <cell r="D177">
            <v>0</v>
          </cell>
          <cell r="E177" t="str">
            <v>0,22</v>
          </cell>
          <cell r="F177">
            <v>0</v>
          </cell>
          <cell r="G177">
            <v>716266.98</v>
          </cell>
          <cell r="H177">
            <v>0</v>
          </cell>
          <cell r="I177">
            <v>0</v>
          </cell>
        </row>
        <row r="178">
          <cell r="B178">
            <v>0</v>
          </cell>
          <cell r="C178" t="str">
            <v>IMPREVISTOS</v>
          </cell>
          <cell r="D178">
            <v>0</v>
          </cell>
          <cell r="E178" t="str">
            <v>0,03</v>
          </cell>
          <cell r="F178">
            <v>0</v>
          </cell>
          <cell r="G178">
            <v>97672.77</v>
          </cell>
          <cell r="H178">
            <v>0</v>
          </cell>
          <cell r="I178">
            <v>0</v>
          </cell>
        </row>
        <row r="179">
          <cell r="B179">
            <v>0</v>
          </cell>
          <cell r="C179" t="str">
            <v>UTILIDAD</v>
          </cell>
          <cell r="D179">
            <v>0</v>
          </cell>
          <cell r="E179" t="str">
            <v>0,05</v>
          </cell>
          <cell r="F179">
            <v>0</v>
          </cell>
          <cell r="G179">
            <v>162787.95000000001</v>
          </cell>
          <cell r="H179">
            <v>0</v>
          </cell>
          <cell r="I179">
            <v>0</v>
          </cell>
        </row>
        <row r="180">
          <cell r="B180">
            <v>0</v>
          </cell>
          <cell r="C180" t="str">
            <v>IVA (SOBRE UTILIDAD)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 t="str">
            <v>TOTAL COSTO INDIRECTO:</v>
          </cell>
          <cell r="I182">
            <v>976728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 t="str">
            <v>TOTAL PRECIO UNITARIO:</v>
          </cell>
          <cell r="I184">
            <v>4232487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</row>
        <row r="187">
          <cell r="A187">
            <v>35</v>
          </cell>
          <cell r="B187">
            <v>1</v>
          </cell>
          <cell r="C187" t="str">
            <v>ITEM:</v>
          </cell>
          <cell r="D187" t="str">
            <v>MALLA ESLABONADA H=0,55m</v>
          </cell>
          <cell r="E187">
            <v>0</v>
          </cell>
          <cell r="F187">
            <v>0</v>
          </cell>
          <cell r="G187">
            <v>0</v>
          </cell>
          <cell r="H187" t="str">
            <v>UND:</v>
          </cell>
          <cell r="I187" t="str">
            <v>ML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</row>
        <row r="190">
          <cell r="B190">
            <v>0</v>
          </cell>
          <cell r="C190" t="str">
            <v>MATERIALES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B191">
            <v>0</v>
          </cell>
          <cell r="C191" t="str">
            <v>DESCRIPCIÓN</v>
          </cell>
          <cell r="D191">
            <v>0</v>
          </cell>
          <cell r="E191" t="str">
            <v>UND</v>
          </cell>
          <cell r="F191" t="str">
            <v>CANTIDAD</v>
          </cell>
          <cell r="G191" t="str">
            <v>VR. UNITARIO</v>
          </cell>
          <cell r="H191" t="str">
            <v>VR. PARCIAL</v>
          </cell>
          <cell r="I191">
            <v>0</v>
          </cell>
        </row>
        <row r="192">
          <cell r="B192">
            <v>0</v>
          </cell>
          <cell r="C192" t="str">
            <v>MALLA ESLABONADA</v>
          </cell>
          <cell r="D192">
            <v>0</v>
          </cell>
          <cell r="E192" t="str">
            <v>ML</v>
          </cell>
          <cell r="F192">
            <v>1</v>
          </cell>
          <cell r="G192">
            <v>21000</v>
          </cell>
          <cell r="H192">
            <v>21000</v>
          </cell>
          <cell r="I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 t="str">
            <v>TOTAL MATERIALES:</v>
          </cell>
          <cell r="I195">
            <v>21000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B197">
            <v>0</v>
          </cell>
          <cell r="C197" t="str">
            <v>MANO DE OBRA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B198">
            <v>0</v>
          </cell>
          <cell r="C198" t="str">
            <v>DESCRIPCIÓN</v>
          </cell>
          <cell r="D198" t="str">
            <v>HORA-HOMBRE</v>
          </cell>
          <cell r="E198" t="str">
            <v>PRESTACIONES</v>
          </cell>
          <cell r="F198" t="str">
            <v>CANTIDAD</v>
          </cell>
          <cell r="G198" t="str">
            <v>RENDIMIENTO</v>
          </cell>
          <cell r="H198" t="str">
            <v>VR. PARCIAL</v>
          </cell>
          <cell r="I198">
            <v>0</v>
          </cell>
        </row>
        <row r="199">
          <cell r="A199">
            <v>36</v>
          </cell>
          <cell r="B199">
            <v>0</v>
          </cell>
          <cell r="C199" t="str">
            <v>OFICIAL</v>
          </cell>
          <cell r="D199">
            <v>3150</v>
          </cell>
          <cell r="E199">
            <v>1.85</v>
          </cell>
          <cell r="F199">
            <v>1</v>
          </cell>
          <cell r="G199">
            <v>0.5</v>
          </cell>
          <cell r="H199">
            <v>2913.75</v>
          </cell>
          <cell r="I199">
            <v>0</v>
          </cell>
        </row>
        <row r="200">
          <cell r="B200">
            <v>0</v>
          </cell>
          <cell r="C200" t="str">
            <v>AYUDANTE</v>
          </cell>
          <cell r="D200">
            <v>3700</v>
          </cell>
          <cell r="E200">
            <v>1.85</v>
          </cell>
          <cell r="F200">
            <v>2</v>
          </cell>
          <cell r="G200">
            <v>0.5</v>
          </cell>
          <cell r="H200">
            <v>6845</v>
          </cell>
          <cell r="I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 t="str">
            <v>TOTAL MANO DE OBRA:</v>
          </cell>
          <cell r="I204">
            <v>9759</v>
          </cell>
        </row>
        <row r="205"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B206">
            <v>0</v>
          </cell>
          <cell r="C206" t="str">
            <v>HERRAMIENTA Y EQUIPO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B207">
            <v>0</v>
          </cell>
          <cell r="C207" t="str">
            <v>DESCRIPCIÓN</v>
          </cell>
          <cell r="D207">
            <v>0</v>
          </cell>
          <cell r="E207" t="str">
            <v>TIPO</v>
          </cell>
          <cell r="F207" t="str">
            <v>TARIFA</v>
          </cell>
          <cell r="G207" t="str">
            <v>RENDIMIENTO</v>
          </cell>
          <cell r="H207" t="str">
            <v>VR. PARCIAL</v>
          </cell>
          <cell r="I207">
            <v>0</v>
          </cell>
        </row>
        <row r="208">
          <cell r="B208">
            <v>0</v>
          </cell>
          <cell r="C208" t="str">
            <v>HERRAMIENTA MENOR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975.9</v>
          </cell>
          <cell r="I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 t="str">
            <v>TOTAL HERRAMIENTA Y EQUIPO:</v>
          </cell>
          <cell r="I211">
            <v>976</v>
          </cell>
        </row>
        <row r="212"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B213">
            <v>0</v>
          </cell>
          <cell r="C213" t="str">
            <v>TRANSPORTE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B214">
            <v>0</v>
          </cell>
          <cell r="C214" t="str">
            <v>MATERIAL</v>
          </cell>
          <cell r="D214">
            <v>0</v>
          </cell>
          <cell r="E214" t="str">
            <v>VOL (M3)</v>
          </cell>
          <cell r="F214" t="str">
            <v>DIST (KM)</v>
          </cell>
          <cell r="G214" t="str">
            <v>PESOS/(M3-KM)</v>
          </cell>
          <cell r="H214" t="str">
            <v>VR. UNITARIO</v>
          </cell>
          <cell r="I214">
            <v>0</v>
          </cell>
        </row>
        <row r="215"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 t="str">
            <v>TOTAL TRANSPORTE:</v>
          </cell>
          <cell r="I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 t="str">
            <v>TOTAL COSTO DIRECTO:</v>
          </cell>
          <cell r="I219">
            <v>31735</v>
          </cell>
        </row>
        <row r="220"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B221">
            <v>0</v>
          </cell>
          <cell r="C221" t="str">
            <v>COSTOS INDIRECTOS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B222">
            <v>0</v>
          </cell>
          <cell r="C222" t="str">
            <v>DESCRIPCIÓN</v>
          </cell>
          <cell r="D222">
            <v>0</v>
          </cell>
          <cell r="E222" t="str">
            <v>PORCENTAJE</v>
          </cell>
          <cell r="F222">
            <v>0</v>
          </cell>
          <cell r="G222" t="str">
            <v>VR.PARCIAL</v>
          </cell>
          <cell r="H222">
            <v>0</v>
          </cell>
          <cell r="I222">
            <v>0</v>
          </cell>
        </row>
        <row r="223">
          <cell r="B223">
            <v>0</v>
          </cell>
          <cell r="C223" t="str">
            <v>ADMINISTRACIÓN</v>
          </cell>
          <cell r="D223">
            <v>0</v>
          </cell>
          <cell r="E223" t="str">
            <v>0,22</v>
          </cell>
          <cell r="F223">
            <v>0</v>
          </cell>
          <cell r="G223">
            <v>6981.7</v>
          </cell>
          <cell r="H223">
            <v>0</v>
          </cell>
          <cell r="I223">
            <v>0</v>
          </cell>
        </row>
        <row r="224">
          <cell r="B224">
            <v>0</v>
          </cell>
          <cell r="C224" t="str">
            <v>IMPREVISTOS</v>
          </cell>
          <cell r="D224">
            <v>0</v>
          </cell>
          <cell r="E224" t="str">
            <v>0,03</v>
          </cell>
          <cell r="F224">
            <v>0</v>
          </cell>
          <cell r="G224">
            <v>952.05</v>
          </cell>
          <cell r="H224">
            <v>0</v>
          </cell>
          <cell r="I224">
            <v>0</v>
          </cell>
        </row>
        <row r="225">
          <cell r="B225">
            <v>0</v>
          </cell>
          <cell r="C225" t="str">
            <v>UTILIDAD</v>
          </cell>
          <cell r="D225">
            <v>0</v>
          </cell>
          <cell r="E225" t="str">
            <v>0,05</v>
          </cell>
          <cell r="F225">
            <v>0</v>
          </cell>
          <cell r="G225">
            <v>1586.75</v>
          </cell>
          <cell r="H225">
            <v>0</v>
          </cell>
          <cell r="I225">
            <v>0</v>
          </cell>
        </row>
        <row r="226">
          <cell r="B226">
            <v>0</v>
          </cell>
          <cell r="C226" t="str">
            <v>IVA (SOBRE UTILIDAD)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 t="str">
            <v>TOTAL COSTO INDIRECTO:</v>
          </cell>
          <cell r="I228">
            <v>9521</v>
          </cell>
        </row>
        <row r="229"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 t="str">
            <v>TOTAL PRECIO UNITARIO:</v>
          </cell>
          <cell r="I230">
            <v>41256</v>
          </cell>
        </row>
        <row r="231"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37</v>
          </cell>
          <cell r="B233">
            <v>1</v>
          </cell>
          <cell r="C233" t="str">
            <v>ITEM:</v>
          </cell>
          <cell r="D233" t="str">
            <v>KIOSCO</v>
          </cell>
          <cell r="E233">
            <v>0</v>
          </cell>
          <cell r="F233">
            <v>0</v>
          </cell>
          <cell r="G233">
            <v>0</v>
          </cell>
          <cell r="H233" t="str">
            <v>UND:</v>
          </cell>
          <cell r="I233" t="str">
            <v>ML</v>
          </cell>
        </row>
        <row r="234"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B236">
            <v>0</v>
          </cell>
          <cell r="C236" t="str">
            <v>MATERIALES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B237">
            <v>0</v>
          </cell>
          <cell r="C237" t="str">
            <v>DESCRIPCIÓN</v>
          </cell>
          <cell r="D237">
            <v>0</v>
          </cell>
          <cell r="E237" t="str">
            <v>UND</v>
          </cell>
          <cell r="F237" t="str">
            <v>CANTIDAD</v>
          </cell>
          <cell r="G237" t="str">
            <v>VR. UNITARIO</v>
          </cell>
          <cell r="H237" t="str">
            <v>VR. PARCIAL</v>
          </cell>
          <cell r="I237">
            <v>0</v>
          </cell>
        </row>
        <row r="238">
          <cell r="B238">
            <v>0</v>
          </cell>
          <cell r="C238" t="str">
            <v>TUBO 3" ESTRUCTURAL</v>
          </cell>
          <cell r="D238">
            <v>0</v>
          </cell>
          <cell r="E238" t="str">
            <v>ML</v>
          </cell>
          <cell r="F238">
            <v>4</v>
          </cell>
          <cell r="G238">
            <v>21000</v>
          </cell>
          <cell r="H238">
            <v>84000</v>
          </cell>
          <cell r="I238">
            <v>0</v>
          </cell>
        </row>
        <row r="239">
          <cell r="B239">
            <v>0</v>
          </cell>
          <cell r="C239" t="str">
            <v>TUBO 1 1/2 ESTRUCTURAL</v>
          </cell>
          <cell r="D239">
            <v>0</v>
          </cell>
          <cell r="E239" t="str">
            <v>ML</v>
          </cell>
          <cell r="F239">
            <v>2</v>
          </cell>
          <cell r="G239">
            <v>14500</v>
          </cell>
          <cell r="H239">
            <v>29000</v>
          </cell>
          <cell r="I239">
            <v>0</v>
          </cell>
        </row>
        <row r="240">
          <cell r="B240">
            <v>0</v>
          </cell>
          <cell r="C240" t="str">
            <v>CUBIERTA POLICARBONATO</v>
          </cell>
          <cell r="D240">
            <v>0</v>
          </cell>
          <cell r="E240" t="str">
            <v>M2</v>
          </cell>
          <cell r="F240">
            <v>7.0650000000000004</v>
          </cell>
          <cell r="G240">
            <v>35300</v>
          </cell>
          <cell r="H240">
            <v>249394.5</v>
          </cell>
          <cell r="I240">
            <v>0</v>
          </cell>
        </row>
        <row r="241">
          <cell r="B241">
            <v>0</v>
          </cell>
          <cell r="C241" t="str">
            <v>ESTRUCTURA DE CUBIERTA</v>
          </cell>
          <cell r="D241">
            <v>0</v>
          </cell>
          <cell r="E241" t="str">
            <v>KG</v>
          </cell>
          <cell r="F241">
            <v>7.0650000000000004</v>
          </cell>
          <cell r="G241">
            <v>10627.31</v>
          </cell>
          <cell r="H241">
            <v>75081.95</v>
          </cell>
          <cell r="I241">
            <v>0</v>
          </cell>
        </row>
        <row r="242"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 t="str">
            <v>TOTAL MATERIALES:</v>
          </cell>
          <cell r="I243">
            <v>437476</v>
          </cell>
        </row>
        <row r="244"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B245">
            <v>0</v>
          </cell>
          <cell r="C245" t="str">
            <v>MANO DE OBRA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B246">
            <v>0</v>
          </cell>
          <cell r="C246" t="str">
            <v>DESCRIPCIÓN</v>
          </cell>
          <cell r="D246" t="str">
            <v>HORA-HOMBRE</v>
          </cell>
          <cell r="E246" t="str">
            <v>PRESTACIONES</v>
          </cell>
          <cell r="F246" t="str">
            <v>CANTIDAD</v>
          </cell>
          <cell r="G246" t="str">
            <v>RENDIMIENTO</v>
          </cell>
          <cell r="H246" t="str">
            <v>VR. PARCIAL</v>
          </cell>
          <cell r="I246">
            <v>0</v>
          </cell>
        </row>
        <row r="247">
          <cell r="A247">
            <v>38</v>
          </cell>
          <cell r="B247">
            <v>0</v>
          </cell>
          <cell r="C247" t="str">
            <v>OFICIAL</v>
          </cell>
          <cell r="D247">
            <v>3150</v>
          </cell>
          <cell r="E247">
            <v>1.85</v>
          </cell>
          <cell r="F247">
            <v>1</v>
          </cell>
          <cell r="G247">
            <v>10</v>
          </cell>
          <cell r="H247">
            <v>58275</v>
          </cell>
          <cell r="I247">
            <v>0</v>
          </cell>
        </row>
        <row r="248">
          <cell r="B248">
            <v>0</v>
          </cell>
          <cell r="C248" t="str">
            <v>AYUDANTE</v>
          </cell>
          <cell r="D248">
            <v>3700</v>
          </cell>
          <cell r="E248">
            <v>1.85</v>
          </cell>
          <cell r="F248">
            <v>2</v>
          </cell>
          <cell r="G248">
            <v>10</v>
          </cell>
          <cell r="H248">
            <v>136900</v>
          </cell>
          <cell r="I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 t="str">
            <v>TOTAL MANO DE OBRA:</v>
          </cell>
          <cell r="I250">
            <v>195175</v>
          </cell>
        </row>
        <row r="251"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B252">
            <v>0</v>
          </cell>
          <cell r="C252" t="str">
            <v>HERRAMIENTA Y EQUIPO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B253">
            <v>0</v>
          </cell>
          <cell r="C253" t="str">
            <v>DESCRIPCIÓN</v>
          </cell>
          <cell r="D253">
            <v>0</v>
          </cell>
          <cell r="E253" t="str">
            <v>TIPO</v>
          </cell>
          <cell r="F253" t="str">
            <v>TARIFA</v>
          </cell>
          <cell r="G253" t="str">
            <v>RENDIMIENTO</v>
          </cell>
          <cell r="H253" t="str">
            <v>VR. PARCIAL</v>
          </cell>
          <cell r="I253">
            <v>0</v>
          </cell>
        </row>
        <row r="254">
          <cell r="B254">
            <v>0</v>
          </cell>
          <cell r="C254" t="str">
            <v>HERRAMIENTA MENOR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19517.5</v>
          </cell>
          <cell r="I254">
            <v>0</v>
          </cell>
        </row>
        <row r="255"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 t="str">
            <v>TOTAL HERRAMIENTA Y EQUIPO:</v>
          </cell>
          <cell r="I256">
            <v>19518</v>
          </cell>
        </row>
        <row r="257"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B258">
            <v>0</v>
          </cell>
          <cell r="C258" t="str">
            <v>TRANSPORTE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B259">
            <v>0</v>
          </cell>
          <cell r="C259" t="str">
            <v>MATERIAL</v>
          </cell>
          <cell r="D259">
            <v>0</v>
          </cell>
          <cell r="E259" t="str">
            <v>VOL (M3)</v>
          </cell>
          <cell r="F259" t="str">
            <v>DIST (KM)</v>
          </cell>
          <cell r="G259" t="str">
            <v>PESOS/(M3-KM)</v>
          </cell>
          <cell r="H259" t="str">
            <v>VR. UNITARIO</v>
          </cell>
          <cell r="I259">
            <v>0</v>
          </cell>
        </row>
        <row r="260"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 t="str">
            <v>TOTAL TRANSPORTE:</v>
          </cell>
          <cell r="I262">
            <v>0</v>
          </cell>
        </row>
        <row r="263"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 t="str">
            <v>TOTAL COSTO DIRECTO:</v>
          </cell>
          <cell r="I264">
            <v>652169</v>
          </cell>
        </row>
        <row r="265"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B266">
            <v>0</v>
          </cell>
          <cell r="C266" t="str">
            <v>COSTOS INDIRECTOS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B267">
            <v>0</v>
          </cell>
          <cell r="C267" t="str">
            <v>DESCRIPCIÓN</v>
          </cell>
          <cell r="D267">
            <v>0</v>
          </cell>
          <cell r="E267" t="str">
            <v>PORCENTAJE</v>
          </cell>
          <cell r="F267">
            <v>0</v>
          </cell>
          <cell r="G267" t="str">
            <v>VR.PARCIAL</v>
          </cell>
          <cell r="H267">
            <v>0</v>
          </cell>
          <cell r="I267">
            <v>0</v>
          </cell>
        </row>
        <row r="268">
          <cell r="B268">
            <v>0</v>
          </cell>
          <cell r="C268" t="str">
            <v>ADMINISTRACIÓN</v>
          </cell>
          <cell r="D268">
            <v>0</v>
          </cell>
          <cell r="E268" t="str">
            <v>0,22</v>
          </cell>
          <cell r="F268">
            <v>0</v>
          </cell>
          <cell r="G268">
            <v>143477.18</v>
          </cell>
          <cell r="H268">
            <v>0</v>
          </cell>
          <cell r="I268">
            <v>0</v>
          </cell>
        </row>
        <row r="269">
          <cell r="B269">
            <v>0</v>
          </cell>
          <cell r="C269" t="str">
            <v>IMPREVISTOS</v>
          </cell>
          <cell r="D269">
            <v>0</v>
          </cell>
          <cell r="E269" t="str">
            <v>0,03</v>
          </cell>
          <cell r="F269">
            <v>0</v>
          </cell>
          <cell r="G269">
            <v>19565.07</v>
          </cell>
          <cell r="H269">
            <v>0</v>
          </cell>
          <cell r="I269">
            <v>0</v>
          </cell>
        </row>
        <row r="270">
          <cell r="B270">
            <v>0</v>
          </cell>
          <cell r="C270" t="str">
            <v>UTILIDAD</v>
          </cell>
          <cell r="D270">
            <v>0</v>
          </cell>
          <cell r="E270" t="str">
            <v>0,05</v>
          </cell>
          <cell r="F270">
            <v>0</v>
          </cell>
          <cell r="G270">
            <v>32608.45</v>
          </cell>
          <cell r="H270">
            <v>0</v>
          </cell>
          <cell r="I270">
            <v>0</v>
          </cell>
        </row>
        <row r="271">
          <cell r="B271">
            <v>0</v>
          </cell>
          <cell r="C271" t="str">
            <v>IVA (SOBRE UTILIDAD)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 t="str">
            <v>TOTAL COSTO INDIRECTO:</v>
          </cell>
          <cell r="I273">
            <v>195651</v>
          </cell>
        </row>
        <row r="274"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 t="str">
            <v>TOTAL PRECIO UNITARIO:</v>
          </cell>
          <cell r="I275">
            <v>847820</v>
          </cell>
        </row>
        <row r="276"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ILLAS"/>
      <sheetName val="MATERIALES"/>
      <sheetName val="EQUIPO"/>
      <sheetName val="BASICOS"/>
      <sheetName val="A.P.U."/>
      <sheetName val="PresObra"/>
    </sheetNames>
    <sheetDataSet>
      <sheetData sheetId="0" refreshError="1">
        <row r="52">
          <cell r="A52" t="str">
            <v xml:space="preserve">Cuadrilla 4 </v>
          </cell>
        </row>
        <row r="61">
          <cell r="G61">
            <v>87868</v>
          </cell>
        </row>
        <row r="63">
          <cell r="A63" t="str">
            <v xml:space="preserve">Cuadrilla 5 </v>
          </cell>
        </row>
        <row r="71">
          <cell r="G71">
            <v>45434</v>
          </cell>
        </row>
      </sheetData>
      <sheetData sheetId="1" refreshError="1">
        <row r="16">
          <cell r="D16">
            <v>2500</v>
          </cell>
        </row>
        <row r="22">
          <cell r="D22">
            <v>13920</v>
          </cell>
        </row>
        <row r="23">
          <cell r="D23">
            <v>15920</v>
          </cell>
        </row>
        <row r="28">
          <cell r="D28">
            <v>42028</v>
          </cell>
        </row>
        <row r="29">
          <cell r="D29">
            <v>29034</v>
          </cell>
        </row>
        <row r="30">
          <cell r="D30">
            <v>57337</v>
          </cell>
        </row>
        <row r="31">
          <cell r="D31">
            <v>74788</v>
          </cell>
        </row>
      </sheetData>
      <sheetData sheetId="2" refreshError="1">
        <row r="16">
          <cell r="C16">
            <v>5625</v>
          </cell>
        </row>
        <row r="18">
          <cell r="C18">
            <v>6250</v>
          </cell>
        </row>
      </sheetData>
      <sheetData sheetId="3" refreshError="1">
        <row r="23">
          <cell r="G23">
            <v>199946</v>
          </cell>
        </row>
        <row r="67">
          <cell r="G67">
            <v>159176</v>
          </cell>
        </row>
        <row r="214">
          <cell r="G214">
            <v>2759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es"/>
      <sheetName val="UNITARIOS"/>
      <sheetName val="PRESUPUESTO"/>
      <sheetName val="PRESUPUESTO HUGO"/>
      <sheetName val="Hoja3"/>
    </sheetNames>
    <sheetDataSet>
      <sheetData sheetId="0" refreshError="1">
        <row r="9">
          <cell r="D9">
            <v>42000</v>
          </cell>
        </row>
        <row r="14">
          <cell r="D14">
            <v>2300</v>
          </cell>
        </row>
        <row r="17">
          <cell r="D17">
            <v>18913</v>
          </cell>
        </row>
        <row r="18">
          <cell r="D18">
            <v>11828</v>
          </cell>
        </row>
        <row r="19">
          <cell r="D19">
            <v>928</v>
          </cell>
        </row>
        <row r="20">
          <cell r="D20">
            <v>20181</v>
          </cell>
        </row>
        <row r="21">
          <cell r="D21">
            <v>31424</v>
          </cell>
        </row>
        <row r="22">
          <cell r="D22">
            <v>3178</v>
          </cell>
        </row>
        <row r="27">
          <cell r="D27">
            <v>65000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ILLAS"/>
      <sheetName val="MATERIALES"/>
      <sheetName val="EQUIPO"/>
      <sheetName val="basicos2"/>
      <sheetName val="BASICOS"/>
      <sheetName val="A.P.U."/>
      <sheetName val="PresObra"/>
    </sheetNames>
    <sheetDataSet>
      <sheetData sheetId="0"/>
      <sheetData sheetId="1">
        <row r="34">
          <cell r="D34">
            <v>27077</v>
          </cell>
        </row>
        <row r="35">
          <cell r="D35">
            <v>56157</v>
          </cell>
        </row>
        <row r="51">
          <cell r="D51">
            <v>1500</v>
          </cell>
        </row>
        <row r="52">
          <cell r="D52">
            <v>750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DE OBRA"/>
      <sheetName val="PRESUPUESTO INTERVENTORIA"/>
      <sheetName val="APU"/>
      <sheetName val="PRESUPUESTO GENERAL"/>
      <sheetName val="CONCRETOS"/>
      <sheetName val="PROGRAMACION DE OBRA"/>
      <sheetName val="Hoja1"/>
      <sheetName val="PRESUPUESTO INTERVENTORIA (2)"/>
      <sheetName val="F. MULTIPLICADOR"/>
      <sheetName val="DESGLOSE_AIU"/>
      <sheetName val="APU-OBRA"/>
      <sheetName val="APU-SUM"/>
      <sheetName val="CONCRETO"/>
      <sheetName val="MANO DE OBRA"/>
      <sheetName val="MATERIALES"/>
      <sheetName val="EQUIPOS"/>
      <sheetName val="CANT GENERALES"/>
      <sheetName val="CRONOGRAMA Y FLUJO"/>
      <sheetName val="hoj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D10">
            <v>12500</v>
          </cell>
        </row>
        <row r="11">
          <cell r="D11">
            <v>27500</v>
          </cell>
        </row>
        <row r="12">
          <cell r="D12">
            <v>20000</v>
          </cell>
        </row>
        <row r="13">
          <cell r="D13">
            <v>30000</v>
          </cell>
        </row>
        <row r="14">
          <cell r="D14">
            <v>85000</v>
          </cell>
        </row>
        <row r="15">
          <cell r="D15">
            <v>10000</v>
          </cell>
        </row>
        <row r="16">
          <cell r="D16">
            <v>5000</v>
          </cell>
        </row>
        <row r="17">
          <cell r="D17">
            <v>7500</v>
          </cell>
        </row>
      </sheetData>
      <sheetData sheetId="14">
        <row r="12">
          <cell r="D12">
            <v>3200</v>
          </cell>
        </row>
        <row r="13">
          <cell r="D13">
            <v>3200</v>
          </cell>
        </row>
        <row r="14">
          <cell r="D14">
            <v>3200</v>
          </cell>
        </row>
        <row r="15">
          <cell r="D15">
            <v>3200</v>
          </cell>
        </row>
        <row r="16">
          <cell r="D16">
            <v>3200</v>
          </cell>
        </row>
        <row r="17">
          <cell r="D17">
            <v>128600</v>
          </cell>
        </row>
        <row r="18">
          <cell r="D18">
            <v>48900</v>
          </cell>
        </row>
        <row r="19">
          <cell r="D19">
            <v>2800</v>
          </cell>
        </row>
        <row r="20">
          <cell r="D20">
            <v>47200</v>
          </cell>
        </row>
        <row r="22">
          <cell r="D22">
            <v>3700</v>
          </cell>
        </row>
        <row r="23">
          <cell r="D23">
            <v>40000</v>
          </cell>
        </row>
        <row r="24">
          <cell r="D24">
            <v>85000</v>
          </cell>
        </row>
        <row r="30">
          <cell r="D30">
            <v>3500</v>
          </cell>
        </row>
        <row r="32">
          <cell r="D32">
            <v>48200</v>
          </cell>
        </row>
        <row r="33">
          <cell r="D33">
            <v>12682</v>
          </cell>
        </row>
        <row r="36">
          <cell r="D36">
            <v>290200</v>
          </cell>
        </row>
        <row r="37">
          <cell r="D37">
            <v>316800</v>
          </cell>
        </row>
        <row r="40">
          <cell r="D40">
            <v>30000</v>
          </cell>
        </row>
        <row r="42">
          <cell r="D42">
            <v>1000</v>
          </cell>
        </row>
        <row r="43">
          <cell r="D43">
            <v>35000</v>
          </cell>
        </row>
        <row r="46">
          <cell r="D46">
            <v>7000</v>
          </cell>
        </row>
        <row r="47">
          <cell r="D47">
            <v>9300</v>
          </cell>
        </row>
        <row r="48">
          <cell r="D48">
            <v>18700</v>
          </cell>
        </row>
        <row r="49">
          <cell r="D49">
            <v>19600</v>
          </cell>
        </row>
        <row r="50">
          <cell r="D50">
            <v>37990</v>
          </cell>
        </row>
        <row r="51">
          <cell r="D51">
            <v>54900</v>
          </cell>
        </row>
        <row r="56">
          <cell r="D56">
            <v>6200</v>
          </cell>
        </row>
        <row r="58">
          <cell r="D58">
            <v>1000</v>
          </cell>
        </row>
        <row r="59">
          <cell r="D59">
            <v>10500</v>
          </cell>
        </row>
        <row r="62">
          <cell r="D62">
            <v>358000</v>
          </cell>
        </row>
        <row r="63">
          <cell r="D63">
            <v>300800</v>
          </cell>
        </row>
        <row r="64">
          <cell r="D64">
            <v>45000</v>
          </cell>
        </row>
        <row r="66">
          <cell r="D66">
            <v>66364</v>
          </cell>
        </row>
        <row r="67">
          <cell r="D67">
            <v>76955</v>
          </cell>
        </row>
        <row r="68">
          <cell r="D68">
            <v>119305</v>
          </cell>
        </row>
        <row r="69">
          <cell r="D69">
            <v>179620</v>
          </cell>
        </row>
        <row r="70">
          <cell r="D70">
            <v>196946</v>
          </cell>
        </row>
        <row r="71">
          <cell r="D71">
            <v>210657</v>
          </cell>
        </row>
        <row r="72">
          <cell r="D72">
            <v>10000</v>
          </cell>
        </row>
        <row r="73">
          <cell r="D73">
            <v>120000</v>
          </cell>
        </row>
        <row r="74">
          <cell r="D74">
            <v>60000</v>
          </cell>
        </row>
        <row r="75">
          <cell r="D75">
            <v>60593.5</v>
          </cell>
        </row>
        <row r="76">
          <cell r="D76">
            <v>86709.999999999985</v>
          </cell>
        </row>
        <row r="77">
          <cell r="D77">
            <v>99704.999999999985</v>
          </cell>
        </row>
        <row r="78">
          <cell r="D78">
            <v>136390</v>
          </cell>
        </row>
        <row r="79">
          <cell r="D79">
            <v>182159.99999999997</v>
          </cell>
        </row>
        <row r="85">
          <cell r="D85">
            <v>28520</v>
          </cell>
        </row>
        <row r="86">
          <cell r="D86">
            <v>43286</v>
          </cell>
        </row>
        <row r="88">
          <cell r="D88">
            <v>7000</v>
          </cell>
        </row>
      </sheetData>
      <sheetData sheetId="15">
        <row r="10">
          <cell r="D10">
            <v>15000</v>
          </cell>
        </row>
        <row r="11">
          <cell r="D11">
            <v>68500</v>
          </cell>
        </row>
        <row r="12">
          <cell r="D12">
            <v>22250</v>
          </cell>
        </row>
        <row r="13">
          <cell r="D13">
            <v>12000</v>
          </cell>
        </row>
        <row r="15">
          <cell r="D15">
            <v>6200</v>
          </cell>
        </row>
        <row r="16">
          <cell r="D16">
            <v>7500</v>
          </cell>
        </row>
        <row r="17">
          <cell r="D17">
            <v>65000</v>
          </cell>
        </row>
      </sheetData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"/>
      <sheetName val="list mat"/>
      <sheetName val="jornaLES"/>
      <sheetName val="concretos"/>
      <sheetName val="unitario"/>
      <sheetName val="presup"/>
      <sheetName val="resum"/>
      <sheetName val="crono"/>
      <sheetName val="flujo"/>
      <sheetName val="graf"/>
      <sheetName val="cuadro de ubicacion de obras"/>
    </sheetNames>
    <sheetDataSet>
      <sheetData sheetId="0">
        <row r="2">
          <cell r="B2" t="str">
            <v>MEJORAMIENTO DE LA VIA POLICARPA - BRAVO ACOSTA DEL K0+000 AL K9+000 DEL MUNICIPIO DE POLICARPA - NARIÑO</v>
          </cell>
        </row>
        <row r="3">
          <cell r="B3" t="str">
            <v>MUNICIPIO DE POLICARPA ( NARIÑO)</v>
          </cell>
        </row>
      </sheetData>
      <sheetData sheetId="1">
        <row r="50">
          <cell r="F50">
            <v>35000</v>
          </cell>
        </row>
      </sheetData>
      <sheetData sheetId="2">
        <row r="39">
          <cell r="E39">
            <v>297500</v>
          </cell>
        </row>
      </sheetData>
      <sheetData sheetId="3">
        <row r="38">
          <cell r="H38">
            <v>220458</v>
          </cell>
        </row>
        <row r="87">
          <cell r="H87">
            <v>291008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_S"/>
      <sheetName val="admi"/>
      <sheetName val="jornaLES"/>
      <sheetName val="EQUIPO"/>
      <sheetName val="insumos"/>
      <sheetName val="concretos"/>
      <sheetName val="MAMPOST"/>
      <sheetName val="unitario"/>
      <sheetName val="PREP"/>
      <sheetName val="resum"/>
      <sheetName val="crono"/>
      <sheetName val="flujo"/>
      <sheetName val="gr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ILLAS"/>
      <sheetName val="MATERIALES"/>
      <sheetName val="EQUIPO"/>
      <sheetName val="BASICOS"/>
      <sheetName val="UNITARIOS"/>
      <sheetName val="PRESUPUESTO"/>
    </sheetNames>
    <sheetDataSet>
      <sheetData sheetId="0" refreshError="1"/>
      <sheetData sheetId="1" refreshError="1">
        <row r="39">
          <cell r="D39">
            <v>80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MANO DE OBRA"/>
      <sheetName val="EQUIPO"/>
      <sheetName val="RESUMEN SUBPRODUCTOS"/>
      <sheetName val="MATERIALES"/>
      <sheetName val="FORMATO"/>
      <sheetName val="MATERIALES (2)"/>
      <sheetName val="SUBPRODUCTOS"/>
      <sheetName val="UNITARIOS"/>
      <sheetName val="PARA PROJECT"/>
      <sheetName val="RESUMEN UNITARIOS"/>
      <sheetName val="PRESUPUESTO"/>
      <sheetName val="PRESUPUESTO (2)"/>
      <sheetName val="PROGRAMA DE TRABAJO E INVERSION"/>
      <sheetName val="RENDIMIENTOS"/>
      <sheetName val="CUADRO DE RENDIMIENTOS"/>
      <sheetName val="PROGRAMA DE INVERSIONES (1)"/>
      <sheetName val="PROGRAMA DE INVERSIONES (2)"/>
      <sheetName val="DIAS CALENDARIO"/>
    </sheetNames>
    <sheetDataSet>
      <sheetData sheetId="0">
        <row r="1">
          <cell r="B1" t="str">
            <v>CONSTRUCCION DE DOS AULAS EN EL CENTRO EDUCATIVO  POLACHAYAN Y UNA AULA EN EL CENTRO EDUCATIVO  LA COFRADIA MUNICIPIO DE TÚQUERRES, DEPARTAMENTO DE NARIÑO</v>
          </cell>
        </row>
        <row r="5">
          <cell r="B5" t="str">
            <v>ANDRES LIBARDO RIASCOS PINCHAO</v>
          </cell>
        </row>
        <row r="6">
          <cell r="B6" t="str">
            <v>ING. CIVIL ESPECIALISTA EN PATOLOGIA DE LA CONSTRUCCION</v>
          </cell>
        </row>
        <row r="7">
          <cell r="B7" t="str">
            <v>MATRICULA PROFESIONAL Nº 52202131548 NRÑ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>
            <v>1.1000000000000001</v>
          </cell>
          <cell r="B2" t="str">
            <v>Localizacion y replanteo</v>
          </cell>
          <cell r="C2" t="str">
            <v xml:space="preserve"> M2</v>
          </cell>
          <cell r="D2">
            <v>53.29</v>
          </cell>
          <cell r="E2" t="str">
            <v>CUADRILLA 2 TRABAJOS VARIOS</v>
          </cell>
          <cell r="F2">
            <v>104</v>
          </cell>
        </row>
        <row r="3">
          <cell r="A3">
            <v>1.2</v>
          </cell>
          <cell r="B3" t="str">
            <v>Excavacion  en material comun</v>
          </cell>
          <cell r="C3" t="str">
            <v xml:space="preserve"> M3</v>
          </cell>
          <cell r="D3">
            <v>9</v>
          </cell>
          <cell r="E3" t="str">
            <v>CUADRILLA 2 TRABAJOS VARIOS</v>
          </cell>
          <cell r="F3">
            <v>15.84</v>
          </cell>
        </row>
        <row r="4">
          <cell r="A4">
            <v>1.3</v>
          </cell>
          <cell r="B4" t="str">
            <v>Relleno compactado con material del sitio</v>
          </cell>
          <cell r="C4" t="str">
            <v xml:space="preserve"> M3</v>
          </cell>
          <cell r="D4">
            <v>3.5</v>
          </cell>
          <cell r="E4" t="str">
            <v>CUADRILLA 2 TRABAJOS VARIOS</v>
          </cell>
          <cell r="F4">
            <v>33.020000000000003</v>
          </cell>
        </row>
        <row r="5">
          <cell r="A5">
            <v>1.4</v>
          </cell>
          <cell r="B5" t="str">
            <v>Desalojo de material sobrante incluye escombrera</v>
          </cell>
          <cell r="C5" t="str">
            <v xml:space="preserve"> M3</v>
          </cell>
          <cell r="D5">
            <v>7</v>
          </cell>
          <cell r="E5" t="str">
            <v>CUADRILLA 2 TRABAJOS VARIOS</v>
          </cell>
          <cell r="F5">
            <v>35.01</v>
          </cell>
        </row>
        <row r="6">
          <cell r="A6">
            <v>2.1</v>
          </cell>
          <cell r="B6" t="str">
            <v xml:space="preserve"> Zapatas en concreto de 3000 psi</v>
          </cell>
          <cell r="C6" t="str">
            <v xml:space="preserve"> M3</v>
          </cell>
          <cell r="D6">
            <v>1.6</v>
          </cell>
          <cell r="E6" t="str">
            <v>CUADRILLA 1 CONCRETOS</v>
          </cell>
          <cell r="F6">
            <v>4.91</v>
          </cell>
        </row>
        <row r="7">
          <cell r="A7">
            <v>2.2000000000000002</v>
          </cell>
          <cell r="B7" t="str">
            <v xml:space="preserve"> Ccto de limpieza 120kg/cm2</v>
          </cell>
          <cell r="C7" t="str">
            <v xml:space="preserve"> M3</v>
          </cell>
          <cell r="D7">
            <v>0.43</v>
          </cell>
          <cell r="E7" t="str">
            <v>CUADRILLA 1 CONCRETOS</v>
          </cell>
          <cell r="F7">
            <v>27.58</v>
          </cell>
        </row>
        <row r="8">
          <cell r="A8">
            <v>2.2999999999999998</v>
          </cell>
          <cell r="B8" t="str">
            <v xml:space="preserve"> Vigas de cimentación de 3000 psi según diseño</v>
          </cell>
          <cell r="C8" t="str">
            <v xml:space="preserve"> ML</v>
          </cell>
          <cell r="D8">
            <v>20.6</v>
          </cell>
          <cell r="E8" t="str">
            <v>CUADRILLA 1 CONCRETOS</v>
          </cell>
          <cell r="F8">
            <v>9.7100000000000009</v>
          </cell>
        </row>
        <row r="9">
          <cell r="A9">
            <v>2.4</v>
          </cell>
          <cell r="B9" t="str">
            <v xml:space="preserve"> Columnas 30 x 30 de 3000 psi</v>
          </cell>
          <cell r="C9" t="str">
            <v xml:space="preserve"> ML</v>
          </cell>
          <cell r="D9">
            <v>11.2</v>
          </cell>
          <cell r="E9" t="str">
            <v>CUADRILLA 1 CONCRETOS</v>
          </cell>
          <cell r="F9">
            <v>13.04</v>
          </cell>
        </row>
        <row r="10">
          <cell r="A10">
            <v>2.5</v>
          </cell>
          <cell r="B10" t="str">
            <v xml:space="preserve"> Columnetas 15 x 15 m  ccto 3000 psi</v>
          </cell>
          <cell r="C10" t="str">
            <v xml:space="preserve"> ML</v>
          </cell>
          <cell r="D10">
            <v>28.88</v>
          </cell>
          <cell r="E10" t="str">
            <v>CUADRILLA 1 CONCRETOS</v>
          </cell>
          <cell r="F10">
            <v>18.47</v>
          </cell>
        </row>
        <row r="11">
          <cell r="A11">
            <v>2.6</v>
          </cell>
          <cell r="B11" t="str">
            <v xml:space="preserve"> Vigas aéreas 25 x 25 cm de 3000 psi</v>
          </cell>
          <cell r="C11" t="str">
            <v xml:space="preserve"> ML</v>
          </cell>
          <cell r="D11">
            <v>20.6</v>
          </cell>
          <cell r="E11" t="str">
            <v>CUADRILLA 1 CONCRETOS</v>
          </cell>
          <cell r="F11">
            <v>13.08</v>
          </cell>
        </row>
        <row r="12">
          <cell r="A12">
            <v>2.7</v>
          </cell>
          <cell r="B12" t="str">
            <v xml:space="preserve"> Alfajia en ccto 3000 psi</v>
          </cell>
          <cell r="C12" t="str">
            <v xml:space="preserve"> ML</v>
          </cell>
          <cell r="D12">
            <v>6.68</v>
          </cell>
          <cell r="E12" t="str">
            <v>CUADRILLA 1 CONCRETOS</v>
          </cell>
          <cell r="F12">
            <v>42.2</v>
          </cell>
        </row>
        <row r="13">
          <cell r="A13">
            <v>2.8</v>
          </cell>
          <cell r="B13" t="str">
            <v xml:space="preserve"> Acero de refuerzo</v>
          </cell>
          <cell r="C13" t="str">
            <v xml:space="preserve"> KG</v>
          </cell>
          <cell r="D13">
            <v>950</v>
          </cell>
          <cell r="E13" t="str">
            <v>CUADRILLA 3 ESPECIALIZADA</v>
          </cell>
          <cell r="F13">
            <v>86.01</v>
          </cell>
        </row>
        <row r="14">
          <cell r="A14">
            <v>2.9</v>
          </cell>
          <cell r="B14" t="str">
            <v xml:space="preserve"> Polisec o similar para aislamiento de Cimientos</v>
          </cell>
          <cell r="C14" t="str">
            <v xml:space="preserve"> M2</v>
          </cell>
          <cell r="D14">
            <v>62</v>
          </cell>
          <cell r="E14" t="str">
            <v>CUADRILLA 3 ESPECIALIZADA</v>
          </cell>
          <cell r="F14">
            <v>280.33999999999997</v>
          </cell>
        </row>
        <row r="15">
          <cell r="A15">
            <v>3.1</v>
          </cell>
          <cell r="B15" t="str">
            <v>Muros en soga e:0.15 m.</v>
          </cell>
          <cell r="C15" t="str">
            <v xml:space="preserve"> M2</v>
          </cell>
          <cell r="D15">
            <v>50.9</v>
          </cell>
          <cell r="E15" t="str">
            <v>CUADRILLA 3 ESPECIALIZADA</v>
          </cell>
          <cell r="F15">
            <v>14.86</v>
          </cell>
        </row>
        <row r="16">
          <cell r="A16">
            <v>3.2</v>
          </cell>
          <cell r="B16" t="str">
            <v xml:space="preserve"> Repello para piso</v>
          </cell>
          <cell r="C16" t="str">
            <v xml:space="preserve"> M2</v>
          </cell>
          <cell r="D16">
            <v>53.29</v>
          </cell>
          <cell r="E16" t="str">
            <v>CUADRILLA 3 ESPECIALIZADA</v>
          </cell>
          <cell r="F16">
            <v>16.64</v>
          </cell>
        </row>
        <row r="17">
          <cell r="A17">
            <v>3.3</v>
          </cell>
          <cell r="B17" t="str">
            <v xml:space="preserve"> Repello para muros</v>
          </cell>
          <cell r="C17" t="str">
            <v xml:space="preserve"> M2</v>
          </cell>
          <cell r="D17">
            <v>199.2</v>
          </cell>
          <cell r="E17" t="str">
            <v>CUADRILLA 3 ESPECIALIZADA</v>
          </cell>
          <cell r="F17">
            <v>13.8</v>
          </cell>
        </row>
        <row r="18">
          <cell r="A18">
            <v>3.4</v>
          </cell>
          <cell r="B18" t="str">
            <v xml:space="preserve"> Repello para vigas y columnas B=0.25m</v>
          </cell>
          <cell r="C18" t="str">
            <v xml:space="preserve"> ML</v>
          </cell>
          <cell r="D18">
            <v>26</v>
          </cell>
          <cell r="E18" t="str">
            <v>CUADRILLA 3 ESPECIALIZADA</v>
          </cell>
          <cell r="F18">
            <v>17.809999999999999</v>
          </cell>
        </row>
        <row r="19">
          <cell r="A19">
            <v>3.5</v>
          </cell>
          <cell r="B19" t="str">
            <v xml:space="preserve"> Dilataciones en mortero</v>
          </cell>
          <cell r="C19" t="str">
            <v xml:space="preserve"> ML</v>
          </cell>
          <cell r="D19">
            <v>62</v>
          </cell>
          <cell r="E19" t="str">
            <v>CUADRILLA 3 ESPECIALIZADA</v>
          </cell>
          <cell r="F19">
            <v>60.17</v>
          </cell>
        </row>
        <row r="20">
          <cell r="A20">
            <v>4.0999999999999996</v>
          </cell>
          <cell r="B20" t="str">
            <v xml:space="preserve"> Recebo compactado para pisos</v>
          </cell>
          <cell r="C20" t="str">
            <v>M3</v>
          </cell>
          <cell r="D20">
            <v>14.95</v>
          </cell>
          <cell r="E20" t="str">
            <v>CUADRILLA 2 TRABAJOS VARIOS</v>
          </cell>
          <cell r="F20">
            <v>58.3</v>
          </cell>
        </row>
        <row r="21">
          <cell r="A21">
            <v>4.2</v>
          </cell>
          <cell r="B21" t="str">
            <v xml:space="preserve"> Ccto para pisos 2500 PSI</v>
          </cell>
          <cell r="C21" t="str">
            <v>M2</v>
          </cell>
          <cell r="D21">
            <v>53.42</v>
          </cell>
          <cell r="E21" t="str">
            <v>CUADRILLA 1 CONCRETOS</v>
          </cell>
          <cell r="F21">
            <v>28.46</v>
          </cell>
        </row>
        <row r="22">
          <cell r="A22">
            <v>4.3</v>
          </cell>
          <cell r="B22" t="str">
            <v xml:space="preserve"> Ccto para andenes 2500 PSI</v>
          </cell>
          <cell r="C22" t="str">
            <v>M3</v>
          </cell>
          <cell r="D22">
            <v>3.24</v>
          </cell>
          <cell r="E22" t="str">
            <v>CUADRILLA 3 ESPECIALIZADA</v>
          </cell>
          <cell r="F22">
            <v>2.68</v>
          </cell>
        </row>
        <row r="23">
          <cell r="A23">
            <v>4.4000000000000004</v>
          </cell>
          <cell r="B23" t="str">
            <v xml:space="preserve"> Piso en cerámica T4</v>
          </cell>
          <cell r="C23" t="str">
            <v>M2</v>
          </cell>
          <cell r="D23">
            <v>30.1</v>
          </cell>
          <cell r="E23" t="str">
            <v>CUADRILLA 3 ESPECIALIZADA</v>
          </cell>
          <cell r="F23">
            <v>10.83</v>
          </cell>
        </row>
        <row r="24">
          <cell r="A24">
            <v>4.5</v>
          </cell>
          <cell r="B24" t="str">
            <v xml:space="preserve"> Guardaescoba en cerámica T4</v>
          </cell>
          <cell r="C24" t="str">
            <v>ML</v>
          </cell>
          <cell r="D24">
            <v>28.3</v>
          </cell>
          <cell r="E24" t="str">
            <v>CUADRILLA 3 ESPECIALIZADA</v>
          </cell>
          <cell r="F24">
            <v>34.590000000000003</v>
          </cell>
        </row>
        <row r="25">
          <cell r="A25">
            <v>4.5999999999999996</v>
          </cell>
          <cell r="B25" t="str">
            <v xml:space="preserve"> Polisec o similar para aislamiento de Pisos y Andenes</v>
          </cell>
          <cell r="C25" t="str">
            <v>M2</v>
          </cell>
          <cell r="D25">
            <v>42</v>
          </cell>
          <cell r="E25" t="str">
            <v>CUADRILLA 3 ESPECIALIZADA</v>
          </cell>
          <cell r="F25">
            <v>280.33999999999997</v>
          </cell>
        </row>
        <row r="26">
          <cell r="A26">
            <v>5.0999999999999996</v>
          </cell>
          <cell r="B26" t="str">
            <v xml:space="preserve"> Tablero electrico 2 circuitos incluye acometida y beakers</v>
          </cell>
          <cell r="C26" t="str">
            <v>UND</v>
          </cell>
          <cell r="D26">
            <v>1</v>
          </cell>
          <cell r="E26" t="str">
            <v>CUADRILLA 3 ESPECIALIZADA</v>
          </cell>
          <cell r="F26">
            <v>1.88</v>
          </cell>
        </row>
        <row r="27">
          <cell r="A27">
            <v>5.2</v>
          </cell>
          <cell r="B27" t="str">
            <v xml:space="preserve"> Salida lamp. fluorescente 2x32W</v>
          </cell>
          <cell r="C27" t="str">
            <v>UND</v>
          </cell>
          <cell r="D27">
            <v>2</v>
          </cell>
          <cell r="E27" t="str">
            <v>CUADRILLA 3 ESPECIALIZADA</v>
          </cell>
          <cell r="F27">
            <v>6.12</v>
          </cell>
        </row>
        <row r="28">
          <cell r="A28">
            <v>5.3</v>
          </cell>
          <cell r="B28" t="str">
            <v xml:space="preserve"> Salida toma doble</v>
          </cell>
          <cell r="C28" t="str">
            <v>UND</v>
          </cell>
          <cell r="D28">
            <v>2</v>
          </cell>
          <cell r="E28" t="str">
            <v>CUADRILLA 3 ESPECIALIZADA</v>
          </cell>
          <cell r="F28">
            <v>10.199999999999999</v>
          </cell>
        </row>
        <row r="29">
          <cell r="A29">
            <v>5.4</v>
          </cell>
          <cell r="B29" t="str">
            <v xml:space="preserve"> Salida interruptor doble</v>
          </cell>
          <cell r="C29" t="str">
            <v>UND</v>
          </cell>
          <cell r="D29">
            <v>1</v>
          </cell>
          <cell r="E29" t="str">
            <v>CUADRILLA 3 ESPECIALIZADA</v>
          </cell>
          <cell r="F29">
            <v>15.91</v>
          </cell>
        </row>
        <row r="30">
          <cell r="A30">
            <v>6.1</v>
          </cell>
          <cell r="B30" t="str">
            <v xml:space="preserve"> Ventana en lámina C20, incluye vidrio de 4mm</v>
          </cell>
          <cell r="C30" t="str">
            <v>M2</v>
          </cell>
          <cell r="D30">
            <v>14.2</v>
          </cell>
          <cell r="E30" t="str">
            <v>CUADRILLA 3 ESPECIALIZADA</v>
          </cell>
          <cell r="F30">
            <v>3.35</v>
          </cell>
        </row>
        <row r="31">
          <cell r="A31">
            <v>6.2</v>
          </cell>
          <cell r="B31" t="str">
            <v xml:space="preserve"> Antepecho en varilla para ventana</v>
          </cell>
          <cell r="C31" t="str">
            <v>M2</v>
          </cell>
          <cell r="D31">
            <v>14.2</v>
          </cell>
          <cell r="E31" t="str">
            <v>CUADRILLA 3 ESPECIALIZADA</v>
          </cell>
          <cell r="F31">
            <v>4.54</v>
          </cell>
        </row>
        <row r="32">
          <cell r="A32">
            <v>6.3</v>
          </cell>
          <cell r="B32" t="str">
            <v xml:space="preserve"> Puerta en lámina sencilla C20 0.60mx1.70m con pasador</v>
          </cell>
          <cell r="C32" t="str">
            <v>UND</v>
          </cell>
          <cell r="D32">
            <v>1</v>
          </cell>
          <cell r="E32" t="str">
            <v>CUADRILLA 3 ESPECIALIZADA</v>
          </cell>
          <cell r="F32">
            <v>19.170000000000002</v>
          </cell>
        </row>
        <row r="33">
          <cell r="A33">
            <v>7.1</v>
          </cell>
          <cell r="B33" t="str">
            <v xml:space="preserve"> Estructura metalica para Cubierta</v>
          </cell>
          <cell r="C33" t="str">
            <v xml:space="preserve"> M2</v>
          </cell>
          <cell r="D33">
            <v>32.200000000000003</v>
          </cell>
          <cell r="E33" t="str">
            <v>CUADRILLA 3 ESPECIALIZADA</v>
          </cell>
          <cell r="F33">
            <v>58.66</v>
          </cell>
        </row>
        <row r="34">
          <cell r="A34">
            <v>7.2</v>
          </cell>
          <cell r="B34" t="str">
            <v xml:space="preserve"> Cubierta en en teja de asbesto cemento</v>
          </cell>
          <cell r="C34" t="str">
            <v xml:space="preserve"> M2</v>
          </cell>
          <cell r="D34">
            <v>56</v>
          </cell>
          <cell r="E34" t="str">
            <v>CUADRILLA 3 ESPECIALIZADA</v>
          </cell>
          <cell r="F34">
            <v>7.73</v>
          </cell>
        </row>
        <row r="35">
          <cell r="A35">
            <v>8.1</v>
          </cell>
          <cell r="B35" t="str">
            <v xml:space="preserve"> Vinilo para muros</v>
          </cell>
          <cell r="C35" t="str">
            <v xml:space="preserve"> M2</v>
          </cell>
          <cell r="D35">
            <v>199.2</v>
          </cell>
          <cell r="E35" t="str">
            <v>CUADRILLA 3 ESPECIALIZADA</v>
          </cell>
          <cell r="F35">
            <v>49.02</v>
          </cell>
        </row>
        <row r="36">
          <cell r="A36">
            <v>8.1999999999999993</v>
          </cell>
          <cell r="B36" t="str">
            <v xml:space="preserve"> Esmalte para ventanas y puertas</v>
          </cell>
          <cell r="C36" t="str">
            <v xml:space="preserve"> M2</v>
          </cell>
          <cell r="D36">
            <v>25.6</v>
          </cell>
          <cell r="E36" t="str">
            <v>CUADRILLA 3 ESPECIALIZADA</v>
          </cell>
          <cell r="F36">
            <v>35.340000000000003</v>
          </cell>
        </row>
        <row r="37">
          <cell r="A37">
            <v>9.1</v>
          </cell>
          <cell r="B37" t="str">
            <v xml:space="preserve"> Junta de dilatación estructural</v>
          </cell>
          <cell r="C37" t="str">
            <v xml:space="preserve"> ML</v>
          </cell>
          <cell r="D37">
            <v>65</v>
          </cell>
          <cell r="E37" t="str">
            <v>CUADRILLA 3 ESPECIALIZADA</v>
          </cell>
          <cell r="F37">
            <v>52.58</v>
          </cell>
        </row>
        <row r="38">
          <cell r="A38">
            <v>9.1999999999999993</v>
          </cell>
          <cell r="B38" t="str">
            <v xml:space="preserve"> Malla para regata de muros y vértices de ventanas b:0.10m</v>
          </cell>
          <cell r="C38" t="str">
            <v xml:space="preserve"> ML</v>
          </cell>
          <cell r="D38">
            <v>12</v>
          </cell>
          <cell r="E38" t="str">
            <v>CUADRILLA 3 ESPECIALIZADA</v>
          </cell>
          <cell r="F38">
            <v>78.91</v>
          </cell>
        </row>
        <row r="39">
          <cell r="A39">
            <v>9.3000000000000007</v>
          </cell>
          <cell r="B39" t="str">
            <v xml:space="preserve"> Aseo general</v>
          </cell>
          <cell r="C39" t="str">
            <v xml:space="preserve"> M2</v>
          </cell>
          <cell r="D39">
            <v>53.29</v>
          </cell>
          <cell r="E39" t="str">
            <v>CUADRILLA 2 TRABAJOS VARIOS</v>
          </cell>
          <cell r="F39">
            <v>68.900000000000006</v>
          </cell>
        </row>
        <row r="40">
          <cell r="A40">
            <v>0</v>
          </cell>
          <cell r="B40">
            <v>0</v>
          </cell>
          <cell r="C40" t="str">
            <v xml:space="preserve"> </v>
          </cell>
          <cell r="D40" t="str">
            <v xml:space="preserve"> </v>
          </cell>
          <cell r="E40">
            <v>0</v>
          </cell>
          <cell r="F40">
            <v>0</v>
          </cell>
        </row>
        <row r="41">
          <cell r="A41">
            <v>0</v>
          </cell>
          <cell r="B41">
            <v>0</v>
          </cell>
          <cell r="C41" t="str">
            <v xml:space="preserve"> </v>
          </cell>
          <cell r="D41" t="str">
            <v xml:space="preserve"> </v>
          </cell>
          <cell r="E41">
            <v>0</v>
          </cell>
          <cell r="F41">
            <v>0</v>
          </cell>
        </row>
        <row r="42">
          <cell r="A42">
            <v>0</v>
          </cell>
          <cell r="B42">
            <v>0</v>
          </cell>
          <cell r="C42" t="str">
            <v xml:space="preserve"> </v>
          </cell>
          <cell r="D42" t="str">
            <v xml:space="preserve"> </v>
          </cell>
          <cell r="E42">
            <v>0</v>
          </cell>
          <cell r="F42">
            <v>0</v>
          </cell>
        </row>
        <row r="43">
          <cell r="A43">
            <v>0</v>
          </cell>
          <cell r="B43">
            <v>0</v>
          </cell>
          <cell r="C43" t="str">
            <v xml:space="preserve"> </v>
          </cell>
          <cell r="D43" t="str">
            <v xml:space="preserve"> </v>
          </cell>
          <cell r="E43">
            <v>0</v>
          </cell>
          <cell r="F43">
            <v>0</v>
          </cell>
        </row>
        <row r="44">
          <cell r="A44">
            <v>0</v>
          </cell>
          <cell r="B44">
            <v>0</v>
          </cell>
          <cell r="C44" t="str">
            <v xml:space="preserve"> </v>
          </cell>
          <cell r="D44" t="str">
            <v xml:space="preserve"> </v>
          </cell>
          <cell r="E44">
            <v>0</v>
          </cell>
          <cell r="F44">
            <v>0</v>
          </cell>
        </row>
        <row r="45">
          <cell r="A45">
            <v>0</v>
          </cell>
          <cell r="B45">
            <v>0</v>
          </cell>
          <cell r="C45" t="str">
            <v xml:space="preserve"> </v>
          </cell>
          <cell r="D45" t="str">
            <v xml:space="preserve"> </v>
          </cell>
          <cell r="E45">
            <v>0</v>
          </cell>
          <cell r="F45">
            <v>0</v>
          </cell>
        </row>
        <row r="46">
          <cell r="A46">
            <v>0</v>
          </cell>
          <cell r="B46">
            <v>0</v>
          </cell>
          <cell r="C46" t="str">
            <v xml:space="preserve"> </v>
          </cell>
          <cell r="D46" t="str">
            <v xml:space="preserve"> </v>
          </cell>
          <cell r="E46">
            <v>0</v>
          </cell>
          <cell r="F46">
            <v>0</v>
          </cell>
        </row>
        <row r="47">
          <cell r="A47">
            <v>0</v>
          </cell>
          <cell r="B47">
            <v>0</v>
          </cell>
          <cell r="C47" t="str">
            <v xml:space="preserve"> </v>
          </cell>
          <cell r="D47" t="str">
            <v xml:space="preserve"> </v>
          </cell>
          <cell r="E47">
            <v>0</v>
          </cell>
          <cell r="F47">
            <v>0</v>
          </cell>
        </row>
        <row r="48">
          <cell r="A48">
            <v>0</v>
          </cell>
          <cell r="B48">
            <v>0</v>
          </cell>
          <cell r="C48" t="str">
            <v xml:space="preserve"> </v>
          </cell>
          <cell r="D48" t="str">
            <v xml:space="preserve"> </v>
          </cell>
          <cell r="E48">
            <v>0</v>
          </cell>
          <cell r="F48">
            <v>0</v>
          </cell>
        </row>
        <row r="49">
          <cell r="A49">
            <v>0</v>
          </cell>
          <cell r="B49">
            <v>0</v>
          </cell>
          <cell r="C49" t="str">
            <v xml:space="preserve"> </v>
          </cell>
          <cell r="D49" t="str">
            <v xml:space="preserve"> </v>
          </cell>
          <cell r="E49">
            <v>0</v>
          </cell>
          <cell r="F49">
            <v>0</v>
          </cell>
        </row>
        <row r="50">
          <cell r="A50">
            <v>0</v>
          </cell>
          <cell r="B50">
            <v>0</v>
          </cell>
          <cell r="C50" t="str">
            <v xml:space="preserve"> </v>
          </cell>
          <cell r="D50" t="str">
            <v xml:space="preserve"> </v>
          </cell>
          <cell r="E50">
            <v>0</v>
          </cell>
          <cell r="F50">
            <v>0</v>
          </cell>
        </row>
        <row r="51">
          <cell r="A51">
            <v>0</v>
          </cell>
          <cell r="B51">
            <v>0</v>
          </cell>
          <cell r="C51" t="str">
            <v xml:space="preserve"> </v>
          </cell>
          <cell r="D51" t="str">
            <v xml:space="preserve"> </v>
          </cell>
          <cell r="E51">
            <v>0</v>
          </cell>
          <cell r="F51">
            <v>0</v>
          </cell>
        </row>
        <row r="52">
          <cell r="A52">
            <v>0</v>
          </cell>
          <cell r="B52">
            <v>0</v>
          </cell>
          <cell r="C52" t="str">
            <v xml:space="preserve"> </v>
          </cell>
          <cell r="D52" t="str">
            <v xml:space="preserve"> </v>
          </cell>
          <cell r="E52">
            <v>0</v>
          </cell>
          <cell r="F52">
            <v>0</v>
          </cell>
        </row>
        <row r="53">
          <cell r="A53">
            <v>0</v>
          </cell>
          <cell r="B53">
            <v>0</v>
          </cell>
          <cell r="C53" t="str">
            <v xml:space="preserve"> </v>
          </cell>
          <cell r="D53" t="str">
            <v xml:space="preserve"> </v>
          </cell>
          <cell r="E53">
            <v>0</v>
          </cell>
          <cell r="F53">
            <v>0</v>
          </cell>
        </row>
        <row r="54">
          <cell r="A54">
            <v>0</v>
          </cell>
          <cell r="B54">
            <v>0</v>
          </cell>
          <cell r="C54" t="str">
            <v xml:space="preserve"> </v>
          </cell>
          <cell r="D54" t="str">
            <v xml:space="preserve"> </v>
          </cell>
          <cell r="E54">
            <v>0</v>
          </cell>
          <cell r="F54">
            <v>0</v>
          </cell>
        </row>
        <row r="55">
          <cell r="A55">
            <v>0</v>
          </cell>
          <cell r="B55">
            <v>0</v>
          </cell>
          <cell r="C55" t="str">
            <v xml:space="preserve"> </v>
          </cell>
          <cell r="D55" t="str">
            <v xml:space="preserve"> </v>
          </cell>
          <cell r="E55">
            <v>0</v>
          </cell>
          <cell r="F55">
            <v>0</v>
          </cell>
        </row>
        <row r="56">
          <cell r="A56">
            <v>0</v>
          </cell>
          <cell r="B56">
            <v>0</v>
          </cell>
          <cell r="C56" t="str">
            <v xml:space="preserve"> </v>
          </cell>
          <cell r="D56" t="str">
            <v xml:space="preserve"> </v>
          </cell>
          <cell r="E56">
            <v>0</v>
          </cell>
          <cell r="F56">
            <v>0</v>
          </cell>
        </row>
        <row r="57">
          <cell r="A57">
            <v>0</v>
          </cell>
          <cell r="B57">
            <v>0</v>
          </cell>
          <cell r="C57" t="str">
            <v xml:space="preserve"> </v>
          </cell>
          <cell r="D57" t="str">
            <v xml:space="preserve"> </v>
          </cell>
          <cell r="E57">
            <v>0</v>
          </cell>
          <cell r="F57">
            <v>0</v>
          </cell>
        </row>
        <row r="58">
          <cell r="A58">
            <v>0</v>
          </cell>
          <cell r="B58">
            <v>0</v>
          </cell>
          <cell r="C58" t="str">
            <v xml:space="preserve"> </v>
          </cell>
          <cell r="D58" t="str">
            <v xml:space="preserve"> </v>
          </cell>
          <cell r="E58">
            <v>0</v>
          </cell>
          <cell r="F58">
            <v>0</v>
          </cell>
        </row>
        <row r="59">
          <cell r="A59">
            <v>0</v>
          </cell>
          <cell r="B59">
            <v>0</v>
          </cell>
          <cell r="D59" t="str">
            <v xml:space="preserve"> </v>
          </cell>
        </row>
        <row r="60">
          <cell r="A60">
            <v>0</v>
          </cell>
          <cell r="B60">
            <v>0</v>
          </cell>
          <cell r="D60" t="str">
            <v xml:space="preserve"> </v>
          </cell>
        </row>
        <row r="61">
          <cell r="A61">
            <v>0</v>
          </cell>
          <cell r="B61">
            <v>0</v>
          </cell>
          <cell r="D61" t="str">
            <v xml:space="preserve"> </v>
          </cell>
        </row>
        <row r="62">
          <cell r="A62">
            <v>0</v>
          </cell>
          <cell r="B62">
            <v>0</v>
          </cell>
          <cell r="D62" t="str">
            <v xml:space="preserve"> </v>
          </cell>
        </row>
        <row r="63">
          <cell r="A63">
            <v>0</v>
          </cell>
          <cell r="B63">
            <v>0</v>
          </cell>
          <cell r="D63" t="str">
            <v xml:space="preserve"> </v>
          </cell>
        </row>
        <row r="64">
          <cell r="A64">
            <v>0</v>
          </cell>
          <cell r="B64">
            <v>0</v>
          </cell>
          <cell r="D64" t="str">
            <v xml:space="preserve"> </v>
          </cell>
        </row>
        <row r="65">
          <cell r="A65">
            <v>0</v>
          </cell>
          <cell r="B65">
            <v>0</v>
          </cell>
          <cell r="D65" t="str">
            <v xml:space="preserve"> </v>
          </cell>
        </row>
        <row r="66">
          <cell r="A66">
            <v>0</v>
          </cell>
          <cell r="B66">
            <v>0</v>
          </cell>
          <cell r="D66" t="str">
            <v xml:space="preserve"> </v>
          </cell>
        </row>
        <row r="67">
          <cell r="A67">
            <v>0</v>
          </cell>
          <cell r="B67">
            <v>0</v>
          </cell>
          <cell r="D67" t="str">
            <v xml:space="preserve"> </v>
          </cell>
        </row>
        <row r="68">
          <cell r="A68">
            <v>0</v>
          </cell>
          <cell r="B68">
            <v>0</v>
          </cell>
          <cell r="D68" t="str">
            <v xml:space="preserve"> </v>
          </cell>
        </row>
        <row r="69">
          <cell r="A69">
            <v>0</v>
          </cell>
          <cell r="B69">
            <v>0</v>
          </cell>
          <cell r="D69" t="str">
            <v xml:space="preserve"> </v>
          </cell>
        </row>
        <row r="70">
          <cell r="A70">
            <v>0</v>
          </cell>
          <cell r="B70">
            <v>0</v>
          </cell>
          <cell r="D70" t="str">
            <v xml:space="preserve"> </v>
          </cell>
        </row>
        <row r="71">
          <cell r="A71">
            <v>0</v>
          </cell>
          <cell r="B71">
            <v>0</v>
          </cell>
          <cell r="D71" t="str">
            <v xml:space="preserve"> </v>
          </cell>
        </row>
        <row r="72">
          <cell r="A72">
            <v>0</v>
          </cell>
          <cell r="B72">
            <v>0</v>
          </cell>
          <cell r="D72" t="str">
            <v xml:space="preserve"> </v>
          </cell>
        </row>
        <row r="73">
          <cell r="A73">
            <v>0</v>
          </cell>
          <cell r="B73">
            <v>0</v>
          </cell>
          <cell r="D73" t="str">
            <v xml:space="preserve"> </v>
          </cell>
        </row>
        <row r="74">
          <cell r="A74">
            <v>0</v>
          </cell>
          <cell r="B74">
            <v>0</v>
          </cell>
          <cell r="D74" t="str">
            <v xml:space="preserve"> </v>
          </cell>
        </row>
        <row r="75">
          <cell r="A75">
            <v>0</v>
          </cell>
          <cell r="B75">
            <v>0</v>
          </cell>
          <cell r="D75" t="str">
            <v xml:space="preserve"> </v>
          </cell>
        </row>
        <row r="76">
          <cell r="A76">
            <v>0</v>
          </cell>
          <cell r="B76">
            <v>0</v>
          </cell>
          <cell r="D76" t="str">
            <v xml:space="preserve"> </v>
          </cell>
        </row>
        <row r="77">
          <cell r="A77">
            <v>0</v>
          </cell>
          <cell r="B77">
            <v>0</v>
          </cell>
          <cell r="D77" t="str">
            <v xml:space="preserve"> </v>
          </cell>
        </row>
        <row r="78">
          <cell r="A78">
            <v>0</v>
          </cell>
          <cell r="B78">
            <v>0</v>
          </cell>
          <cell r="D78" t="str">
            <v xml:space="preserve"> </v>
          </cell>
        </row>
        <row r="79">
          <cell r="A79">
            <v>0</v>
          </cell>
          <cell r="B79">
            <v>0</v>
          </cell>
          <cell r="D79" t="str">
            <v xml:space="preserve"> </v>
          </cell>
        </row>
        <row r="80">
          <cell r="A80">
            <v>0</v>
          </cell>
          <cell r="B80">
            <v>0</v>
          </cell>
          <cell r="D80" t="str">
            <v xml:space="preserve"> </v>
          </cell>
        </row>
        <row r="81">
          <cell r="A81">
            <v>0</v>
          </cell>
          <cell r="B81">
            <v>0</v>
          </cell>
          <cell r="D81" t="str">
            <v xml:space="preserve"> </v>
          </cell>
        </row>
        <row r="82">
          <cell r="A82">
            <v>0</v>
          </cell>
          <cell r="B82">
            <v>0</v>
          </cell>
          <cell r="D82" t="str">
            <v xml:space="preserve"> </v>
          </cell>
        </row>
        <row r="83">
          <cell r="A83">
            <v>0</v>
          </cell>
          <cell r="B83">
            <v>0</v>
          </cell>
          <cell r="D83" t="str">
            <v xml:space="preserve"> </v>
          </cell>
        </row>
        <row r="84">
          <cell r="A84">
            <v>0</v>
          </cell>
          <cell r="B84">
            <v>0</v>
          </cell>
          <cell r="D84" t="str">
            <v xml:space="preserve"> </v>
          </cell>
        </row>
        <row r="85">
          <cell r="A85">
            <v>0</v>
          </cell>
          <cell r="B85">
            <v>0</v>
          </cell>
          <cell r="D85" t="str">
            <v xml:space="preserve"> </v>
          </cell>
        </row>
        <row r="86">
          <cell r="A86">
            <v>0</v>
          </cell>
          <cell r="B86">
            <v>0</v>
          </cell>
          <cell r="D86" t="str">
            <v xml:space="preserve"> </v>
          </cell>
        </row>
        <row r="87">
          <cell r="A87">
            <v>0</v>
          </cell>
          <cell r="B87">
            <v>0</v>
          </cell>
          <cell r="D87" t="str">
            <v xml:space="preserve"> </v>
          </cell>
        </row>
        <row r="88">
          <cell r="A88">
            <v>0</v>
          </cell>
          <cell r="B88">
            <v>0</v>
          </cell>
          <cell r="D88" t="str">
            <v xml:space="preserve"> </v>
          </cell>
        </row>
        <row r="89">
          <cell r="A89">
            <v>0</v>
          </cell>
          <cell r="B89">
            <v>0</v>
          </cell>
          <cell r="D89" t="str">
            <v xml:space="preserve"> </v>
          </cell>
        </row>
        <row r="90">
          <cell r="A90">
            <v>0</v>
          </cell>
          <cell r="B90">
            <v>0</v>
          </cell>
          <cell r="D90" t="str">
            <v xml:space="preserve"> </v>
          </cell>
        </row>
        <row r="91">
          <cell r="A91">
            <v>0</v>
          </cell>
          <cell r="B91">
            <v>0</v>
          </cell>
          <cell r="D91" t="str">
            <v xml:space="preserve"> </v>
          </cell>
        </row>
        <row r="92">
          <cell r="A92">
            <v>0</v>
          </cell>
          <cell r="B92">
            <v>0</v>
          </cell>
          <cell r="D92" t="str">
            <v xml:space="preserve"> </v>
          </cell>
        </row>
        <row r="93">
          <cell r="A93">
            <v>0</v>
          </cell>
          <cell r="B93">
            <v>0</v>
          </cell>
          <cell r="D93" t="str">
            <v xml:space="preserve"> 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tabSelected="1" view="pageBreakPreview" zoomScale="106" zoomScaleNormal="70" zoomScaleSheetLayoutView="106" workbookViewId="0">
      <selection activeCell="A4" sqref="A4:F4"/>
    </sheetView>
  </sheetViews>
  <sheetFormatPr baseColWidth="10" defaultColWidth="11.42578125" defaultRowHeight="12.75" x14ac:dyDescent="0.25"/>
  <cols>
    <col min="1" max="1" width="5.5703125" style="460" customWidth="1"/>
    <col min="2" max="2" width="47" style="461" customWidth="1"/>
    <col min="3" max="3" width="9.5703125" style="450" customWidth="1"/>
    <col min="4" max="4" width="14.28515625" style="462" customWidth="1"/>
    <col min="5" max="5" width="16" style="463" customWidth="1"/>
    <col min="6" max="6" width="17.5703125" style="472" customWidth="1"/>
    <col min="7" max="7" width="21.7109375" style="450" customWidth="1"/>
    <col min="8" max="8" width="38.140625" style="450" customWidth="1"/>
    <col min="9" max="9" width="21.85546875" style="450" customWidth="1"/>
    <col min="10" max="16384" width="11.42578125" style="450"/>
  </cols>
  <sheetData>
    <row r="1" spans="1:8" ht="25.5" customHeight="1" x14ac:dyDescent="0.25">
      <c r="A1" s="510" t="s">
        <v>545</v>
      </c>
      <c r="B1" s="510"/>
      <c r="C1" s="510"/>
      <c r="D1" s="510"/>
      <c r="E1" s="510"/>
      <c r="F1" s="510"/>
      <c r="G1" s="449"/>
    </row>
    <row r="2" spans="1:8" ht="21.75" customHeight="1" x14ac:dyDescent="0.25">
      <c r="A2" s="511" t="s">
        <v>546</v>
      </c>
      <c r="B2" s="511"/>
      <c r="C2" s="511"/>
      <c r="D2" s="511"/>
      <c r="E2" s="511"/>
      <c r="F2" s="511"/>
      <c r="G2" s="449"/>
    </row>
    <row r="3" spans="1:8" ht="23.25" customHeight="1" x14ac:dyDescent="0.25">
      <c r="A3" s="443" t="s">
        <v>0</v>
      </c>
      <c r="B3" s="444" t="s">
        <v>547</v>
      </c>
      <c r="C3" s="445" t="s">
        <v>28</v>
      </c>
      <c r="D3" s="446" t="s">
        <v>83</v>
      </c>
      <c r="E3" s="447" t="s">
        <v>548</v>
      </c>
      <c r="F3" s="448" t="s">
        <v>241</v>
      </c>
    </row>
    <row r="4" spans="1:8" ht="12" customHeight="1" x14ac:dyDescent="0.25">
      <c r="A4" s="512"/>
      <c r="B4" s="512"/>
      <c r="C4" s="512"/>
      <c r="D4" s="512"/>
      <c r="E4" s="512"/>
      <c r="F4" s="512"/>
    </row>
    <row r="5" spans="1:8" x14ac:dyDescent="0.25">
      <c r="A5" s="443" t="s">
        <v>552</v>
      </c>
      <c r="B5" s="513" t="s">
        <v>553</v>
      </c>
      <c r="C5" s="514"/>
      <c r="D5" s="514"/>
      <c r="E5" s="514"/>
      <c r="F5" s="474">
        <f>ROUND(SUM(F6:F9),0)</f>
        <v>0</v>
      </c>
    </row>
    <row r="6" spans="1:8" x14ac:dyDescent="0.25">
      <c r="A6" s="451">
        <v>1.01</v>
      </c>
      <c r="B6" s="453" t="s">
        <v>549</v>
      </c>
      <c r="C6" s="454" t="s">
        <v>29</v>
      </c>
      <c r="D6" s="455">
        <v>3560.31</v>
      </c>
      <c r="E6" s="649"/>
      <c r="F6" s="649"/>
    </row>
    <row r="7" spans="1:8" x14ac:dyDescent="0.25">
      <c r="A7" s="451">
        <v>1.02</v>
      </c>
      <c r="B7" s="453" t="s">
        <v>550</v>
      </c>
      <c r="C7" s="454" t="str">
        <f>+APU!D18</f>
        <v>GLOBAL</v>
      </c>
      <c r="D7" s="455">
        <v>1</v>
      </c>
      <c r="E7" s="649"/>
      <c r="F7" s="649"/>
    </row>
    <row r="8" spans="1:8" x14ac:dyDescent="0.25">
      <c r="A8" s="456">
        <v>1.03</v>
      </c>
      <c r="B8" s="457" t="s">
        <v>551</v>
      </c>
      <c r="C8" s="458" t="s">
        <v>34</v>
      </c>
      <c r="D8" s="459">
        <v>8</v>
      </c>
      <c r="E8" s="650"/>
      <c r="F8" s="649"/>
    </row>
    <row r="9" spans="1:8" x14ac:dyDescent="0.25">
      <c r="A9" s="456">
        <v>1.04</v>
      </c>
      <c r="B9" s="457" t="s">
        <v>533</v>
      </c>
      <c r="C9" s="458" t="s">
        <v>41</v>
      </c>
      <c r="D9" s="459">
        <v>3026.26</v>
      </c>
      <c r="E9" s="650"/>
      <c r="F9" s="649"/>
    </row>
    <row r="10" spans="1:8" x14ac:dyDescent="0.25">
      <c r="A10" s="512"/>
      <c r="B10" s="512"/>
      <c r="C10" s="512"/>
      <c r="D10" s="512"/>
      <c r="E10" s="512"/>
      <c r="F10" s="512"/>
    </row>
    <row r="11" spans="1:8" x14ac:dyDescent="0.25">
      <c r="A11" s="443" t="s">
        <v>555</v>
      </c>
      <c r="B11" s="513" t="s">
        <v>554</v>
      </c>
      <c r="C11" s="514">
        <v>0</v>
      </c>
      <c r="D11" s="514"/>
      <c r="E11" s="514">
        <v>0</v>
      </c>
      <c r="F11" s="474">
        <f>ROUND(SUM(F12:F24),0)</f>
        <v>0</v>
      </c>
    </row>
    <row r="12" spans="1:8" x14ac:dyDescent="0.25">
      <c r="A12" s="451">
        <v>2.0099999999999998</v>
      </c>
      <c r="B12" s="452" t="s">
        <v>433</v>
      </c>
      <c r="C12" s="476" t="s">
        <v>34</v>
      </c>
      <c r="D12" s="477">
        <v>2.4000000000000004</v>
      </c>
      <c r="E12" s="649"/>
      <c r="F12" s="649"/>
    </row>
    <row r="13" spans="1:8" x14ac:dyDescent="0.25">
      <c r="A13" s="451">
        <v>2.02</v>
      </c>
      <c r="B13" s="452" t="s">
        <v>11</v>
      </c>
      <c r="C13" s="476" t="s">
        <v>34</v>
      </c>
      <c r="D13" s="477">
        <v>4.8000000000000007</v>
      </c>
      <c r="E13" s="649"/>
      <c r="F13" s="649"/>
    </row>
    <row r="14" spans="1:8" x14ac:dyDescent="0.25">
      <c r="A14" s="451">
        <v>2.0299999999999998</v>
      </c>
      <c r="B14" s="452" t="s">
        <v>12</v>
      </c>
      <c r="C14" s="476" t="s">
        <v>34</v>
      </c>
      <c r="D14" s="477">
        <v>4.8000000000000007</v>
      </c>
      <c r="E14" s="649"/>
      <c r="F14" s="649"/>
    </row>
    <row r="15" spans="1:8" x14ac:dyDescent="0.25">
      <c r="A15" s="451">
        <v>2.04</v>
      </c>
      <c r="B15" s="452" t="s">
        <v>556</v>
      </c>
      <c r="C15" s="476" t="s">
        <v>34</v>
      </c>
      <c r="D15" s="477">
        <v>1.25</v>
      </c>
      <c r="E15" s="649"/>
      <c r="F15" s="649"/>
    </row>
    <row r="16" spans="1:8" x14ac:dyDescent="0.25">
      <c r="A16" s="451">
        <v>2.0499999999999998</v>
      </c>
      <c r="B16" s="452" t="s">
        <v>557</v>
      </c>
      <c r="C16" s="476" t="s">
        <v>34</v>
      </c>
      <c r="D16" s="477">
        <v>4.55</v>
      </c>
      <c r="E16" s="649"/>
      <c r="F16" s="649"/>
      <c r="G16" s="509"/>
      <c r="H16" s="509"/>
    </row>
    <row r="17" spans="1:6" x14ac:dyDescent="0.25">
      <c r="A17" s="451">
        <v>2.06</v>
      </c>
      <c r="B17" s="452" t="s">
        <v>350</v>
      </c>
      <c r="C17" s="476" t="s">
        <v>28</v>
      </c>
      <c r="D17" s="477">
        <v>1</v>
      </c>
      <c r="E17" s="649"/>
      <c r="F17" s="649"/>
    </row>
    <row r="18" spans="1:6" x14ac:dyDescent="0.25">
      <c r="A18" s="451">
        <v>2.0699999999999998</v>
      </c>
      <c r="B18" s="452" t="s">
        <v>559</v>
      </c>
      <c r="C18" s="476" t="s">
        <v>28</v>
      </c>
      <c r="D18" s="477">
        <v>1</v>
      </c>
      <c r="E18" s="649"/>
      <c r="F18" s="649"/>
    </row>
    <row r="19" spans="1:6" x14ac:dyDescent="0.25">
      <c r="A19" s="451">
        <v>2.08</v>
      </c>
      <c r="B19" s="452" t="s">
        <v>558</v>
      </c>
      <c r="C19" s="476" t="s">
        <v>28</v>
      </c>
      <c r="D19" s="484">
        <v>2</v>
      </c>
      <c r="E19" s="649"/>
      <c r="F19" s="649"/>
    </row>
    <row r="20" spans="1:6" x14ac:dyDescent="0.25">
      <c r="A20" s="451">
        <v>2.09</v>
      </c>
      <c r="B20" s="452" t="s">
        <v>198</v>
      </c>
      <c r="C20" s="476" t="s">
        <v>28</v>
      </c>
      <c r="D20" s="484">
        <v>2</v>
      </c>
      <c r="E20" s="649"/>
      <c r="F20" s="649"/>
    </row>
    <row r="21" spans="1:6" x14ac:dyDescent="0.25">
      <c r="A21" s="451">
        <v>2.1</v>
      </c>
      <c r="B21" s="452" t="s">
        <v>560</v>
      </c>
      <c r="C21" s="476" t="s">
        <v>28</v>
      </c>
      <c r="D21" s="484">
        <v>1</v>
      </c>
      <c r="E21" s="649"/>
      <c r="F21" s="649"/>
    </row>
    <row r="22" spans="1:6" x14ac:dyDescent="0.25">
      <c r="A22" s="451">
        <v>2.11</v>
      </c>
      <c r="B22" s="487" t="s">
        <v>561</v>
      </c>
      <c r="C22" s="476" t="s">
        <v>28</v>
      </c>
      <c r="D22" s="485">
        <v>7</v>
      </c>
      <c r="E22" s="649"/>
      <c r="F22" s="649"/>
    </row>
    <row r="23" spans="1:6" x14ac:dyDescent="0.25">
      <c r="A23" s="451">
        <v>2.12</v>
      </c>
      <c r="B23" s="487" t="s">
        <v>562</v>
      </c>
      <c r="C23" s="476" t="s">
        <v>28</v>
      </c>
      <c r="D23" s="484">
        <v>1</v>
      </c>
      <c r="E23" s="649"/>
      <c r="F23" s="649"/>
    </row>
    <row r="24" spans="1:6" ht="15.75" customHeight="1" x14ac:dyDescent="0.25">
      <c r="A24" s="451">
        <v>2.13</v>
      </c>
      <c r="B24" s="453" t="s">
        <v>15</v>
      </c>
      <c r="C24" s="454" t="s">
        <v>39</v>
      </c>
      <c r="D24" s="455">
        <v>397</v>
      </c>
      <c r="E24" s="651"/>
      <c r="F24" s="651"/>
    </row>
    <row r="25" spans="1:6" x14ac:dyDescent="0.25">
      <c r="A25" s="512"/>
      <c r="B25" s="512"/>
      <c r="C25" s="512"/>
      <c r="D25" s="512"/>
      <c r="E25" s="512"/>
      <c r="F25" s="512"/>
    </row>
    <row r="26" spans="1:6" x14ac:dyDescent="0.25">
      <c r="A26" s="443" t="s">
        <v>563</v>
      </c>
      <c r="B26" s="513" t="s">
        <v>564</v>
      </c>
      <c r="C26" s="514">
        <v>0</v>
      </c>
      <c r="D26" s="514"/>
      <c r="E26" s="514">
        <v>0</v>
      </c>
      <c r="F26" s="474">
        <f>ROUND(SUM(F27:F29),0)</f>
        <v>0</v>
      </c>
    </row>
    <row r="27" spans="1:6" x14ac:dyDescent="0.25">
      <c r="A27" s="451">
        <v>3.01</v>
      </c>
      <c r="B27" s="452" t="s">
        <v>565</v>
      </c>
      <c r="C27" s="454" t="s">
        <v>34</v>
      </c>
      <c r="D27" s="477">
        <v>9.73</v>
      </c>
      <c r="E27" s="649"/>
      <c r="F27" s="651"/>
    </row>
    <row r="28" spans="1:6" ht="25.5" x14ac:dyDescent="0.25">
      <c r="A28" s="451">
        <v>3.02</v>
      </c>
      <c r="B28" s="478" t="s">
        <v>567</v>
      </c>
      <c r="C28" s="454" t="s">
        <v>34</v>
      </c>
      <c r="D28" s="455">
        <v>10.71</v>
      </c>
      <c r="E28" s="651"/>
      <c r="F28" s="651"/>
    </row>
    <row r="29" spans="1:6" x14ac:dyDescent="0.25">
      <c r="A29" s="451">
        <v>3.03</v>
      </c>
      <c r="B29" s="452" t="s">
        <v>566</v>
      </c>
      <c r="C29" s="454" t="s">
        <v>29</v>
      </c>
      <c r="D29" s="477">
        <v>16.22</v>
      </c>
      <c r="E29" s="649"/>
      <c r="F29" s="651"/>
    </row>
    <row r="30" spans="1:6" x14ac:dyDescent="0.25">
      <c r="A30" s="512"/>
      <c r="B30" s="512"/>
      <c r="C30" s="512"/>
      <c r="D30" s="512"/>
      <c r="E30" s="512"/>
      <c r="F30" s="512"/>
    </row>
    <row r="31" spans="1:6" x14ac:dyDescent="0.25">
      <c r="A31" s="475" t="s">
        <v>569</v>
      </c>
      <c r="B31" s="513" t="s">
        <v>568</v>
      </c>
      <c r="C31" s="514"/>
      <c r="D31" s="514"/>
      <c r="E31" s="514"/>
      <c r="F31" s="474">
        <f>ROUND(SUM(F32:F47),0)</f>
        <v>0</v>
      </c>
    </row>
    <row r="32" spans="1:6" x14ac:dyDescent="0.25">
      <c r="A32" s="451">
        <v>4.01</v>
      </c>
      <c r="B32" s="452" t="s">
        <v>433</v>
      </c>
      <c r="C32" s="476" t="s">
        <v>34</v>
      </c>
      <c r="D32" s="477">
        <v>5.37</v>
      </c>
      <c r="E32" s="649"/>
      <c r="F32" s="649"/>
    </row>
    <row r="33" spans="1:6" x14ac:dyDescent="0.25">
      <c r="A33" s="451">
        <v>4.0199999999999996</v>
      </c>
      <c r="B33" s="452" t="s">
        <v>11</v>
      </c>
      <c r="C33" s="476" t="s">
        <v>34</v>
      </c>
      <c r="D33" s="477">
        <v>10.73</v>
      </c>
      <c r="E33" s="649"/>
      <c r="F33" s="649"/>
    </row>
    <row r="34" spans="1:6" x14ac:dyDescent="0.25">
      <c r="A34" s="451">
        <v>4.03</v>
      </c>
      <c r="B34" s="452" t="s">
        <v>12</v>
      </c>
      <c r="C34" s="476" t="s">
        <v>34</v>
      </c>
      <c r="D34" s="477">
        <v>10.73</v>
      </c>
      <c r="E34" s="649"/>
      <c r="F34" s="649"/>
    </row>
    <row r="35" spans="1:6" x14ac:dyDescent="0.25">
      <c r="A35" s="451">
        <v>4.04</v>
      </c>
      <c r="B35" s="452" t="s">
        <v>556</v>
      </c>
      <c r="C35" s="476" t="s">
        <v>34</v>
      </c>
      <c r="D35" s="477">
        <v>1.63</v>
      </c>
      <c r="E35" s="649"/>
      <c r="F35" s="649"/>
    </row>
    <row r="36" spans="1:6" x14ac:dyDescent="0.25">
      <c r="A36" s="451">
        <v>4.05</v>
      </c>
      <c r="B36" s="452" t="s">
        <v>557</v>
      </c>
      <c r="C36" s="476" t="s">
        <v>34</v>
      </c>
      <c r="D36" s="477">
        <v>6.92</v>
      </c>
      <c r="E36" s="649"/>
      <c r="F36" s="649"/>
    </row>
    <row r="37" spans="1:6" x14ac:dyDescent="0.25">
      <c r="A37" s="451">
        <v>4.0599999999999996</v>
      </c>
      <c r="B37" s="452" t="s">
        <v>559</v>
      </c>
      <c r="C37" s="476" t="s">
        <v>28</v>
      </c>
      <c r="D37" s="477">
        <v>4</v>
      </c>
      <c r="E37" s="649"/>
      <c r="F37" s="649"/>
    </row>
    <row r="38" spans="1:6" x14ac:dyDescent="0.25">
      <c r="A38" s="451">
        <v>4.07</v>
      </c>
      <c r="B38" s="452" t="s">
        <v>570</v>
      </c>
      <c r="C38" s="476" t="s">
        <v>28</v>
      </c>
      <c r="D38" s="477">
        <v>4</v>
      </c>
      <c r="E38" s="649"/>
      <c r="F38" s="649"/>
    </row>
    <row r="39" spans="1:6" x14ac:dyDescent="0.25">
      <c r="A39" s="451">
        <v>4.08</v>
      </c>
      <c r="B39" s="452" t="s">
        <v>198</v>
      </c>
      <c r="C39" s="476" t="s">
        <v>28</v>
      </c>
      <c r="D39" s="477">
        <v>6</v>
      </c>
      <c r="E39" s="649"/>
      <c r="F39" s="649"/>
    </row>
    <row r="40" spans="1:6" x14ac:dyDescent="0.25">
      <c r="A40" s="451">
        <v>4.09</v>
      </c>
      <c r="B40" s="452" t="s">
        <v>560</v>
      </c>
      <c r="C40" s="476" t="s">
        <v>28</v>
      </c>
      <c r="D40" s="477">
        <v>2</v>
      </c>
      <c r="E40" s="649"/>
      <c r="F40" s="649"/>
    </row>
    <row r="41" spans="1:6" x14ac:dyDescent="0.25">
      <c r="A41" s="451">
        <v>4.0999999999999996</v>
      </c>
      <c r="B41" s="452" t="s">
        <v>571</v>
      </c>
      <c r="C41" s="476" t="s">
        <v>28</v>
      </c>
      <c r="D41" s="477">
        <v>14</v>
      </c>
      <c r="E41" s="649"/>
      <c r="F41" s="649"/>
    </row>
    <row r="42" spans="1:6" x14ac:dyDescent="0.25">
      <c r="A42" s="451">
        <v>4.1100000000000003</v>
      </c>
      <c r="B42" s="486" t="s">
        <v>572</v>
      </c>
      <c r="C42" s="488" t="s">
        <v>28</v>
      </c>
      <c r="D42" s="484">
        <v>5</v>
      </c>
      <c r="E42" s="649"/>
      <c r="F42" s="649"/>
    </row>
    <row r="43" spans="1:6" x14ac:dyDescent="0.25">
      <c r="A43" s="451">
        <v>4.12</v>
      </c>
      <c r="B43" s="486" t="s">
        <v>544</v>
      </c>
      <c r="C43" s="488" t="s">
        <v>41</v>
      </c>
      <c r="D43" s="484">
        <v>4.2300000000000004</v>
      </c>
      <c r="E43" s="649"/>
      <c r="F43" s="649"/>
    </row>
    <row r="44" spans="1:6" x14ac:dyDescent="0.25">
      <c r="A44" s="451">
        <v>4.13</v>
      </c>
      <c r="B44" s="486" t="s">
        <v>573</v>
      </c>
      <c r="C44" s="488" t="s">
        <v>28</v>
      </c>
      <c r="D44" s="484">
        <v>5</v>
      </c>
      <c r="E44" s="649"/>
      <c r="F44" s="649"/>
    </row>
    <row r="45" spans="1:6" ht="17.25" customHeight="1" x14ac:dyDescent="0.25">
      <c r="A45" s="451">
        <v>4.1399999999999997</v>
      </c>
      <c r="B45" s="453" t="s">
        <v>15</v>
      </c>
      <c r="C45" s="454" t="s">
        <v>39</v>
      </c>
      <c r="D45" s="455">
        <v>553.38</v>
      </c>
      <c r="E45" s="651"/>
      <c r="F45" s="651"/>
    </row>
    <row r="46" spans="1:6" x14ac:dyDescent="0.25">
      <c r="A46" s="451">
        <v>4.1500000000000004</v>
      </c>
      <c r="B46" s="464" t="s">
        <v>211</v>
      </c>
      <c r="C46" s="479" t="s">
        <v>34</v>
      </c>
      <c r="D46" s="455">
        <v>37.56</v>
      </c>
      <c r="E46" s="652"/>
      <c r="F46" s="649"/>
    </row>
    <row r="47" spans="1:6" x14ac:dyDescent="0.25">
      <c r="A47" s="451">
        <v>4.16</v>
      </c>
      <c r="B47" s="464" t="s">
        <v>574</v>
      </c>
      <c r="C47" s="479" t="s">
        <v>29</v>
      </c>
      <c r="D47" s="455">
        <v>9.6</v>
      </c>
      <c r="E47" s="652"/>
      <c r="F47" s="649"/>
    </row>
    <row r="48" spans="1:6" x14ac:dyDescent="0.25">
      <c r="A48" s="512"/>
      <c r="B48" s="512"/>
      <c r="C48" s="512"/>
      <c r="D48" s="512"/>
      <c r="E48" s="512"/>
      <c r="F48" s="512"/>
    </row>
    <row r="49" spans="1:8" x14ac:dyDescent="0.25">
      <c r="A49" s="443" t="s">
        <v>575</v>
      </c>
      <c r="B49" s="513" t="s">
        <v>576</v>
      </c>
      <c r="C49" s="514">
        <v>0</v>
      </c>
      <c r="D49" s="514"/>
      <c r="E49" s="514">
        <v>0</v>
      </c>
      <c r="F49" s="474">
        <f>ROUND(SUM(F50:F66),0)</f>
        <v>0</v>
      </c>
    </row>
    <row r="50" spans="1:8" x14ac:dyDescent="0.25">
      <c r="A50" s="451">
        <v>5.01</v>
      </c>
      <c r="B50" s="452" t="s">
        <v>565</v>
      </c>
      <c r="C50" s="454" t="s">
        <v>34</v>
      </c>
      <c r="D50" s="455">
        <v>987.43</v>
      </c>
      <c r="E50" s="651"/>
      <c r="F50" s="651"/>
    </row>
    <row r="51" spans="1:8" ht="25.5" x14ac:dyDescent="0.25">
      <c r="A51" s="451">
        <v>5.0199999999999996</v>
      </c>
      <c r="B51" s="480" t="s">
        <v>567</v>
      </c>
      <c r="C51" s="454" t="s">
        <v>34</v>
      </c>
      <c r="D51" s="455">
        <v>1086.17</v>
      </c>
      <c r="E51" s="651"/>
      <c r="F51" s="651"/>
    </row>
    <row r="52" spans="1:8" x14ac:dyDescent="0.25">
      <c r="A52" s="451">
        <v>5.03</v>
      </c>
      <c r="B52" s="480" t="s">
        <v>566</v>
      </c>
      <c r="C52" s="454" t="s">
        <v>29</v>
      </c>
      <c r="D52" s="455">
        <v>1645.71</v>
      </c>
      <c r="E52" s="651"/>
      <c r="F52" s="651"/>
      <c r="G52" s="483"/>
    </row>
    <row r="53" spans="1:8" ht="25.5" x14ac:dyDescent="0.25">
      <c r="A53" s="451">
        <v>5.04</v>
      </c>
      <c r="B53" s="480" t="s">
        <v>578</v>
      </c>
      <c r="C53" s="454" t="s">
        <v>28</v>
      </c>
      <c r="D53" s="455">
        <v>2</v>
      </c>
      <c r="E53" s="651"/>
      <c r="F53" s="651"/>
    </row>
    <row r="54" spans="1:8" ht="25.5" x14ac:dyDescent="0.25">
      <c r="A54" s="451">
        <v>5.05</v>
      </c>
      <c r="B54" s="480" t="s">
        <v>579</v>
      </c>
      <c r="C54" s="454" t="s">
        <v>28</v>
      </c>
      <c r="D54" s="455">
        <v>2</v>
      </c>
      <c r="E54" s="651"/>
      <c r="F54" s="651"/>
    </row>
    <row r="55" spans="1:8" x14ac:dyDescent="0.25">
      <c r="A55" s="451">
        <v>5.0599999999999996</v>
      </c>
      <c r="B55" s="486" t="s">
        <v>562</v>
      </c>
      <c r="C55" s="489" t="s">
        <v>28</v>
      </c>
      <c r="D55" s="490">
        <v>9</v>
      </c>
      <c r="E55" s="651"/>
      <c r="F55" s="651"/>
    </row>
    <row r="56" spans="1:8" x14ac:dyDescent="0.25">
      <c r="A56" s="456">
        <v>5.07</v>
      </c>
      <c r="B56" s="481" t="s">
        <v>413</v>
      </c>
      <c r="C56" s="458"/>
      <c r="D56" s="459"/>
      <c r="E56" s="653"/>
      <c r="F56" s="651"/>
      <c r="G56" s="465"/>
    </row>
    <row r="57" spans="1:8" ht="15.75" customHeight="1" x14ac:dyDescent="0.25">
      <c r="A57" s="456" t="s">
        <v>511</v>
      </c>
      <c r="B57" s="457" t="s">
        <v>565</v>
      </c>
      <c r="C57" s="458" t="s">
        <v>34</v>
      </c>
      <c r="D57" s="459">
        <v>28.799999999999997</v>
      </c>
      <c r="E57" s="653"/>
      <c r="F57" s="651"/>
    </row>
    <row r="58" spans="1:8" ht="35.25" customHeight="1" x14ac:dyDescent="0.25">
      <c r="A58" s="456" t="s">
        <v>512</v>
      </c>
      <c r="B58" s="480" t="s">
        <v>609</v>
      </c>
      <c r="C58" s="505" t="s">
        <v>28</v>
      </c>
      <c r="D58" s="506">
        <v>2</v>
      </c>
      <c r="E58" s="654"/>
      <c r="F58" s="655"/>
    </row>
    <row r="59" spans="1:8" ht="25.5" customHeight="1" x14ac:dyDescent="0.25">
      <c r="A59" s="456" t="s">
        <v>513</v>
      </c>
      <c r="B59" s="507" t="s">
        <v>610</v>
      </c>
      <c r="C59" s="505" t="s">
        <v>29</v>
      </c>
      <c r="D59" s="506">
        <v>25</v>
      </c>
      <c r="E59" s="654"/>
      <c r="F59" s="655"/>
    </row>
    <row r="60" spans="1:8" ht="15.75" customHeight="1" x14ac:dyDescent="0.25">
      <c r="A60" s="456" t="s">
        <v>514</v>
      </c>
      <c r="B60" s="457" t="s">
        <v>556</v>
      </c>
      <c r="C60" s="458" t="s">
        <v>34</v>
      </c>
      <c r="D60" s="459">
        <v>11.52</v>
      </c>
      <c r="E60" s="653"/>
      <c r="F60" s="651"/>
    </row>
    <row r="61" spans="1:8" ht="16.5" customHeight="1" x14ac:dyDescent="0.25">
      <c r="A61" s="456" t="s">
        <v>515</v>
      </c>
      <c r="B61" s="457" t="s">
        <v>577</v>
      </c>
      <c r="C61" s="458" t="s">
        <v>34</v>
      </c>
      <c r="D61" s="459">
        <v>2.4</v>
      </c>
      <c r="E61" s="651"/>
      <c r="F61" s="651"/>
    </row>
    <row r="62" spans="1:8" ht="25.5" x14ac:dyDescent="0.25">
      <c r="A62" s="456" t="s">
        <v>516</v>
      </c>
      <c r="B62" s="507" t="s">
        <v>611</v>
      </c>
      <c r="C62" s="505" t="s">
        <v>29</v>
      </c>
      <c r="D62" s="506">
        <v>40</v>
      </c>
      <c r="E62" s="654"/>
      <c r="F62" s="655"/>
      <c r="G62" s="509"/>
      <c r="H62" s="509"/>
    </row>
    <row r="63" spans="1:8" ht="25.5" x14ac:dyDescent="0.25">
      <c r="A63" s="456" t="s">
        <v>517</v>
      </c>
      <c r="B63" s="480" t="s">
        <v>580</v>
      </c>
      <c r="C63" s="458" t="s">
        <v>28</v>
      </c>
      <c r="D63" s="459">
        <v>9</v>
      </c>
      <c r="E63" s="653"/>
      <c r="F63" s="651"/>
    </row>
    <row r="64" spans="1:8" ht="16.5" customHeight="1" x14ac:dyDescent="0.25">
      <c r="A64" s="456" t="s">
        <v>519</v>
      </c>
      <c r="B64" s="457" t="s">
        <v>15</v>
      </c>
      <c r="C64" s="458" t="s">
        <v>39</v>
      </c>
      <c r="D64" s="459">
        <v>150</v>
      </c>
      <c r="E64" s="653"/>
      <c r="F64" s="651"/>
    </row>
    <row r="65" spans="1:8" x14ac:dyDescent="0.25">
      <c r="A65" s="456" t="s">
        <v>520</v>
      </c>
      <c r="B65" s="466" t="s">
        <v>518</v>
      </c>
      <c r="C65" s="458" t="s">
        <v>34</v>
      </c>
      <c r="D65" s="459">
        <v>0.64</v>
      </c>
      <c r="E65" s="653"/>
      <c r="F65" s="651"/>
      <c r="G65" s="509"/>
      <c r="H65" s="509"/>
    </row>
    <row r="66" spans="1:8" x14ac:dyDescent="0.25">
      <c r="A66" s="456">
        <v>5.08</v>
      </c>
      <c r="B66" s="466" t="s">
        <v>581</v>
      </c>
      <c r="C66" s="458" t="s">
        <v>28</v>
      </c>
      <c r="D66" s="459">
        <v>4</v>
      </c>
      <c r="E66" s="653"/>
      <c r="F66" s="651"/>
    </row>
    <row r="67" spans="1:8" x14ac:dyDescent="0.25">
      <c r="A67" s="512"/>
      <c r="B67" s="512"/>
      <c r="C67" s="512"/>
      <c r="D67" s="512"/>
      <c r="E67" s="512"/>
      <c r="F67" s="512"/>
    </row>
    <row r="68" spans="1:8" x14ac:dyDescent="0.25">
      <c r="A68" s="443" t="s">
        <v>583</v>
      </c>
      <c r="B68" s="513" t="s">
        <v>582</v>
      </c>
      <c r="C68" s="514">
        <v>0</v>
      </c>
      <c r="D68" s="514"/>
      <c r="E68" s="514">
        <v>0</v>
      </c>
      <c r="F68" s="474">
        <f>ROUND(SUM(F69:F85),0)</f>
        <v>0</v>
      </c>
    </row>
    <row r="69" spans="1:8" x14ac:dyDescent="0.25">
      <c r="A69" s="451">
        <v>6.01</v>
      </c>
      <c r="B69" s="452" t="s">
        <v>10</v>
      </c>
      <c r="C69" s="454" t="s">
        <v>34</v>
      </c>
      <c r="D69" s="455">
        <v>27.68</v>
      </c>
      <c r="E69" s="649"/>
      <c r="F69" s="649"/>
    </row>
    <row r="70" spans="1:8" x14ac:dyDescent="0.25">
      <c r="A70" s="451">
        <v>6.02</v>
      </c>
      <c r="B70" s="452" t="s">
        <v>556</v>
      </c>
      <c r="C70" s="454" t="s">
        <v>34</v>
      </c>
      <c r="D70" s="455">
        <v>5.67</v>
      </c>
      <c r="E70" s="649"/>
      <c r="F70" s="649"/>
    </row>
    <row r="71" spans="1:8" x14ac:dyDescent="0.25">
      <c r="A71" s="451">
        <v>6.03</v>
      </c>
      <c r="B71" s="452" t="s">
        <v>557</v>
      </c>
      <c r="C71" s="454" t="s">
        <v>34</v>
      </c>
      <c r="D71" s="455">
        <v>30.38</v>
      </c>
      <c r="E71" s="649"/>
      <c r="F71" s="649"/>
    </row>
    <row r="72" spans="1:8" x14ac:dyDescent="0.25">
      <c r="A72" s="451">
        <v>6.04</v>
      </c>
      <c r="B72" s="452" t="s">
        <v>544</v>
      </c>
      <c r="C72" s="454" t="s">
        <v>41</v>
      </c>
      <c r="D72" s="455">
        <v>6.27</v>
      </c>
      <c r="E72" s="649"/>
      <c r="F72" s="649"/>
    </row>
    <row r="73" spans="1:8" x14ac:dyDescent="0.25">
      <c r="A73" s="451">
        <v>6.05</v>
      </c>
      <c r="B73" s="452" t="s">
        <v>560</v>
      </c>
      <c r="C73" s="454" t="s">
        <v>28</v>
      </c>
      <c r="D73" s="455">
        <v>2</v>
      </c>
      <c r="E73" s="649"/>
      <c r="F73" s="649"/>
    </row>
    <row r="74" spans="1:8" x14ac:dyDescent="0.25">
      <c r="A74" s="451">
        <v>6.06</v>
      </c>
      <c r="B74" s="452" t="s">
        <v>559</v>
      </c>
      <c r="C74" s="454" t="s">
        <v>28</v>
      </c>
      <c r="D74" s="455">
        <v>3</v>
      </c>
      <c r="E74" s="649"/>
      <c r="F74" s="649"/>
    </row>
    <row r="75" spans="1:8" x14ac:dyDescent="0.25">
      <c r="A75" s="451">
        <v>6.07</v>
      </c>
      <c r="B75" s="452" t="s">
        <v>561</v>
      </c>
      <c r="C75" s="454" t="s">
        <v>28</v>
      </c>
      <c r="D75" s="455">
        <v>1</v>
      </c>
      <c r="E75" s="649"/>
      <c r="F75" s="649"/>
    </row>
    <row r="76" spans="1:8" x14ac:dyDescent="0.25">
      <c r="A76" s="451">
        <v>6.08</v>
      </c>
      <c r="B76" s="452" t="s">
        <v>591</v>
      </c>
      <c r="C76" s="454" t="s">
        <v>28</v>
      </c>
      <c r="D76" s="455">
        <v>4</v>
      </c>
      <c r="E76" s="649"/>
      <c r="F76" s="649"/>
    </row>
    <row r="77" spans="1:8" x14ac:dyDescent="0.25">
      <c r="A77" s="451">
        <v>6.09</v>
      </c>
      <c r="B77" s="486" t="s">
        <v>592</v>
      </c>
      <c r="C77" s="489" t="s">
        <v>28</v>
      </c>
      <c r="D77" s="490">
        <v>2</v>
      </c>
      <c r="E77" s="656"/>
      <c r="F77" s="649"/>
    </row>
    <row r="78" spans="1:8" x14ac:dyDescent="0.25">
      <c r="A78" s="451">
        <v>6.1</v>
      </c>
      <c r="B78" s="486" t="s">
        <v>198</v>
      </c>
      <c r="C78" s="489" t="s">
        <v>28</v>
      </c>
      <c r="D78" s="490">
        <v>9</v>
      </c>
      <c r="E78" s="657"/>
      <c r="F78" s="649"/>
    </row>
    <row r="79" spans="1:8" x14ac:dyDescent="0.25">
      <c r="A79" s="451">
        <v>6.11</v>
      </c>
      <c r="B79" s="486" t="s">
        <v>586</v>
      </c>
      <c r="C79" s="489" t="s">
        <v>28</v>
      </c>
      <c r="D79" s="490">
        <v>1</v>
      </c>
      <c r="E79" s="657"/>
      <c r="F79" s="649"/>
    </row>
    <row r="80" spans="1:8" x14ac:dyDescent="0.25">
      <c r="A80" s="451">
        <v>6.12</v>
      </c>
      <c r="B80" s="486" t="s">
        <v>587</v>
      </c>
      <c r="C80" s="489" t="s">
        <v>28</v>
      </c>
      <c r="D80" s="490">
        <v>3</v>
      </c>
      <c r="E80" s="657"/>
      <c r="F80" s="649"/>
    </row>
    <row r="81" spans="1:6" x14ac:dyDescent="0.25">
      <c r="A81" s="451">
        <v>6.13</v>
      </c>
      <c r="B81" s="486" t="s">
        <v>562</v>
      </c>
      <c r="C81" s="489" t="s">
        <v>28</v>
      </c>
      <c r="D81" s="490">
        <v>2</v>
      </c>
      <c r="E81" s="657"/>
      <c r="F81" s="649"/>
    </row>
    <row r="82" spans="1:6" x14ac:dyDescent="0.25">
      <c r="A82" s="451">
        <v>6.14</v>
      </c>
      <c r="B82" s="452" t="s">
        <v>588</v>
      </c>
      <c r="C82" s="454" t="s">
        <v>29</v>
      </c>
      <c r="D82" s="455">
        <v>7.39</v>
      </c>
      <c r="E82" s="658"/>
      <c r="F82" s="649"/>
    </row>
    <row r="83" spans="1:6" ht="20.25" customHeight="1" x14ac:dyDescent="0.25">
      <c r="A83" s="451">
        <v>6.15</v>
      </c>
      <c r="B83" s="453" t="s">
        <v>15</v>
      </c>
      <c r="C83" s="454" t="s">
        <v>39</v>
      </c>
      <c r="D83" s="455">
        <v>4725.16</v>
      </c>
      <c r="E83" s="651"/>
      <c r="F83" s="651"/>
    </row>
    <row r="84" spans="1:6" x14ac:dyDescent="0.25">
      <c r="A84" s="451">
        <v>6.16</v>
      </c>
      <c r="B84" s="464" t="s">
        <v>211</v>
      </c>
      <c r="C84" s="482" t="s">
        <v>34</v>
      </c>
      <c r="D84" s="455">
        <v>73.819999999999993</v>
      </c>
      <c r="E84" s="649"/>
      <c r="F84" s="649"/>
    </row>
    <row r="85" spans="1:6" x14ac:dyDescent="0.25">
      <c r="A85" s="451">
        <v>6.17</v>
      </c>
      <c r="B85" s="464" t="s">
        <v>452</v>
      </c>
      <c r="C85" s="482" t="s">
        <v>29</v>
      </c>
      <c r="D85" s="455">
        <v>16.8</v>
      </c>
      <c r="E85" s="652"/>
      <c r="F85" s="649"/>
    </row>
    <row r="86" spans="1:6" x14ac:dyDescent="0.25">
      <c r="A86" s="512"/>
      <c r="B86" s="512"/>
      <c r="C86" s="512"/>
      <c r="D86" s="512"/>
      <c r="E86" s="512"/>
      <c r="F86" s="512"/>
    </row>
    <row r="87" spans="1:6" x14ac:dyDescent="0.25">
      <c r="A87" s="443" t="s">
        <v>590</v>
      </c>
      <c r="B87" s="513" t="s">
        <v>589</v>
      </c>
      <c r="C87" s="514">
        <v>0</v>
      </c>
      <c r="D87" s="514"/>
      <c r="E87" s="514">
        <v>0</v>
      </c>
      <c r="F87" s="474">
        <f>ROUND(SUM(F88:F92),0)</f>
        <v>0</v>
      </c>
    </row>
    <row r="88" spans="1:6" x14ac:dyDescent="0.25">
      <c r="A88" s="451">
        <v>7.01</v>
      </c>
      <c r="B88" s="452" t="s">
        <v>10</v>
      </c>
      <c r="C88" s="476" t="s">
        <v>34</v>
      </c>
      <c r="D88" s="477">
        <v>4.3</v>
      </c>
      <c r="E88" s="649"/>
      <c r="F88" s="649"/>
    </row>
    <row r="89" spans="1:6" x14ac:dyDescent="0.25">
      <c r="A89" s="451">
        <v>7.02</v>
      </c>
      <c r="B89" s="452" t="s">
        <v>612</v>
      </c>
      <c r="C89" s="476" t="s">
        <v>34</v>
      </c>
      <c r="D89" s="477">
        <v>3</v>
      </c>
      <c r="E89" s="649"/>
      <c r="F89" s="649"/>
    </row>
    <row r="90" spans="1:6" x14ac:dyDescent="0.25">
      <c r="A90" s="451">
        <v>7.03</v>
      </c>
      <c r="B90" s="452" t="s">
        <v>593</v>
      </c>
      <c r="C90" s="476" t="s">
        <v>34</v>
      </c>
      <c r="D90" s="477">
        <v>1.2</v>
      </c>
      <c r="E90" s="649"/>
      <c r="F90" s="649"/>
    </row>
    <row r="91" spans="1:6" ht="25.5" x14ac:dyDescent="0.25">
      <c r="A91" s="456">
        <v>7.04</v>
      </c>
      <c r="B91" s="466" t="s">
        <v>594</v>
      </c>
      <c r="C91" s="458" t="s">
        <v>523</v>
      </c>
      <c r="D91" s="459">
        <v>1</v>
      </c>
      <c r="E91" s="653"/>
      <c r="F91" s="651"/>
    </row>
    <row r="92" spans="1:6" ht="16.5" customHeight="1" x14ac:dyDescent="0.25">
      <c r="A92" s="451">
        <v>7.05</v>
      </c>
      <c r="B92" s="491" t="s">
        <v>211</v>
      </c>
      <c r="C92" s="454" t="s">
        <v>34</v>
      </c>
      <c r="D92" s="455">
        <v>5.5</v>
      </c>
      <c r="E92" s="651"/>
      <c r="F92" s="651"/>
    </row>
    <row r="93" spans="1:6" x14ac:dyDescent="0.25">
      <c r="A93" s="515"/>
      <c r="B93" s="512"/>
      <c r="C93" s="512"/>
      <c r="D93" s="512"/>
      <c r="E93" s="512"/>
      <c r="F93" s="516"/>
    </row>
    <row r="94" spans="1:6" x14ac:dyDescent="0.25">
      <c r="A94" s="443" t="s">
        <v>595</v>
      </c>
      <c r="B94" s="513" t="s">
        <v>596</v>
      </c>
      <c r="C94" s="514" t="s">
        <v>39</v>
      </c>
      <c r="D94" s="514"/>
      <c r="E94" s="514">
        <v>0.03</v>
      </c>
      <c r="F94" s="474">
        <f>ROUND(SUM(F95:F104),0)</f>
        <v>0</v>
      </c>
    </row>
    <row r="95" spans="1:6" x14ac:dyDescent="0.25">
      <c r="A95" s="451">
        <v>8.01</v>
      </c>
      <c r="B95" s="492" t="s">
        <v>210</v>
      </c>
      <c r="C95" s="454" t="s">
        <v>34</v>
      </c>
      <c r="D95" s="455">
        <v>1.35</v>
      </c>
      <c r="E95" s="658"/>
      <c r="F95" s="649"/>
    </row>
    <row r="96" spans="1:6" x14ac:dyDescent="0.25">
      <c r="A96" s="451">
        <f>+A95+0.01</f>
        <v>8.02</v>
      </c>
      <c r="B96" s="492" t="s">
        <v>211</v>
      </c>
      <c r="C96" s="454" t="s">
        <v>34</v>
      </c>
      <c r="D96" s="455">
        <v>5.4</v>
      </c>
      <c r="E96" s="658"/>
      <c r="F96" s="649"/>
    </row>
    <row r="97" spans="1:6" x14ac:dyDescent="0.25">
      <c r="A97" s="451">
        <f t="shared" ref="A97:A103" si="0">+A96+0.01</f>
        <v>8.0299999999999994</v>
      </c>
      <c r="B97" s="492" t="s">
        <v>212</v>
      </c>
      <c r="C97" s="454" t="s">
        <v>34</v>
      </c>
      <c r="D97" s="455">
        <v>0.39</v>
      </c>
      <c r="E97" s="658"/>
      <c r="F97" s="649"/>
    </row>
    <row r="98" spans="1:6" ht="25.5" x14ac:dyDescent="0.25">
      <c r="A98" s="451">
        <f t="shared" si="0"/>
        <v>8.0399999999999991</v>
      </c>
      <c r="B98" s="480" t="s">
        <v>213</v>
      </c>
      <c r="C98" s="454" t="s">
        <v>34</v>
      </c>
      <c r="D98" s="455">
        <v>2.2699999999999996</v>
      </c>
      <c r="E98" s="659"/>
      <c r="F98" s="651"/>
    </row>
    <row r="99" spans="1:6" x14ac:dyDescent="0.25">
      <c r="A99" s="451">
        <f t="shared" si="0"/>
        <v>8.0499999999999989</v>
      </c>
      <c r="B99" s="492" t="s">
        <v>214</v>
      </c>
      <c r="C99" s="454" t="s">
        <v>34</v>
      </c>
      <c r="D99" s="455">
        <v>2.84</v>
      </c>
      <c r="E99" s="658"/>
      <c r="F99" s="649"/>
    </row>
    <row r="100" spans="1:6" x14ac:dyDescent="0.25">
      <c r="A100" s="451">
        <f t="shared" si="0"/>
        <v>8.0599999999999987</v>
      </c>
      <c r="B100" s="492" t="s">
        <v>544</v>
      </c>
      <c r="C100" s="454" t="s">
        <v>41</v>
      </c>
      <c r="D100" s="455">
        <v>20.100000000000001</v>
      </c>
      <c r="E100" s="658"/>
      <c r="F100" s="649"/>
    </row>
    <row r="101" spans="1:6" ht="25.5" customHeight="1" x14ac:dyDescent="0.25">
      <c r="A101" s="451">
        <f t="shared" si="0"/>
        <v>8.0699999999999985</v>
      </c>
      <c r="B101" s="492" t="s">
        <v>15</v>
      </c>
      <c r="C101" s="454" t="s">
        <v>39</v>
      </c>
      <c r="D101" s="455">
        <v>400.2</v>
      </c>
      <c r="E101" s="659"/>
      <c r="F101" s="649"/>
    </row>
    <row r="102" spans="1:6" ht="38.25" x14ac:dyDescent="0.25">
      <c r="A102" s="451">
        <f t="shared" si="0"/>
        <v>8.0799999999999983</v>
      </c>
      <c r="B102" s="480" t="s">
        <v>217</v>
      </c>
      <c r="C102" s="454" t="s">
        <v>29</v>
      </c>
      <c r="D102" s="455">
        <v>30</v>
      </c>
      <c r="E102" s="659"/>
      <c r="F102" s="651"/>
    </row>
    <row r="103" spans="1:6" ht="38.25" x14ac:dyDescent="0.25">
      <c r="A103" s="451">
        <f t="shared" si="0"/>
        <v>8.0899999999999981</v>
      </c>
      <c r="B103" s="480" t="s">
        <v>218</v>
      </c>
      <c r="C103" s="454" t="s">
        <v>28</v>
      </c>
      <c r="D103" s="455">
        <v>1</v>
      </c>
      <c r="E103" s="659"/>
      <c r="F103" s="651"/>
    </row>
    <row r="104" spans="1:6" x14ac:dyDescent="0.25">
      <c r="A104" s="451">
        <v>8.1</v>
      </c>
      <c r="B104" s="492" t="s">
        <v>455</v>
      </c>
      <c r="C104" s="454" t="s">
        <v>29</v>
      </c>
      <c r="D104" s="455">
        <v>30</v>
      </c>
      <c r="E104" s="658"/>
      <c r="F104" s="649"/>
    </row>
    <row r="105" spans="1:6" x14ac:dyDescent="0.25">
      <c r="A105" s="512"/>
      <c r="B105" s="512"/>
      <c r="C105" s="512"/>
      <c r="D105" s="512"/>
      <c r="E105" s="512"/>
      <c r="F105" s="512"/>
    </row>
    <row r="106" spans="1:6" x14ac:dyDescent="0.25">
      <c r="A106" s="443" t="s">
        <v>597</v>
      </c>
      <c r="B106" s="513" t="s">
        <v>461</v>
      </c>
      <c r="C106" s="514">
        <v>0</v>
      </c>
      <c r="D106" s="514"/>
      <c r="E106" s="514">
        <v>0</v>
      </c>
      <c r="F106" s="474">
        <f>ROUND(SUM(F107:F116),0)</f>
        <v>0</v>
      </c>
    </row>
    <row r="107" spans="1:6" x14ac:dyDescent="0.25">
      <c r="A107" s="451">
        <v>9.01</v>
      </c>
      <c r="B107" s="452" t="s">
        <v>10</v>
      </c>
      <c r="C107" s="454" t="s">
        <v>34</v>
      </c>
      <c r="D107" s="455">
        <v>1139.02</v>
      </c>
      <c r="E107" s="651"/>
      <c r="F107" s="649"/>
    </row>
    <row r="108" spans="1:6" ht="25.5" x14ac:dyDescent="0.25">
      <c r="A108" s="451">
        <f t="shared" ref="A108:A115" si="1">+A107+0.01</f>
        <v>9.02</v>
      </c>
      <c r="B108" s="480" t="s">
        <v>13</v>
      </c>
      <c r="C108" s="454" t="s">
        <v>34</v>
      </c>
      <c r="D108" s="455">
        <v>1252.93</v>
      </c>
      <c r="E108" s="651"/>
      <c r="F108" s="651"/>
    </row>
    <row r="109" spans="1:6" x14ac:dyDescent="0.25">
      <c r="A109" s="451">
        <f t="shared" si="1"/>
        <v>9.0299999999999994</v>
      </c>
      <c r="B109" s="452" t="s">
        <v>374</v>
      </c>
      <c r="C109" s="454" t="s">
        <v>29</v>
      </c>
      <c r="D109" s="455">
        <v>173.17</v>
      </c>
      <c r="E109" s="651"/>
      <c r="F109" s="649"/>
    </row>
    <row r="110" spans="1:6" x14ac:dyDescent="0.25">
      <c r="A110" s="451">
        <f t="shared" si="1"/>
        <v>9.0399999999999991</v>
      </c>
      <c r="B110" s="452" t="s">
        <v>379</v>
      </c>
      <c r="C110" s="454" t="s">
        <v>29</v>
      </c>
      <c r="D110" s="455">
        <v>1725.21</v>
      </c>
      <c r="E110" s="651"/>
      <c r="F110" s="649"/>
    </row>
    <row r="111" spans="1:6" ht="25.5" x14ac:dyDescent="0.25">
      <c r="A111" s="451">
        <f t="shared" si="1"/>
        <v>9.0499999999999989</v>
      </c>
      <c r="B111" s="480" t="s">
        <v>408</v>
      </c>
      <c r="C111" s="454" t="s">
        <v>28</v>
      </c>
      <c r="D111" s="455">
        <v>1</v>
      </c>
      <c r="E111" s="651"/>
      <c r="F111" s="651"/>
    </row>
    <row r="112" spans="1:6" x14ac:dyDescent="0.25">
      <c r="A112" s="451">
        <f t="shared" si="1"/>
        <v>9.0599999999999987</v>
      </c>
      <c r="B112" s="466" t="s">
        <v>380</v>
      </c>
      <c r="C112" s="458" t="s">
        <v>28</v>
      </c>
      <c r="D112" s="459">
        <v>5</v>
      </c>
      <c r="E112" s="653"/>
      <c r="F112" s="649"/>
    </row>
    <row r="113" spans="1:8" x14ac:dyDescent="0.25">
      <c r="A113" s="451">
        <f t="shared" si="1"/>
        <v>9.0699999999999985</v>
      </c>
      <c r="B113" s="486" t="s">
        <v>329</v>
      </c>
      <c r="C113" s="489" t="s">
        <v>28</v>
      </c>
      <c r="D113" s="490">
        <v>1</v>
      </c>
      <c r="E113" s="651"/>
      <c r="F113" s="649"/>
    </row>
    <row r="114" spans="1:8" x14ac:dyDescent="0.25">
      <c r="A114" s="451">
        <f t="shared" si="1"/>
        <v>9.0799999999999983</v>
      </c>
      <c r="B114" s="486" t="s">
        <v>330</v>
      </c>
      <c r="C114" s="489" t="s">
        <v>28</v>
      </c>
      <c r="D114" s="490">
        <v>9</v>
      </c>
      <c r="E114" s="651"/>
      <c r="F114" s="649"/>
    </row>
    <row r="115" spans="1:8" x14ac:dyDescent="0.25">
      <c r="A115" s="451">
        <f t="shared" si="1"/>
        <v>9.0899999999999981</v>
      </c>
      <c r="B115" s="486" t="s">
        <v>409</v>
      </c>
      <c r="C115" s="489" t="s">
        <v>28</v>
      </c>
      <c r="D115" s="490">
        <v>1</v>
      </c>
      <c r="E115" s="651"/>
      <c r="F115" s="649"/>
    </row>
    <row r="116" spans="1:8" x14ac:dyDescent="0.25">
      <c r="A116" s="456">
        <v>9.1</v>
      </c>
      <c r="B116" s="466" t="s">
        <v>531</v>
      </c>
      <c r="C116" s="458" t="s">
        <v>28</v>
      </c>
      <c r="D116" s="459">
        <v>6</v>
      </c>
      <c r="E116" s="651"/>
      <c r="F116" s="649"/>
    </row>
    <row r="117" spans="1:8" x14ac:dyDescent="0.25">
      <c r="A117" s="512"/>
      <c r="B117" s="512"/>
      <c r="C117" s="512"/>
      <c r="D117" s="512"/>
      <c r="E117" s="512"/>
      <c r="F117" s="512"/>
    </row>
    <row r="118" spans="1:8" x14ac:dyDescent="0.25">
      <c r="A118" s="443" t="s">
        <v>598</v>
      </c>
      <c r="B118" s="520" t="s">
        <v>599</v>
      </c>
      <c r="C118" s="521"/>
      <c r="D118" s="521"/>
      <c r="E118" s="521"/>
      <c r="F118" s="474">
        <f>ROUND(SUM(F119:F121),0)</f>
        <v>0</v>
      </c>
    </row>
    <row r="119" spans="1:8" x14ac:dyDescent="0.25">
      <c r="A119" s="451">
        <v>10.01</v>
      </c>
      <c r="B119" s="452" t="s">
        <v>10</v>
      </c>
      <c r="C119" s="454" t="s">
        <v>34</v>
      </c>
      <c r="D119" s="455">
        <v>176.4</v>
      </c>
      <c r="E119" s="659"/>
      <c r="F119" s="649"/>
    </row>
    <row r="120" spans="1:8" ht="25.5" x14ac:dyDescent="0.25">
      <c r="A120" s="451">
        <f t="shared" ref="A120:A121" si="2">+A119+0.01</f>
        <v>10.02</v>
      </c>
      <c r="B120" s="480" t="s">
        <v>13</v>
      </c>
      <c r="C120" s="454" t="s">
        <v>34</v>
      </c>
      <c r="D120" s="455">
        <v>194.04</v>
      </c>
      <c r="E120" s="659"/>
      <c r="F120" s="651"/>
    </row>
    <row r="121" spans="1:8" x14ac:dyDescent="0.25">
      <c r="A121" s="451">
        <f t="shared" si="2"/>
        <v>10.029999999999999</v>
      </c>
      <c r="B121" s="452" t="s">
        <v>447</v>
      </c>
      <c r="C121" s="454" t="s">
        <v>28</v>
      </c>
      <c r="D121" s="455">
        <v>49</v>
      </c>
      <c r="E121" s="659"/>
      <c r="F121" s="649"/>
    </row>
    <row r="122" spans="1:8" x14ac:dyDescent="0.25">
      <c r="A122" s="512"/>
      <c r="B122" s="512"/>
      <c r="C122" s="512"/>
      <c r="D122" s="512"/>
      <c r="E122" s="512"/>
      <c r="F122" s="512"/>
    </row>
    <row r="123" spans="1:8" x14ac:dyDescent="0.25">
      <c r="A123" s="443" t="s">
        <v>600</v>
      </c>
      <c r="B123" s="493" t="s">
        <v>601</v>
      </c>
      <c r="C123" s="494"/>
      <c r="D123" s="495"/>
      <c r="E123" s="496"/>
      <c r="F123" s="474">
        <f>ROUND(SUM(F124:F125),0)</f>
        <v>0</v>
      </c>
    </row>
    <row r="124" spans="1:8" x14ac:dyDescent="0.25">
      <c r="A124" s="467">
        <v>11.01</v>
      </c>
      <c r="B124" s="468" t="s">
        <v>383</v>
      </c>
      <c r="C124" s="467" t="s">
        <v>29</v>
      </c>
      <c r="D124" s="498">
        <v>1843.03</v>
      </c>
      <c r="E124" s="649"/>
      <c r="F124" s="658"/>
      <c r="H124" s="450">
        <f>16.22+1645.71+7.39+173.71</f>
        <v>1843.0300000000002</v>
      </c>
    </row>
    <row r="125" spans="1:8" x14ac:dyDescent="0.25">
      <c r="A125" s="451">
        <v>11.02</v>
      </c>
      <c r="B125" s="468" t="s">
        <v>382</v>
      </c>
      <c r="C125" s="497" t="s">
        <v>29</v>
      </c>
      <c r="D125" s="499">
        <v>1725.21</v>
      </c>
      <c r="E125" s="649"/>
      <c r="F125" s="658"/>
    </row>
    <row r="126" spans="1:8" x14ac:dyDescent="0.25">
      <c r="A126" s="512"/>
      <c r="B126" s="512"/>
      <c r="C126" s="512"/>
      <c r="D126" s="512"/>
      <c r="E126" s="512"/>
      <c r="F126" s="512"/>
    </row>
    <row r="127" spans="1:8" x14ac:dyDescent="0.25">
      <c r="A127" s="443" t="s">
        <v>602</v>
      </c>
      <c r="B127" s="493" t="s">
        <v>603</v>
      </c>
      <c r="C127" s="494"/>
      <c r="D127" s="495"/>
      <c r="E127" s="496"/>
      <c r="F127" s="474">
        <f>ROUND(SUM(F128:F133),0)</f>
        <v>0</v>
      </c>
    </row>
    <row r="128" spans="1:8" ht="23.25" customHeight="1" x14ac:dyDescent="0.25">
      <c r="A128" s="451">
        <v>12.01</v>
      </c>
      <c r="B128" s="469" t="s">
        <v>253</v>
      </c>
      <c r="C128" s="454" t="s">
        <v>28</v>
      </c>
      <c r="D128" s="500">
        <v>10</v>
      </c>
      <c r="E128" s="660"/>
      <c r="F128" s="651"/>
    </row>
    <row r="129" spans="1:8" ht="21" customHeight="1" x14ac:dyDescent="0.25">
      <c r="A129" s="451">
        <f t="shared" ref="A129:A133" si="3">+A128+0.01</f>
        <v>12.02</v>
      </c>
      <c r="B129" s="469" t="s">
        <v>384</v>
      </c>
      <c r="C129" s="454" t="s">
        <v>28</v>
      </c>
      <c r="D129" s="500">
        <v>5</v>
      </c>
      <c r="E129" s="660"/>
      <c r="F129" s="651"/>
    </row>
    <row r="130" spans="1:8" ht="20.25" customHeight="1" x14ac:dyDescent="0.25">
      <c r="A130" s="451">
        <f t="shared" si="3"/>
        <v>12.03</v>
      </c>
      <c r="B130" s="480" t="s">
        <v>369</v>
      </c>
      <c r="C130" s="454" t="s">
        <v>28</v>
      </c>
      <c r="D130" s="500">
        <v>1</v>
      </c>
      <c r="E130" s="660"/>
      <c r="F130" s="651"/>
    </row>
    <row r="131" spans="1:8" ht="29.25" customHeight="1" x14ac:dyDescent="0.25">
      <c r="A131" s="451">
        <f t="shared" si="3"/>
        <v>12.04</v>
      </c>
      <c r="B131" s="480" t="s">
        <v>457</v>
      </c>
      <c r="C131" s="454" t="s">
        <v>28</v>
      </c>
      <c r="D131" s="500">
        <v>2</v>
      </c>
      <c r="E131" s="660"/>
      <c r="F131" s="651"/>
    </row>
    <row r="132" spans="1:8" ht="28.5" customHeight="1" x14ac:dyDescent="0.25">
      <c r="A132" s="451">
        <f t="shared" si="3"/>
        <v>12.049999999999999</v>
      </c>
      <c r="B132" s="480" t="s">
        <v>340</v>
      </c>
      <c r="C132" s="454" t="s">
        <v>28</v>
      </c>
      <c r="D132" s="500">
        <v>1</v>
      </c>
      <c r="E132" s="660"/>
      <c r="F132" s="651"/>
    </row>
    <row r="133" spans="1:8" ht="29.25" customHeight="1" x14ac:dyDescent="0.25">
      <c r="A133" s="451">
        <f t="shared" si="3"/>
        <v>12.059999999999999</v>
      </c>
      <c r="B133" s="480" t="s">
        <v>613</v>
      </c>
      <c r="C133" s="454" t="s">
        <v>28</v>
      </c>
      <c r="D133" s="500">
        <v>2</v>
      </c>
      <c r="E133" s="660"/>
      <c r="F133" s="651"/>
      <c r="G133" s="509"/>
      <c r="H133" s="509"/>
    </row>
    <row r="134" spans="1:8" x14ac:dyDescent="0.25">
      <c r="A134" s="512"/>
      <c r="B134" s="512"/>
      <c r="C134" s="512"/>
      <c r="D134" s="512"/>
      <c r="E134" s="512"/>
      <c r="F134" s="512"/>
    </row>
    <row r="135" spans="1:8" x14ac:dyDescent="0.25">
      <c r="A135" s="443" t="s">
        <v>604</v>
      </c>
      <c r="B135" s="520" t="s">
        <v>605</v>
      </c>
      <c r="C135" s="521" t="e">
        <f>+APU!#REF!</f>
        <v>#REF!</v>
      </c>
      <c r="D135" s="521"/>
      <c r="E135" s="521" t="e">
        <f>+APU!#REF!</f>
        <v>#REF!</v>
      </c>
      <c r="F135" s="474">
        <f>ROUND(SUM(F136:F148),0)</f>
        <v>0</v>
      </c>
    </row>
    <row r="136" spans="1:8" x14ac:dyDescent="0.25">
      <c r="A136" s="451">
        <v>13.01</v>
      </c>
      <c r="B136" s="452" t="s">
        <v>264</v>
      </c>
      <c r="C136" s="454" t="s">
        <v>28</v>
      </c>
      <c r="D136" s="502">
        <v>3</v>
      </c>
      <c r="E136" s="661"/>
      <c r="F136" s="662"/>
    </row>
    <row r="137" spans="1:8" x14ac:dyDescent="0.25">
      <c r="A137" s="451">
        <f t="shared" ref="A137:A142" si="4">+A136+0.01</f>
        <v>13.02</v>
      </c>
      <c r="B137" s="452" t="s">
        <v>410</v>
      </c>
      <c r="C137" s="458" t="s">
        <v>28</v>
      </c>
      <c r="D137" s="502">
        <v>3</v>
      </c>
      <c r="E137" s="661"/>
      <c r="F137" s="662"/>
    </row>
    <row r="138" spans="1:8" x14ac:dyDescent="0.25">
      <c r="A138" s="451">
        <f t="shared" si="4"/>
        <v>13.03</v>
      </c>
      <c r="B138" s="486" t="s">
        <v>411</v>
      </c>
      <c r="C138" s="454" t="s">
        <v>28</v>
      </c>
      <c r="D138" s="502">
        <v>4</v>
      </c>
      <c r="E138" s="661"/>
      <c r="F138" s="662"/>
    </row>
    <row r="139" spans="1:8" x14ac:dyDescent="0.25">
      <c r="A139" s="451">
        <f t="shared" si="4"/>
        <v>13.04</v>
      </c>
      <c r="B139" s="486" t="s">
        <v>265</v>
      </c>
      <c r="C139" s="454" t="s">
        <v>28</v>
      </c>
      <c r="D139" s="502">
        <v>11</v>
      </c>
      <c r="E139" s="661"/>
      <c r="F139" s="662"/>
    </row>
    <row r="140" spans="1:8" x14ac:dyDescent="0.25">
      <c r="A140" s="451">
        <f t="shared" si="4"/>
        <v>13.049999999999999</v>
      </c>
      <c r="B140" s="486" t="s">
        <v>614</v>
      </c>
      <c r="C140" s="454" t="s">
        <v>28</v>
      </c>
      <c r="D140" s="502">
        <v>1</v>
      </c>
      <c r="E140" s="661"/>
      <c r="F140" s="662"/>
    </row>
    <row r="141" spans="1:8" x14ac:dyDescent="0.25">
      <c r="A141" s="456">
        <v>13.06</v>
      </c>
      <c r="B141" s="501" t="s">
        <v>584</v>
      </c>
      <c r="C141" s="458" t="s">
        <v>28</v>
      </c>
      <c r="D141" s="503">
        <v>3</v>
      </c>
      <c r="E141" s="663"/>
      <c r="F141" s="662"/>
    </row>
    <row r="142" spans="1:8" x14ac:dyDescent="0.25">
      <c r="A142" s="451">
        <f t="shared" si="4"/>
        <v>13.07</v>
      </c>
      <c r="B142" s="486" t="s">
        <v>395</v>
      </c>
      <c r="C142" s="454" t="s">
        <v>28</v>
      </c>
      <c r="D142" s="502">
        <v>5</v>
      </c>
      <c r="E142" s="661"/>
      <c r="F142" s="662"/>
    </row>
    <row r="143" spans="1:8" x14ac:dyDescent="0.25">
      <c r="A143" s="456">
        <v>13.08</v>
      </c>
      <c r="B143" s="486" t="s">
        <v>269</v>
      </c>
      <c r="C143" s="454" t="s">
        <v>28</v>
      </c>
      <c r="D143" s="502">
        <v>1</v>
      </c>
      <c r="E143" s="661"/>
      <c r="F143" s="662"/>
    </row>
    <row r="144" spans="1:8" x14ac:dyDescent="0.25">
      <c r="A144" s="451"/>
      <c r="B144" s="522" t="s">
        <v>585</v>
      </c>
      <c r="C144" s="523" t="e">
        <f>+APU!#REF!</f>
        <v>#REF!</v>
      </c>
      <c r="D144" s="523"/>
      <c r="E144" s="523" t="e">
        <f>+APU!#REF!</f>
        <v>#REF!</v>
      </c>
      <c r="F144" s="473"/>
    </row>
    <row r="145" spans="1:8" x14ac:dyDescent="0.25">
      <c r="A145" s="451">
        <v>13.08</v>
      </c>
      <c r="B145" s="452" t="s">
        <v>343</v>
      </c>
      <c r="C145" s="454" t="s">
        <v>28</v>
      </c>
      <c r="D145" s="455">
        <v>8</v>
      </c>
      <c r="E145" s="664"/>
      <c r="F145" s="649"/>
    </row>
    <row r="146" spans="1:8" x14ac:dyDescent="0.25">
      <c r="A146" s="451">
        <f t="shared" ref="A146" si="5">+A145+0.01</f>
        <v>13.09</v>
      </c>
      <c r="B146" s="452" t="s">
        <v>344</v>
      </c>
      <c r="C146" s="454" t="s">
        <v>28</v>
      </c>
      <c r="D146" s="455">
        <v>4</v>
      </c>
      <c r="E146" s="664"/>
      <c r="F146" s="649"/>
    </row>
    <row r="147" spans="1:8" x14ac:dyDescent="0.25">
      <c r="A147" s="451">
        <v>13.1</v>
      </c>
      <c r="B147" s="452" t="s">
        <v>345</v>
      </c>
      <c r="C147" s="454" t="s">
        <v>28</v>
      </c>
      <c r="D147" s="455">
        <v>12</v>
      </c>
      <c r="E147" s="664"/>
      <c r="F147" s="649"/>
    </row>
    <row r="148" spans="1:8" x14ac:dyDescent="0.25">
      <c r="A148" s="451">
        <v>13.11</v>
      </c>
      <c r="B148" s="452" t="s">
        <v>346</v>
      </c>
      <c r="C148" s="454" t="s">
        <v>28</v>
      </c>
      <c r="D148" s="455">
        <v>5</v>
      </c>
      <c r="E148" s="664"/>
      <c r="F148" s="649"/>
    </row>
    <row r="149" spans="1:8" ht="13.5" thickBot="1" x14ac:dyDescent="0.3">
      <c r="A149" s="527"/>
      <c r="B149" s="527"/>
      <c r="C149" s="527"/>
      <c r="D149" s="527"/>
      <c r="E149" s="527"/>
      <c r="F149" s="527"/>
    </row>
    <row r="150" spans="1:8" ht="13.5" customHeight="1" thickBot="1" x14ac:dyDescent="0.3">
      <c r="A150" s="524" t="s">
        <v>608</v>
      </c>
      <c r="B150" s="525"/>
      <c r="C150" s="525"/>
      <c r="D150" s="525"/>
      <c r="E150" s="526"/>
      <c r="F150" s="665"/>
      <c r="G150" s="471"/>
      <c r="H150" s="470"/>
    </row>
    <row r="151" spans="1:8" ht="15.75" customHeight="1" thickBot="1" x14ac:dyDescent="0.3">
      <c r="A151" s="528" t="s">
        <v>615</v>
      </c>
      <c r="B151" s="529"/>
      <c r="C151" s="529"/>
      <c r="D151" s="529"/>
      <c r="E151" s="530"/>
      <c r="F151" s="666"/>
      <c r="G151" s="508"/>
    </row>
    <row r="152" spans="1:8" ht="15.75" customHeight="1" thickBot="1" x14ac:dyDescent="0.3">
      <c r="A152" s="528" t="s">
        <v>616</v>
      </c>
      <c r="B152" s="529"/>
      <c r="C152" s="529"/>
      <c r="D152" s="529"/>
      <c r="E152" s="530"/>
      <c r="F152" s="666"/>
      <c r="G152" s="508"/>
    </row>
    <row r="153" spans="1:8" ht="15.75" customHeight="1" thickBot="1" x14ac:dyDescent="0.3">
      <c r="A153" s="528" t="s">
        <v>617</v>
      </c>
      <c r="B153" s="529"/>
      <c r="C153" s="529"/>
      <c r="D153" s="529"/>
      <c r="E153" s="530"/>
      <c r="F153" s="666"/>
      <c r="G153" s="508"/>
    </row>
    <row r="154" spans="1:8" ht="15.75" customHeight="1" thickBot="1" x14ac:dyDescent="0.3">
      <c r="A154" s="528" t="s">
        <v>606</v>
      </c>
      <c r="B154" s="529"/>
      <c r="C154" s="529"/>
      <c r="D154" s="529"/>
      <c r="E154" s="530"/>
      <c r="F154" s="667"/>
    </row>
    <row r="155" spans="1:8" ht="15.75" customHeight="1" thickBot="1" x14ac:dyDescent="0.3">
      <c r="A155" s="517" t="s">
        <v>607</v>
      </c>
      <c r="B155" s="518"/>
      <c r="C155" s="518"/>
      <c r="D155" s="518"/>
      <c r="E155" s="519"/>
      <c r="F155" s="668"/>
      <c r="G155" s="504"/>
      <c r="H155" s="504"/>
    </row>
  </sheetData>
  <sheetProtection algorithmName="SHA-512" hashValue="1brwzHAo5MSWB5px0YMEPmi7wTn1Xtuc9pKr6Kkup7blRMnyM4+BkGISBBwUAEqwY0G//wz0fdPAPjfv8CBRaw==" saltValue="QkThsvGt1JndJVoMpIi25g==" spinCount="100000" sheet="1" objects="1" scenarios="1"/>
  <mergeCells count="34">
    <mergeCell ref="A155:E155"/>
    <mergeCell ref="A105:F105"/>
    <mergeCell ref="A117:F117"/>
    <mergeCell ref="A122:F122"/>
    <mergeCell ref="A126:F126"/>
    <mergeCell ref="A134:F134"/>
    <mergeCell ref="B118:E118"/>
    <mergeCell ref="B106:E106"/>
    <mergeCell ref="B135:E135"/>
    <mergeCell ref="B144:E144"/>
    <mergeCell ref="A150:E150"/>
    <mergeCell ref="A149:F149"/>
    <mergeCell ref="A151:E151"/>
    <mergeCell ref="A154:E154"/>
    <mergeCell ref="A152:E152"/>
    <mergeCell ref="A153:E153"/>
    <mergeCell ref="A25:F25"/>
    <mergeCell ref="A30:F30"/>
    <mergeCell ref="A48:F48"/>
    <mergeCell ref="A67:F67"/>
    <mergeCell ref="A86:F86"/>
    <mergeCell ref="B94:E94"/>
    <mergeCell ref="B68:E68"/>
    <mergeCell ref="B49:E49"/>
    <mergeCell ref="B31:E31"/>
    <mergeCell ref="B26:E26"/>
    <mergeCell ref="B87:E87"/>
    <mergeCell ref="A93:F93"/>
    <mergeCell ref="A1:F1"/>
    <mergeCell ref="A2:F2"/>
    <mergeCell ref="A4:F4"/>
    <mergeCell ref="B11:E11"/>
    <mergeCell ref="B5:E5"/>
    <mergeCell ref="A10:F10"/>
  </mergeCells>
  <pageMargins left="0.70866141732283472" right="0.70866141732283472" top="0.74803149606299213" bottom="0.74803149606299213" header="0.31496062992125984" footer="0.31496062992125984"/>
  <pageSetup scale="48" orientation="portrait" r:id="rId1"/>
  <headerFooter>
    <oddFooter>&amp;LELABORO:
ING. LUIS CARLOS CHAMORRO ENRIQUEZ</oddFooter>
  </headerFooter>
  <rowBreaks count="1" manualBreakCount="1">
    <brk id="125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16" workbookViewId="0">
      <selection activeCell="B19" sqref="B19"/>
    </sheetView>
  </sheetViews>
  <sheetFormatPr baseColWidth="10" defaultRowHeight="15" x14ac:dyDescent="0.25"/>
  <cols>
    <col min="1" max="1" width="16.7109375" style="359" bestFit="1" customWidth="1"/>
    <col min="2" max="2" width="17.42578125" customWidth="1"/>
  </cols>
  <sheetData>
    <row r="1" spans="1:2" x14ac:dyDescent="0.25">
      <c r="A1" s="359">
        <v>8800000</v>
      </c>
      <c r="B1" s="358">
        <f>A1*0.075</f>
        <v>660000</v>
      </c>
    </row>
    <row r="2" spans="1:2" x14ac:dyDescent="0.25">
      <c r="A2" s="359">
        <f>A1+B1</f>
        <v>9460000</v>
      </c>
      <c r="B2" s="358">
        <f>A2*0.075</f>
        <v>709500</v>
      </c>
    </row>
    <row r="3" spans="1:2" x14ac:dyDescent="0.25">
      <c r="A3" s="359">
        <f>A2+B2</f>
        <v>10169500</v>
      </c>
      <c r="B3" s="358">
        <f t="shared" ref="B3:B26" si="0">A3*0.075</f>
        <v>762712.5</v>
      </c>
    </row>
    <row r="4" spans="1:2" x14ac:dyDescent="0.25">
      <c r="A4" s="359">
        <f t="shared" ref="A4:A25" si="1">A3+B3</f>
        <v>10932212.5</v>
      </c>
      <c r="B4" s="358">
        <f t="shared" si="0"/>
        <v>819915.9375</v>
      </c>
    </row>
    <row r="5" spans="1:2" x14ac:dyDescent="0.25">
      <c r="A5" s="359">
        <f t="shared" si="1"/>
        <v>11752128.4375</v>
      </c>
      <c r="B5" s="358">
        <f t="shared" si="0"/>
        <v>881409.6328125</v>
      </c>
    </row>
    <row r="6" spans="1:2" x14ac:dyDescent="0.25">
      <c r="A6" s="359">
        <f t="shared" si="1"/>
        <v>12633538.0703125</v>
      </c>
      <c r="B6" s="358">
        <f t="shared" si="0"/>
        <v>947515.35527343745</v>
      </c>
    </row>
    <row r="7" spans="1:2" x14ac:dyDescent="0.25">
      <c r="A7" s="359">
        <f t="shared" si="1"/>
        <v>13581053.425585937</v>
      </c>
      <c r="B7" s="358">
        <f t="shared" si="0"/>
        <v>1018579.0069189452</v>
      </c>
    </row>
    <row r="8" spans="1:2" x14ac:dyDescent="0.25">
      <c r="A8" s="359">
        <f t="shared" si="1"/>
        <v>14599632.432504881</v>
      </c>
      <c r="B8" s="358">
        <f t="shared" si="0"/>
        <v>1094972.432437866</v>
      </c>
    </row>
    <row r="9" spans="1:2" x14ac:dyDescent="0.25">
      <c r="A9" s="359">
        <f t="shared" si="1"/>
        <v>15694604.864942748</v>
      </c>
      <c r="B9" s="358">
        <f t="shared" si="0"/>
        <v>1177095.3648707061</v>
      </c>
    </row>
    <row r="10" spans="1:2" x14ac:dyDescent="0.25">
      <c r="A10" s="359">
        <f t="shared" si="1"/>
        <v>16871700.229813453</v>
      </c>
      <c r="B10" s="358">
        <f t="shared" si="0"/>
        <v>1265377.517236009</v>
      </c>
    </row>
    <row r="11" spans="1:2" x14ac:dyDescent="0.25">
      <c r="A11" s="359">
        <f t="shared" si="1"/>
        <v>18137077.747049462</v>
      </c>
      <c r="B11" s="358">
        <f t="shared" si="0"/>
        <v>1360280.8310287097</v>
      </c>
    </row>
    <row r="12" spans="1:2" x14ac:dyDescent="0.25">
      <c r="A12" s="359">
        <f>A11+B11</f>
        <v>19497358.578078173</v>
      </c>
      <c r="B12" s="358">
        <f t="shared" si="0"/>
        <v>1462301.8933558629</v>
      </c>
    </row>
    <row r="13" spans="1:2" x14ac:dyDescent="0.25">
      <c r="A13" s="359">
        <f t="shared" si="1"/>
        <v>20959660.471434034</v>
      </c>
      <c r="B13" s="358">
        <f t="shared" si="0"/>
        <v>1571974.5353575526</v>
      </c>
    </row>
    <row r="14" spans="1:2" x14ac:dyDescent="0.25">
      <c r="A14" s="359">
        <f t="shared" si="1"/>
        <v>22531635.006791588</v>
      </c>
      <c r="B14" s="358">
        <f t="shared" si="0"/>
        <v>1689872.625509369</v>
      </c>
    </row>
    <row r="15" spans="1:2" x14ac:dyDescent="0.25">
      <c r="A15" s="359">
        <f t="shared" si="1"/>
        <v>24221507.632300958</v>
      </c>
      <c r="B15" s="358">
        <f t="shared" si="0"/>
        <v>1816613.0724225717</v>
      </c>
    </row>
    <row r="16" spans="1:2" x14ac:dyDescent="0.25">
      <c r="A16" s="359">
        <f t="shared" si="1"/>
        <v>26038120.70472353</v>
      </c>
      <c r="B16" s="358">
        <f t="shared" si="0"/>
        <v>1952859.0528542646</v>
      </c>
    </row>
    <row r="17" spans="1:2" x14ac:dyDescent="0.25">
      <c r="A17" s="359">
        <f t="shared" si="1"/>
        <v>27990979.757577796</v>
      </c>
      <c r="B17" s="358">
        <f t="shared" si="0"/>
        <v>2099323.4818183347</v>
      </c>
    </row>
    <row r="18" spans="1:2" x14ac:dyDescent="0.25">
      <c r="A18" s="359">
        <f t="shared" si="1"/>
        <v>30090303.239396129</v>
      </c>
      <c r="B18" s="358">
        <f t="shared" si="0"/>
        <v>2256772.7429547096</v>
      </c>
    </row>
    <row r="19" spans="1:2" x14ac:dyDescent="0.25">
      <c r="A19" s="359">
        <f t="shared" si="1"/>
        <v>32347075.982350837</v>
      </c>
      <c r="B19" s="358">
        <f t="shared" si="0"/>
        <v>2426030.6986763128</v>
      </c>
    </row>
    <row r="20" spans="1:2" x14ac:dyDescent="0.25">
      <c r="A20" s="359">
        <f>A19+B19</f>
        <v>34773106.681027152</v>
      </c>
      <c r="B20" s="358">
        <f t="shared" si="0"/>
        <v>2607983.0010770364</v>
      </c>
    </row>
    <row r="21" spans="1:2" x14ac:dyDescent="0.25">
      <c r="A21" s="359">
        <f t="shared" si="1"/>
        <v>37381089.682104185</v>
      </c>
      <c r="B21" s="358">
        <f t="shared" si="0"/>
        <v>2803581.7261578138</v>
      </c>
    </row>
    <row r="22" spans="1:2" x14ac:dyDescent="0.25">
      <c r="A22" s="359">
        <f t="shared" si="1"/>
        <v>40184671.408261999</v>
      </c>
      <c r="B22" s="358">
        <f t="shared" si="0"/>
        <v>3013850.3556196499</v>
      </c>
    </row>
    <row r="23" spans="1:2" x14ac:dyDescent="0.25">
      <c r="A23" s="359">
        <f t="shared" si="1"/>
        <v>43198521.763881646</v>
      </c>
      <c r="B23" s="358">
        <f t="shared" si="0"/>
        <v>3239889.1322911233</v>
      </c>
    </row>
    <row r="24" spans="1:2" x14ac:dyDescent="0.25">
      <c r="A24" s="359">
        <f t="shared" si="1"/>
        <v>46438410.896172769</v>
      </c>
      <c r="B24" s="358">
        <f t="shared" si="0"/>
        <v>3482880.8172129574</v>
      </c>
    </row>
    <row r="25" spans="1:2" x14ac:dyDescent="0.25">
      <c r="A25" s="359">
        <f t="shared" si="1"/>
        <v>49921291.713385724</v>
      </c>
      <c r="B25" s="358">
        <f t="shared" si="0"/>
        <v>3744096.8785039294</v>
      </c>
    </row>
    <row r="26" spans="1:2" x14ac:dyDescent="0.25">
      <c r="A26" s="359">
        <f>SUM(A1:A25)</f>
        <v>598205181.22519553</v>
      </c>
      <c r="B26" s="358">
        <f t="shared" si="0"/>
        <v>44865388.591889665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view="pageBreakPreview" topLeftCell="A22" zoomScale="115" zoomScaleNormal="115" zoomScaleSheetLayoutView="115" workbookViewId="0">
      <selection activeCell="B19" sqref="B19"/>
    </sheetView>
  </sheetViews>
  <sheetFormatPr baseColWidth="10" defaultColWidth="11.42578125" defaultRowHeight="15" x14ac:dyDescent="0.25"/>
  <cols>
    <col min="1" max="1" width="9.85546875" style="417" customWidth="1"/>
    <col min="2" max="2" width="58.42578125" style="384" bestFit="1" customWidth="1"/>
    <col min="3" max="3" width="20.5703125" style="384" bestFit="1" customWidth="1"/>
    <col min="4" max="4" width="21.5703125" style="384" bestFit="1" customWidth="1"/>
    <col min="5" max="16384" width="11.42578125" style="384"/>
  </cols>
  <sheetData>
    <row r="1" spans="1:4" ht="39.75" customHeight="1" x14ac:dyDescent="0.25">
      <c r="A1" s="644" t="s">
        <v>473</v>
      </c>
      <c r="B1" s="644"/>
      <c r="C1" s="644"/>
      <c r="D1" s="644"/>
    </row>
    <row r="2" spans="1:4" ht="66" customHeight="1" thickBot="1" x14ac:dyDescent="0.3">
      <c r="A2" s="645" t="e">
        <f>+'FORMATO OFERTA ECONÓMICA'!#REF!</f>
        <v>#REF!</v>
      </c>
      <c r="B2" s="646"/>
      <c r="C2" s="646"/>
      <c r="D2" s="646"/>
    </row>
    <row r="3" spans="1:4" ht="15.75" thickBot="1" x14ac:dyDescent="0.3">
      <c r="A3" s="385" t="s">
        <v>474</v>
      </c>
      <c r="B3" s="386" t="s">
        <v>475</v>
      </c>
      <c r="C3" s="386" t="s">
        <v>476</v>
      </c>
      <c r="D3" s="387" t="s">
        <v>477</v>
      </c>
    </row>
    <row r="4" spans="1:4" s="392" customFormat="1" ht="18" customHeight="1" x14ac:dyDescent="0.25">
      <c r="A4" s="388">
        <v>1</v>
      </c>
      <c r="B4" s="389" t="s">
        <v>419</v>
      </c>
      <c r="C4" s="390">
        <f>SUM(C5:C24)</f>
        <v>0.27</v>
      </c>
      <c r="D4" s="391">
        <f>SUM(D5:D24)</f>
        <v>0</v>
      </c>
    </row>
    <row r="5" spans="1:4" ht="18" customHeight="1" x14ac:dyDescent="0.25">
      <c r="A5" s="393">
        <v>1.01</v>
      </c>
      <c r="B5" s="394" t="s">
        <v>478</v>
      </c>
      <c r="C5" s="395">
        <v>4.4999999999999998E-2</v>
      </c>
      <c r="D5" s="396">
        <f t="shared" ref="D5:D24" si="0">C5*$D$35</f>
        <v>0</v>
      </c>
    </row>
    <row r="6" spans="1:4" ht="18" customHeight="1" x14ac:dyDescent="0.25">
      <c r="A6" s="393">
        <v>1.02</v>
      </c>
      <c r="B6" s="394" t="s">
        <v>479</v>
      </c>
      <c r="C6" s="395">
        <v>4.8000000000000001E-2</v>
      </c>
      <c r="D6" s="396">
        <f t="shared" si="0"/>
        <v>0</v>
      </c>
    </row>
    <row r="7" spans="1:4" ht="18" customHeight="1" x14ac:dyDescent="0.25">
      <c r="A7" s="393">
        <v>1.03</v>
      </c>
      <c r="B7" s="394" t="s">
        <v>480</v>
      </c>
      <c r="C7" s="395">
        <v>6.1999999999999998E-3</v>
      </c>
      <c r="D7" s="396">
        <f t="shared" si="0"/>
        <v>0</v>
      </c>
    </row>
    <row r="8" spans="1:4" ht="18" customHeight="1" x14ac:dyDescent="0.25">
      <c r="A8" s="393">
        <v>1.04</v>
      </c>
      <c r="B8" s="394" t="s">
        <v>481</v>
      </c>
      <c r="C8" s="395">
        <v>1.2E-2</v>
      </c>
      <c r="D8" s="396">
        <f t="shared" si="0"/>
        <v>0</v>
      </c>
    </row>
    <row r="9" spans="1:4" ht="18" customHeight="1" x14ac:dyDescent="0.25">
      <c r="A9" s="393">
        <v>1.05</v>
      </c>
      <c r="B9" s="394" t="s">
        <v>482</v>
      </c>
      <c r="C9" s="395">
        <v>2E-3</v>
      </c>
      <c r="D9" s="396">
        <f t="shared" si="0"/>
        <v>0</v>
      </c>
    </row>
    <row r="10" spans="1:4" ht="18" customHeight="1" x14ac:dyDescent="0.25">
      <c r="A10" s="393">
        <v>1.06</v>
      </c>
      <c r="B10" s="394" t="s">
        <v>483</v>
      </c>
      <c r="C10" s="395">
        <v>5.0000000000000001E-3</v>
      </c>
      <c r="D10" s="396">
        <f t="shared" si="0"/>
        <v>0</v>
      </c>
    </row>
    <row r="11" spans="1:4" ht="18" customHeight="1" x14ac:dyDescent="0.25">
      <c r="A11" s="393">
        <v>1.07</v>
      </c>
      <c r="B11" s="394" t="s">
        <v>484</v>
      </c>
      <c r="C11" s="395">
        <v>3.0000000000000001E-3</v>
      </c>
      <c r="D11" s="396">
        <f t="shared" si="0"/>
        <v>0</v>
      </c>
    </row>
    <row r="12" spans="1:4" ht="18" customHeight="1" x14ac:dyDescent="0.25">
      <c r="A12" s="393">
        <v>1.08</v>
      </c>
      <c r="B12" s="394" t="s">
        <v>485</v>
      </c>
      <c r="C12" s="395">
        <v>0.01</v>
      </c>
      <c r="D12" s="396">
        <f t="shared" si="0"/>
        <v>0</v>
      </c>
    </row>
    <row r="13" spans="1:4" ht="18" customHeight="1" x14ac:dyDescent="0.25">
      <c r="A13" s="393">
        <v>1.0900000000000001</v>
      </c>
      <c r="B13" s="394" t="s">
        <v>486</v>
      </c>
      <c r="C13" s="395">
        <v>5.0000000000000001E-3</v>
      </c>
      <c r="D13" s="396">
        <f t="shared" si="0"/>
        <v>0</v>
      </c>
    </row>
    <row r="14" spans="1:4" ht="18" customHeight="1" x14ac:dyDescent="0.25">
      <c r="A14" s="397">
        <v>1.1000000000000001</v>
      </c>
      <c r="B14" s="394" t="s">
        <v>487</v>
      </c>
      <c r="C14" s="395">
        <v>3.0000000000000001E-3</v>
      </c>
      <c r="D14" s="396">
        <f t="shared" si="0"/>
        <v>0</v>
      </c>
    </row>
    <row r="15" spans="1:4" ht="18" customHeight="1" x14ac:dyDescent="0.25">
      <c r="A15" s="393">
        <v>1.1100000000000001</v>
      </c>
      <c r="B15" s="394" t="s">
        <v>488</v>
      </c>
      <c r="C15" s="395">
        <v>4.0000000000000001E-3</v>
      </c>
      <c r="D15" s="396">
        <f t="shared" si="0"/>
        <v>0</v>
      </c>
    </row>
    <row r="16" spans="1:4" ht="18" customHeight="1" x14ac:dyDescent="0.25">
      <c r="A16" s="393">
        <v>1.1200000000000001</v>
      </c>
      <c r="B16" s="394" t="s">
        <v>489</v>
      </c>
      <c r="C16" s="395">
        <v>5.0000000000000001E-3</v>
      </c>
      <c r="D16" s="396">
        <f t="shared" si="0"/>
        <v>0</v>
      </c>
    </row>
    <row r="17" spans="1:4" ht="18" customHeight="1" x14ac:dyDescent="0.25">
      <c r="A17" s="393">
        <v>1.1299999999999999</v>
      </c>
      <c r="B17" s="394" t="s">
        <v>490</v>
      </c>
      <c r="C17" s="395">
        <v>4.0000000000000001E-3</v>
      </c>
      <c r="D17" s="396">
        <f t="shared" si="0"/>
        <v>0</v>
      </c>
    </row>
    <row r="18" spans="1:4" ht="18" customHeight="1" x14ac:dyDescent="0.25">
      <c r="A18" s="393">
        <v>1.1399999999999999</v>
      </c>
      <c r="B18" s="394" t="s">
        <v>491</v>
      </c>
      <c r="C18" s="395">
        <v>4.0000000000000001E-3</v>
      </c>
      <c r="D18" s="396">
        <f t="shared" si="0"/>
        <v>0</v>
      </c>
    </row>
    <row r="19" spans="1:4" ht="18" customHeight="1" x14ac:dyDescent="0.25">
      <c r="A19" s="393">
        <v>1.1499999999999999</v>
      </c>
      <c r="B19" s="394" t="s">
        <v>492</v>
      </c>
      <c r="C19" s="395">
        <v>2.5000000000000001E-2</v>
      </c>
      <c r="D19" s="396">
        <f t="shared" si="0"/>
        <v>0</v>
      </c>
    </row>
    <row r="20" spans="1:4" ht="18" customHeight="1" x14ac:dyDescent="0.25">
      <c r="A20" s="393">
        <v>1.1599999999999999</v>
      </c>
      <c r="B20" s="394" t="s">
        <v>493</v>
      </c>
      <c r="C20" s="395">
        <v>8.0999999999999996E-3</v>
      </c>
      <c r="D20" s="396">
        <f t="shared" si="0"/>
        <v>0</v>
      </c>
    </row>
    <row r="21" spans="1:4" ht="18" customHeight="1" x14ac:dyDescent="0.25">
      <c r="A21" s="393">
        <v>1.17</v>
      </c>
      <c r="B21" s="394" t="s">
        <v>494</v>
      </c>
      <c r="C21" s="395">
        <v>4.4699999999999997E-2</v>
      </c>
      <c r="D21" s="396">
        <f t="shared" si="0"/>
        <v>0</v>
      </c>
    </row>
    <row r="22" spans="1:4" ht="18" customHeight="1" x14ac:dyDescent="0.25">
      <c r="A22" s="393">
        <v>1.18</v>
      </c>
      <c r="B22" s="394" t="s">
        <v>495</v>
      </c>
      <c r="C22" s="395">
        <v>8.0000000000000002E-3</v>
      </c>
      <c r="D22" s="396">
        <f t="shared" si="0"/>
        <v>0</v>
      </c>
    </row>
    <row r="23" spans="1:4" ht="18" customHeight="1" x14ac:dyDescent="0.25">
      <c r="A23" s="393">
        <v>1.19</v>
      </c>
      <c r="B23" s="394" t="s">
        <v>496</v>
      </c>
      <c r="C23" s="395">
        <v>8.0000000000000002E-3</v>
      </c>
      <c r="D23" s="396">
        <f t="shared" si="0"/>
        <v>0</v>
      </c>
    </row>
    <row r="24" spans="1:4" ht="18" customHeight="1" x14ac:dyDescent="0.25">
      <c r="A24" s="397">
        <v>1.2</v>
      </c>
      <c r="B24" s="394" t="s">
        <v>497</v>
      </c>
      <c r="C24" s="395">
        <v>0.02</v>
      </c>
      <c r="D24" s="396">
        <f t="shared" si="0"/>
        <v>0</v>
      </c>
    </row>
    <row r="25" spans="1:4" s="392" customFormat="1" ht="18" customHeight="1" x14ac:dyDescent="0.25">
      <c r="A25" s="398">
        <v>2</v>
      </c>
      <c r="B25" s="399" t="s">
        <v>498</v>
      </c>
      <c r="C25" s="400">
        <f>SUM(C26:C30)</f>
        <v>0.03</v>
      </c>
      <c r="D25" s="401">
        <f>SUM(D26:D30)</f>
        <v>0</v>
      </c>
    </row>
    <row r="26" spans="1:4" ht="18" customHeight="1" x14ac:dyDescent="0.25">
      <c r="A26" s="402">
        <v>2.0099999999999998</v>
      </c>
      <c r="B26" s="403" t="s">
        <v>499</v>
      </c>
      <c r="C26" s="404">
        <v>8.0000000000000002E-3</v>
      </c>
      <c r="D26" s="396">
        <f>C26*$D$35</f>
        <v>0</v>
      </c>
    </row>
    <row r="27" spans="1:4" ht="18" customHeight="1" x14ac:dyDescent="0.25">
      <c r="A27" s="402">
        <v>2.02</v>
      </c>
      <c r="B27" s="403" t="s">
        <v>500</v>
      </c>
      <c r="C27" s="404">
        <v>7.0000000000000001E-3</v>
      </c>
      <c r="D27" s="396">
        <f>C27*$D$35</f>
        <v>0</v>
      </c>
    </row>
    <row r="28" spans="1:4" ht="18" customHeight="1" x14ac:dyDescent="0.25">
      <c r="A28" s="402">
        <v>2.0299999999999998</v>
      </c>
      <c r="B28" s="403" t="s">
        <v>501</v>
      </c>
      <c r="C28" s="404">
        <v>8.0000000000000002E-3</v>
      </c>
      <c r="D28" s="396">
        <f>C28*$D$35</f>
        <v>0</v>
      </c>
    </row>
    <row r="29" spans="1:4" ht="18" customHeight="1" x14ac:dyDescent="0.25">
      <c r="A29" s="402">
        <v>2.04</v>
      </c>
      <c r="B29" s="403" t="s">
        <v>502</v>
      </c>
      <c r="C29" s="404">
        <v>5.0000000000000001E-3</v>
      </c>
      <c r="D29" s="396">
        <f>C29*$D$35</f>
        <v>0</v>
      </c>
    </row>
    <row r="30" spans="1:4" ht="18" customHeight="1" x14ac:dyDescent="0.25">
      <c r="A30" s="402">
        <v>2.0499999999999998</v>
      </c>
      <c r="B30" s="403" t="s">
        <v>503</v>
      </c>
      <c r="C30" s="404">
        <v>2E-3</v>
      </c>
      <c r="D30" s="396">
        <f>C30*$D$35</f>
        <v>0</v>
      </c>
    </row>
    <row r="31" spans="1:4" s="392" customFormat="1" ht="18" customHeight="1" thickBot="1" x14ac:dyDescent="0.3">
      <c r="A31" s="405">
        <v>3</v>
      </c>
      <c r="B31" s="406" t="s">
        <v>504</v>
      </c>
      <c r="C31" s="407">
        <v>0.05</v>
      </c>
      <c r="D31" s="408">
        <f>C31*D35</f>
        <v>0</v>
      </c>
    </row>
    <row r="32" spans="1:4" ht="15.75" thickBot="1" x14ac:dyDescent="0.3">
      <c r="A32" s="409"/>
      <c r="B32" s="410"/>
      <c r="C32" s="411"/>
      <c r="D32" s="412"/>
    </row>
    <row r="33" spans="1:4" ht="16.5" thickBot="1" x14ac:dyDescent="0.3">
      <c r="A33" s="413"/>
      <c r="B33" s="414" t="s">
        <v>505</v>
      </c>
      <c r="C33" s="415">
        <f>C31+C25+C4</f>
        <v>0.35000000000000003</v>
      </c>
      <c r="D33" s="416">
        <f>ROUND((D31+D25+D4),0)</f>
        <v>0</v>
      </c>
    </row>
    <row r="34" spans="1:4" ht="15.75" thickBot="1" x14ac:dyDescent="0.3"/>
    <row r="35" spans="1:4" ht="15.75" thickBot="1" x14ac:dyDescent="0.3">
      <c r="C35" s="418" t="s">
        <v>506</v>
      </c>
      <c r="D35" s="416">
        <f>+'FORMATO OFERTA ECONÓMICA'!F150</f>
        <v>0</v>
      </c>
    </row>
    <row r="36" spans="1:4" ht="15.75" thickBot="1" x14ac:dyDescent="0.3"/>
    <row r="37" spans="1:4" ht="15.75" thickBot="1" x14ac:dyDescent="0.3">
      <c r="A37" s="647" t="s">
        <v>507</v>
      </c>
      <c r="B37" s="647"/>
      <c r="C37" s="418" t="s">
        <v>508</v>
      </c>
      <c r="D37" s="416">
        <f>+D35+D33</f>
        <v>0</v>
      </c>
    </row>
    <row r="38" spans="1:4" x14ac:dyDescent="0.25">
      <c r="A38" s="419"/>
      <c r="B38" s="420"/>
      <c r="C38" s="420"/>
      <c r="D38" s="420"/>
    </row>
    <row r="39" spans="1:4" x14ac:dyDescent="0.25">
      <c r="A39" s="419"/>
      <c r="B39" s="420"/>
      <c r="C39" s="420"/>
      <c r="D39" s="420"/>
    </row>
    <row r="40" spans="1:4" x14ac:dyDescent="0.25">
      <c r="A40" s="419"/>
      <c r="B40" s="420"/>
      <c r="C40" s="420"/>
      <c r="D40" s="420"/>
    </row>
    <row r="41" spans="1:4" x14ac:dyDescent="0.25">
      <c r="A41" s="419"/>
      <c r="B41" s="420"/>
      <c r="C41" s="420"/>
      <c r="D41" s="420"/>
    </row>
    <row r="42" spans="1:4" ht="16.5" x14ac:dyDescent="0.3">
      <c r="A42" s="421"/>
      <c r="B42" s="422"/>
      <c r="C42" s="422"/>
      <c r="D42" s="422"/>
    </row>
    <row r="43" spans="1:4" ht="32.25" customHeight="1" x14ac:dyDescent="0.25">
      <c r="A43" s="648" t="s">
        <v>509</v>
      </c>
      <c r="B43" s="648"/>
      <c r="C43" s="423"/>
      <c r="D43" s="423"/>
    </row>
    <row r="44" spans="1:4" x14ac:dyDescent="0.25">
      <c r="A44" s="424"/>
      <c r="B44" s="425"/>
      <c r="C44" s="425"/>
      <c r="D44" s="425"/>
    </row>
  </sheetData>
  <mergeCells count="4">
    <mergeCell ref="A1:D1"/>
    <mergeCell ref="A2:D2"/>
    <mergeCell ref="A37:B37"/>
    <mergeCell ref="A43:B43"/>
  </mergeCells>
  <pageMargins left="0.88" right="0.70866141732283472" top="0.74803149606299213" bottom="0.74803149606299213" header="0.31496062992125984" footer="0.31496062992125984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view="pageBreakPreview" topLeftCell="A7" zoomScaleNormal="115" zoomScaleSheetLayoutView="100" workbookViewId="0">
      <selection activeCell="C7" sqref="C7"/>
    </sheetView>
  </sheetViews>
  <sheetFormatPr baseColWidth="10" defaultColWidth="11.42578125" defaultRowHeight="15" x14ac:dyDescent="0.25"/>
  <cols>
    <col min="1" max="1" width="9.85546875" style="417" customWidth="1"/>
    <col min="2" max="2" width="58.42578125" style="384" bestFit="1" customWidth="1"/>
    <col min="3" max="3" width="20.5703125" style="384" bestFit="1" customWidth="1"/>
    <col min="4" max="4" width="21.5703125" style="384" bestFit="1" customWidth="1"/>
    <col min="5" max="16384" width="11.42578125" style="384"/>
  </cols>
  <sheetData>
    <row r="1" spans="1:4" ht="39.75" customHeight="1" x14ac:dyDescent="0.25">
      <c r="A1" s="644" t="s">
        <v>473</v>
      </c>
      <c r="B1" s="644"/>
      <c r="C1" s="644"/>
      <c r="D1" s="644"/>
    </row>
    <row r="2" spans="1:4" ht="66" customHeight="1" thickBot="1" x14ac:dyDescent="0.3">
      <c r="A2" s="645" t="e">
        <f>+DESGLOSE_AIU!A2</f>
        <v>#REF!</v>
      </c>
      <c r="B2" s="646"/>
      <c r="C2" s="646"/>
      <c r="D2" s="646"/>
    </row>
    <row r="3" spans="1:4" ht="15.75" thickBot="1" x14ac:dyDescent="0.3">
      <c r="A3" s="385" t="s">
        <v>474</v>
      </c>
      <c r="B3" s="386" t="s">
        <v>475</v>
      </c>
      <c r="C3" s="386" t="s">
        <v>476</v>
      </c>
      <c r="D3" s="387" t="s">
        <v>477</v>
      </c>
    </row>
    <row r="4" spans="1:4" s="392" customFormat="1" ht="18" customHeight="1" x14ac:dyDescent="0.25">
      <c r="A4" s="388">
        <v>1</v>
      </c>
      <c r="B4" s="389" t="s">
        <v>419</v>
      </c>
      <c r="C4" s="390">
        <f>SUM(C5:C15)</f>
        <v>0.18</v>
      </c>
      <c r="D4" s="391" t="e">
        <f>SUM(D5:D15)</f>
        <v>#REF!</v>
      </c>
    </row>
    <row r="5" spans="1:4" ht="18" customHeight="1" x14ac:dyDescent="0.25">
      <c r="A5" s="393">
        <v>1.01</v>
      </c>
      <c r="B5" s="394" t="s">
        <v>478</v>
      </c>
      <c r="C5" s="395">
        <v>3.2000000000000001E-2</v>
      </c>
      <c r="D5" s="396" t="e">
        <f t="shared" ref="D5:D15" si="0">C5*$D$18</f>
        <v>#REF!</v>
      </c>
    </row>
    <row r="6" spans="1:4" ht="18" customHeight="1" x14ac:dyDescent="0.25">
      <c r="A6" s="393">
        <v>1.02</v>
      </c>
      <c r="B6" s="394" t="s">
        <v>479</v>
      </c>
      <c r="C6" s="395">
        <v>2.8000000000000001E-2</v>
      </c>
      <c r="D6" s="396" t="e">
        <f t="shared" si="0"/>
        <v>#REF!</v>
      </c>
    </row>
    <row r="7" spans="1:4" ht="18" customHeight="1" x14ac:dyDescent="0.25">
      <c r="A7" s="393">
        <v>1.05</v>
      </c>
      <c r="B7" s="394" t="s">
        <v>482</v>
      </c>
      <c r="C7" s="395">
        <v>8.0000000000000002E-3</v>
      </c>
      <c r="D7" s="396" t="e">
        <f t="shared" si="0"/>
        <v>#REF!</v>
      </c>
    </row>
    <row r="8" spans="1:4" ht="18" customHeight="1" x14ac:dyDescent="0.25">
      <c r="A8" s="393">
        <v>1.08</v>
      </c>
      <c r="B8" s="394" t="s">
        <v>485</v>
      </c>
      <c r="C8" s="395">
        <v>0.01</v>
      </c>
      <c r="D8" s="396" t="e">
        <f t="shared" si="0"/>
        <v>#REF!</v>
      </c>
    </row>
    <row r="9" spans="1:4" ht="18" customHeight="1" x14ac:dyDescent="0.25">
      <c r="A9" s="393">
        <v>1.0900000000000001</v>
      </c>
      <c r="B9" s="394" t="s">
        <v>486</v>
      </c>
      <c r="C9" s="395">
        <v>5.0000000000000001E-3</v>
      </c>
      <c r="D9" s="396" t="e">
        <f t="shared" si="0"/>
        <v>#REF!</v>
      </c>
    </row>
    <row r="10" spans="1:4" ht="18" customHeight="1" x14ac:dyDescent="0.25">
      <c r="A10" s="397">
        <v>1.1000000000000001</v>
      </c>
      <c r="B10" s="394" t="s">
        <v>487</v>
      </c>
      <c r="C10" s="395">
        <v>3.0000000000000001E-3</v>
      </c>
      <c r="D10" s="396" t="e">
        <f t="shared" si="0"/>
        <v>#REF!</v>
      </c>
    </row>
    <row r="11" spans="1:4" ht="18" customHeight="1" x14ac:dyDescent="0.25">
      <c r="A11" s="393">
        <v>1.1200000000000001</v>
      </c>
      <c r="B11" s="394" t="s">
        <v>489</v>
      </c>
      <c r="C11" s="395">
        <v>0.01</v>
      </c>
      <c r="D11" s="396" t="e">
        <f t="shared" si="0"/>
        <v>#REF!</v>
      </c>
    </row>
    <row r="12" spans="1:4" ht="18" customHeight="1" x14ac:dyDescent="0.25">
      <c r="A12" s="393">
        <v>1.1399999999999999</v>
      </c>
      <c r="B12" s="394" t="s">
        <v>491</v>
      </c>
      <c r="C12" s="395">
        <v>4.0000000000000001E-3</v>
      </c>
      <c r="D12" s="396" t="e">
        <f t="shared" si="0"/>
        <v>#REF!</v>
      </c>
    </row>
    <row r="13" spans="1:4" ht="18" customHeight="1" x14ac:dyDescent="0.25">
      <c r="A13" s="393">
        <v>1.1499999999999999</v>
      </c>
      <c r="B13" s="394" t="s">
        <v>492</v>
      </c>
      <c r="C13" s="395">
        <v>0.02</v>
      </c>
      <c r="D13" s="396" t="e">
        <f t="shared" si="0"/>
        <v>#REF!</v>
      </c>
    </row>
    <row r="14" spans="1:4" ht="18" customHeight="1" x14ac:dyDescent="0.25">
      <c r="A14" s="393">
        <v>1.17</v>
      </c>
      <c r="B14" s="394" t="s">
        <v>494</v>
      </c>
      <c r="C14" s="395">
        <v>0.04</v>
      </c>
      <c r="D14" s="396" t="e">
        <f t="shared" si="0"/>
        <v>#REF!</v>
      </c>
    </row>
    <row r="15" spans="1:4" ht="18" customHeight="1" x14ac:dyDescent="0.25">
      <c r="A15" s="397">
        <v>1.2</v>
      </c>
      <c r="B15" s="394" t="s">
        <v>497</v>
      </c>
      <c r="C15" s="395">
        <v>0.02</v>
      </c>
      <c r="D15" s="396" t="e">
        <f t="shared" si="0"/>
        <v>#REF!</v>
      </c>
    </row>
    <row r="16" spans="1:4" x14ac:dyDescent="0.25">
      <c r="A16" s="409"/>
      <c r="B16" s="410"/>
      <c r="C16" s="411"/>
      <c r="D16" s="412"/>
    </row>
    <row r="17" spans="1:4" ht="15.75" thickBot="1" x14ac:dyDescent="0.3"/>
    <row r="18" spans="1:4" ht="15.75" thickBot="1" x14ac:dyDescent="0.3">
      <c r="C18" s="418" t="s">
        <v>506</v>
      </c>
      <c r="D18" s="416" t="e">
        <f>+'FORMATO OFERTA ECONÓMICA'!#REF!</f>
        <v>#REF!</v>
      </c>
    </row>
    <row r="19" spans="1:4" ht="15.75" thickBot="1" x14ac:dyDescent="0.3"/>
    <row r="20" spans="1:4" ht="15.75" thickBot="1" x14ac:dyDescent="0.3">
      <c r="A20" s="647" t="s">
        <v>507</v>
      </c>
      <c r="B20" s="647"/>
      <c r="C20" s="426" t="s">
        <v>510</v>
      </c>
      <c r="D20" s="416" t="e">
        <f>+D18+D4</f>
        <v>#REF!</v>
      </c>
    </row>
    <row r="21" spans="1:4" x14ac:dyDescent="0.25">
      <c r="A21" s="419"/>
      <c r="B21" s="420"/>
      <c r="C21" s="420"/>
      <c r="D21" s="420"/>
    </row>
    <row r="22" spans="1:4" x14ac:dyDescent="0.25">
      <c r="A22" s="419"/>
      <c r="B22" s="420"/>
      <c r="C22" s="420"/>
      <c r="D22" s="420"/>
    </row>
    <row r="23" spans="1:4" x14ac:dyDescent="0.25">
      <c r="A23" s="419"/>
      <c r="B23" s="420"/>
      <c r="C23" s="420"/>
      <c r="D23" s="420"/>
    </row>
    <row r="24" spans="1:4" x14ac:dyDescent="0.25">
      <c r="A24" s="419"/>
      <c r="B24" s="420"/>
      <c r="C24" s="420"/>
      <c r="D24" s="420"/>
    </row>
    <row r="25" spans="1:4" ht="16.5" x14ac:dyDescent="0.3">
      <c r="A25" s="421"/>
      <c r="B25" s="422"/>
      <c r="C25" s="422"/>
      <c r="D25" s="422"/>
    </row>
    <row r="26" spans="1:4" ht="32.25" customHeight="1" x14ac:dyDescent="0.25">
      <c r="A26" s="648" t="s">
        <v>509</v>
      </c>
      <c r="B26" s="648"/>
      <c r="C26" s="423"/>
      <c r="D26" s="423"/>
    </row>
    <row r="27" spans="1:4" x14ac:dyDescent="0.25">
      <c r="A27" s="424"/>
      <c r="B27" s="425"/>
      <c r="C27" s="425"/>
      <c r="D27" s="425"/>
    </row>
  </sheetData>
  <mergeCells count="4">
    <mergeCell ref="A1:D1"/>
    <mergeCell ref="A2:D2"/>
    <mergeCell ref="A20:B20"/>
    <mergeCell ref="A26:B26"/>
  </mergeCells>
  <pageMargins left="0.88" right="0.70866141732283472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4"/>
  <sheetViews>
    <sheetView view="pageBreakPreview" zoomScale="70" zoomScaleNormal="70" zoomScaleSheetLayoutView="70" workbookViewId="0">
      <selection activeCell="F156" sqref="F156"/>
    </sheetView>
  </sheetViews>
  <sheetFormatPr baseColWidth="10" defaultColWidth="11.42578125" defaultRowHeight="15" x14ac:dyDescent="0.25"/>
  <cols>
    <col min="1" max="1" width="11.42578125" style="179"/>
    <col min="2" max="2" width="66.28515625" style="141" customWidth="1"/>
    <col min="3" max="3" width="11.42578125" style="152"/>
    <col min="4" max="4" width="34.5703125" style="152" customWidth="1"/>
    <col min="5" max="5" width="11.140625" style="178" customWidth="1"/>
    <col min="6" max="6" width="16.140625" style="293" bestFit="1" customWidth="1"/>
    <col min="7" max="16384" width="11.42578125" style="152"/>
  </cols>
  <sheetData>
    <row r="1" spans="1:7" x14ac:dyDescent="0.25">
      <c r="A1" s="541" t="str">
        <f>+'FORMATO OFERTA ECONÓMICA'!A1:F1</f>
        <v>CONSTRUCCIÓN DEL ACUEDUCTO PARA LA VEREDA SANTA MARÍA, PERTENECIENTE AL RESGUARDO INDÍGENA DEL SANDÉ, MUNICIPIO DE SANTACRUZ - NARIÑO</v>
      </c>
      <c r="B1" s="541"/>
      <c r="C1" s="541"/>
      <c r="D1" s="541"/>
      <c r="E1" s="541"/>
      <c r="F1" s="541"/>
      <c r="G1" s="143"/>
    </row>
    <row r="2" spans="1:7" ht="16.5" x14ac:dyDescent="0.25">
      <c r="A2" s="541" t="e">
        <f>+'FORMATO OFERTA ECONÓMICA'!#REF!</f>
        <v>#REF!</v>
      </c>
      <c r="B2" s="541"/>
      <c r="C2" s="541"/>
      <c r="D2" s="541"/>
      <c r="E2" s="541"/>
      <c r="F2" s="541"/>
      <c r="G2" s="144"/>
    </row>
    <row r="3" spans="1:7" ht="15.75" x14ac:dyDescent="0.25">
      <c r="A3" s="541" t="e">
        <f>+'FORMATO OFERTA ECONÓMICA'!#REF!</f>
        <v>#REF!</v>
      </c>
      <c r="B3" s="541"/>
      <c r="C3" s="541"/>
      <c r="D3" s="541"/>
      <c r="E3" s="541"/>
      <c r="F3" s="541"/>
      <c r="G3" s="145"/>
    </row>
    <row r="4" spans="1:7" ht="15.75" x14ac:dyDescent="0.25">
      <c r="A4" s="541">
        <v>2016</v>
      </c>
      <c r="B4" s="541"/>
      <c r="C4" s="541"/>
      <c r="D4" s="541"/>
      <c r="E4" s="541"/>
      <c r="F4" s="541"/>
      <c r="G4" s="145"/>
    </row>
    <row r="5" spans="1:7" ht="15.75" x14ac:dyDescent="0.25">
      <c r="A5" s="142"/>
      <c r="B5" s="142" t="s">
        <v>542</v>
      </c>
      <c r="C5" s="142"/>
      <c r="D5" s="142"/>
      <c r="E5" s="142"/>
      <c r="F5" s="142"/>
      <c r="G5" s="145"/>
    </row>
    <row r="6" spans="1:7" ht="15.75" x14ac:dyDescent="0.25">
      <c r="A6" s="142"/>
      <c r="B6" s="142"/>
      <c r="C6" s="142"/>
      <c r="D6" s="142"/>
      <c r="E6" s="142"/>
      <c r="F6" s="142"/>
      <c r="G6" s="145"/>
    </row>
    <row r="7" spans="1:7" x14ac:dyDescent="0.25">
      <c r="A7" s="272" t="s">
        <v>0</v>
      </c>
      <c r="B7" s="273" t="s">
        <v>1</v>
      </c>
      <c r="C7" s="274" t="s">
        <v>28</v>
      </c>
      <c r="D7" s="274" t="s">
        <v>272</v>
      </c>
      <c r="E7" s="274" t="s">
        <v>52</v>
      </c>
      <c r="F7" s="275" t="s">
        <v>273</v>
      </c>
    </row>
    <row r="9" spans="1:7" x14ac:dyDescent="0.25">
      <c r="A9" s="258"/>
      <c r="B9" s="531" t="s">
        <v>203</v>
      </c>
      <c r="C9" s="532"/>
      <c r="D9" s="532"/>
      <c r="E9" s="532"/>
      <c r="F9" s="532"/>
    </row>
    <row r="10" spans="1:7" x14ac:dyDescent="0.25">
      <c r="A10" s="244"/>
      <c r="B10" s="245"/>
      <c r="C10" s="246"/>
      <c r="D10" s="246"/>
      <c r="E10" s="247"/>
      <c r="F10" s="276"/>
    </row>
    <row r="11" spans="1:7" x14ac:dyDescent="0.25">
      <c r="A11" s="533">
        <v>1.01</v>
      </c>
      <c r="B11" s="542" t="s">
        <v>3</v>
      </c>
      <c r="C11" s="544" t="s">
        <v>29</v>
      </c>
      <c r="D11" s="246" t="s">
        <v>385</v>
      </c>
      <c r="E11" s="247">
        <v>16.22</v>
      </c>
      <c r="F11" s="544">
        <f>ROUNDUP(SUM(E11:E14),2)</f>
        <v>3560.31</v>
      </c>
    </row>
    <row r="12" spans="1:7" x14ac:dyDescent="0.25">
      <c r="A12" s="534"/>
      <c r="B12" s="543"/>
      <c r="C12" s="545"/>
      <c r="D12" s="246" t="s">
        <v>386</v>
      </c>
      <c r="E12" s="247">
        <v>1645.71</v>
      </c>
      <c r="F12" s="545"/>
    </row>
    <row r="13" spans="1:7" x14ac:dyDescent="0.25">
      <c r="A13" s="534"/>
      <c r="B13" s="543"/>
      <c r="C13" s="545"/>
      <c r="D13" s="246" t="s">
        <v>348</v>
      </c>
      <c r="E13" s="247">
        <v>173.17</v>
      </c>
      <c r="F13" s="545"/>
    </row>
    <row r="14" spans="1:7" x14ac:dyDescent="0.25">
      <c r="A14" s="534"/>
      <c r="B14" s="543"/>
      <c r="C14" s="545"/>
      <c r="D14" s="246" t="s">
        <v>349</v>
      </c>
      <c r="E14" s="247">
        <v>1725.21</v>
      </c>
      <c r="F14" s="545"/>
    </row>
    <row r="15" spans="1:7" x14ac:dyDescent="0.25">
      <c r="A15" s="244">
        <v>1.02</v>
      </c>
      <c r="B15" s="245" t="s">
        <v>9</v>
      </c>
      <c r="C15" s="277" t="s">
        <v>30</v>
      </c>
      <c r="D15" s="246" t="s">
        <v>387</v>
      </c>
      <c r="E15" s="247">
        <v>1</v>
      </c>
      <c r="F15" s="277">
        <f>ROUNDUP(+E15,2)</f>
        <v>1</v>
      </c>
    </row>
    <row r="16" spans="1:7" s="333" customFormat="1" x14ac:dyDescent="0.25">
      <c r="A16" s="264">
        <v>1.03</v>
      </c>
      <c r="B16" s="290" t="s">
        <v>532</v>
      </c>
      <c r="C16" s="259" t="s">
        <v>34</v>
      </c>
      <c r="D16" s="428" t="s">
        <v>538</v>
      </c>
      <c r="E16" s="247">
        <v>8</v>
      </c>
      <c r="F16" s="277">
        <v>8</v>
      </c>
    </row>
    <row r="17" spans="1:6" s="333" customFormat="1" x14ac:dyDescent="0.25">
      <c r="A17" s="264">
        <v>1.04</v>
      </c>
      <c r="B17" s="290" t="s">
        <v>533</v>
      </c>
      <c r="C17" s="259" t="s">
        <v>41</v>
      </c>
      <c r="D17" s="428" t="s">
        <v>539</v>
      </c>
      <c r="E17" s="438">
        <f>+F11*0.85</f>
        <v>3026.2635</v>
      </c>
      <c r="F17" s="352">
        <f>+E17</f>
        <v>3026.2635</v>
      </c>
    </row>
    <row r="19" spans="1:6" x14ac:dyDescent="0.25">
      <c r="A19" s="258"/>
      <c r="B19" s="531" t="s">
        <v>204</v>
      </c>
      <c r="C19" s="532">
        <v>0</v>
      </c>
      <c r="D19" s="532"/>
      <c r="E19" s="532"/>
      <c r="F19" s="532">
        <v>0</v>
      </c>
    </row>
    <row r="20" spans="1:6" x14ac:dyDescent="0.25">
      <c r="A20" s="244"/>
      <c r="B20" s="245"/>
      <c r="C20" s="246"/>
      <c r="D20" s="246"/>
      <c r="E20" s="247"/>
      <c r="F20" s="276"/>
    </row>
    <row r="21" spans="1:6" x14ac:dyDescent="0.25">
      <c r="A21" s="244">
        <v>2.0099999999999998</v>
      </c>
      <c r="B21" s="245" t="s">
        <v>193</v>
      </c>
      <c r="C21" s="277" t="s">
        <v>34</v>
      </c>
      <c r="D21" s="246" t="s">
        <v>274</v>
      </c>
      <c r="E21" s="259"/>
      <c r="F21" s="278">
        <f>ROUNDUP(+E21,2)</f>
        <v>0</v>
      </c>
    </row>
    <row r="22" spans="1:6" x14ac:dyDescent="0.25">
      <c r="A22" s="244">
        <v>2.02</v>
      </c>
      <c r="B22" s="245" t="s">
        <v>10</v>
      </c>
      <c r="C22" s="277" t="s">
        <v>34</v>
      </c>
      <c r="D22" s="246" t="s">
        <v>275</v>
      </c>
      <c r="E22" s="247">
        <v>12</v>
      </c>
      <c r="F22" s="278">
        <f>ROUNDUP(+E22,2)</f>
        <v>12</v>
      </c>
    </row>
    <row r="23" spans="1:6" hidden="1" x14ac:dyDescent="0.25">
      <c r="A23" s="260">
        <v>2.0299999999999998</v>
      </c>
      <c r="B23" s="261" t="s">
        <v>11</v>
      </c>
      <c r="C23" s="279" t="s">
        <v>34</v>
      </c>
      <c r="D23" s="262"/>
      <c r="E23" s="263"/>
      <c r="F23" s="279"/>
    </row>
    <row r="24" spans="1:6" hidden="1" x14ac:dyDescent="0.25">
      <c r="A24" s="260">
        <v>2.04</v>
      </c>
      <c r="B24" s="261" t="s">
        <v>12</v>
      </c>
      <c r="C24" s="279" t="s">
        <v>34</v>
      </c>
      <c r="D24" s="262"/>
      <c r="E24" s="263"/>
      <c r="F24" s="279"/>
    </row>
    <row r="25" spans="1:6" x14ac:dyDescent="0.25">
      <c r="A25" s="244">
        <v>2.0499999999999998</v>
      </c>
      <c r="B25" s="245" t="s">
        <v>276</v>
      </c>
      <c r="C25" s="277" t="s">
        <v>34</v>
      </c>
      <c r="D25" s="245" t="s">
        <v>277</v>
      </c>
      <c r="E25" s="247">
        <v>1.25</v>
      </c>
      <c r="F25" s="278">
        <f>ROUNDUP(+E25,2)</f>
        <v>1.25</v>
      </c>
    </row>
    <row r="26" spans="1:6" ht="45" x14ac:dyDescent="0.25">
      <c r="A26" s="244">
        <v>2.06</v>
      </c>
      <c r="B26" s="280" t="s">
        <v>202</v>
      </c>
      <c r="C26" s="277" t="s">
        <v>34</v>
      </c>
      <c r="D26" s="245" t="s">
        <v>278</v>
      </c>
      <c r="E26" s="247">
        <v>4.55</v>
      </c>
      <c r="F26" s="278">
        <f t="shared" ref="F26:F31" si="0">ROUNDUP(+E26,2)</f>
        <v>4.55</v>
      </c>
    </row>
    <row r="27" spans="1:6" x14ac:dyDescent="0.25">
      <c r="A27" s="244">
        <v>2.0699999999999998</v>
      </c>
      <c r="B27" s="280" t="s">
        <v>350</v>
      </c>
      <c r="C27" s="277" t="s">
        <v>28</v>
      </c>
      <c r="D27" s="245" t="s">
        <v>351</v>
      </c>
      <c r="E27" s="277">
        <v>1</v>
      </c>
      <c r="F27" s="278">
        <f t="shared" si="0"/>
        <v>1</v>
      </c>
    </row>
    <row r="28" spans="1:6" x14ac:dyDescent="0.25">
      <c r="A28" s="244">
        <v>2.08</v>
      </c>
      <c r="B28" s="245" t="s">
        <v>197</v>
      </c>
      <c r="C28" s="277" t="s">
        <v>28</v>
      </c>
      <c r="D28" s="246" t="s">
        <v>279</v>
      </c>
      <c r="E28" s="247">
        <v>1</v>
      </c>
      <c r="F28" s="278">
        <f t="shared" si="0"/>
        <v>1</v>
      </c>
    </row>
    <row r="29" spans="1:6" x14ac:dyDescent="0.25">
      <c r="A29" s="244">
        <v>2.09</v>
      </c>
      <c r="B29" s="290" t="s">
        <v>256</v>
      </c>
      <c r="C29" s="277" t="s">
        <v>28</v>
      </c>
      <c r="D29" s="246" t="s">
        <v>280</v>
      </c>
      <c r="E29" s="247">
        <v>1</v>
      </c>
      <c r="F29" s="278">
        <f t="shared" si="0"/>
        <v>1</v>
      </c>
    </row>
    <row r="30" spans="1:6" x14ac:dyDescent="0.25">
      <c r="A30" s="244">
        <v>2.1</v>
      </c>
      <c r="B30" s="245" t="s">
        <v>198</v>
      </c>
      <c r="C30" s="277" t="s">
        <v>28</v>
      </c>
      <c r="D30" s="281" t="s">
        <v>281</v>
      </c>
      <c r="E30" s="247">
        <v>2</v>
      </c>
      <c r="F30" s="278">
        <f t="shared" si="0"/>
        <v>2</v>
      </c>
    </row>
    <row r="31" spans="1:6" x14ac:dyDescent="0.25">
      <c r="A31" s="244">
        <v>2.11</v>
      </c>
      <c r="B31" s="245" t="s">
        <v>199</v>
      </c>
      <c r="C31" s="277" t="s">
        <v>28</v>
      </c>
      <c r="D31" s="246" t="s">
        <v>282</v>
      </c>
      <c r="E31" s="247">
        <v>1</v>
      </c>
      <c r="F31" s="278">
        <f t="shared" si="0"/>
        <v>1</v>
      </c>
    </row>
    <row r="32" spans="1:6" x14ac:dyDescent="0.25">
      <c r="A32" s="533">
        <v>2.12</v>
      </c>
      <c r="B32" s="542" t="s">
        <v>257</v>
      </c>
      <c r="C32" s="544" t="s">
        <v>28</v>
      </c>
      <c r="D32" s="246" t="s">
        <v>283</v>
      </c>
      <c r="E32" s="247">
        <v>5</v>
      </c>
      <c r="F32" s="546">
        <f>ROUNDUP(SUM(E32:E33),2)</f>
        <v>7</v>
      </c>
    </row>
    <row r="33" spans="1:8" x14ac:dyDescent="0.25">
      <c r="A33" s="535"/>
      <c r="B33" s="548"/>
      <c r="C33" s="549"/>
      <c r="D33" s="246" t="s">
        <v>284</v>
      </c>
      <c r="E33" s="247">
        <v>2</v>
      </c>
      <c r="F33" s="547"/>
    </row>
    <row r="34" spans="1:8" x14ac:dyDescent="0.25">
      <c r="A34" s="244">
        <v>2.13</v>
      </c>
      <c r="B34" s="245" t="s">
        <v>258</v>
      </c>
      <c r="C34" s="277" t="s">
        <v>28</v>
      </c>
      <c r="D34" s="246" t="s">
        <v>285</v>
      </c>
      <c r="E34" s="247">
        <v>1</v>
      </c>
      <c r="F34" s="278">
        <f t="shared" ref="F34:F35" si="1">ROUNDUP(+E34,2)</f>
        <v>1</v>
      </c>
    </row>
    <row r="35" spans="1:8" ht="30" x14ac:dyDescent="0.25">
      <c r="A35" s="244">
        <v>2.14</v>
      </c>
      <c r="B35" s="245" t="s">
        <v>15</v>
      </c>
      <c r="C35" s="277" t="s">
        <v>39</v>
      </c>
      <c r="D35" s="245" t="s">
        <v>286</v>
      </c>
      <c r="E35" s="277">
        <v>397</v>
      </c>
      <c r="F35" s="278">
        <f t="shared" si="1"/>
        <v>397</v>
      </c>
    </row>
    <row r="37" spans="1:8" x14ac:dyDescent="0.25">
      <c r="A37" s="258"/>
      <c r="B37" s="531" t="s">
        <v>205</v>
      </c>
      <c r="C37" s="532">
        <v>0</v>
      </c>
      <c r="D37" s="532"/>
      <c r="E37" s="532"/>
      <c r="F37" s="532">
        <v>0</v>
      </c>
    </row>
    <row r="38" spans="1:8" x14ac:dyDescent="0.25">
      <c r="A38" s="244"/>
      <c r="B38" s="245"/>
      <c r="C38" s="246"/>
      <c r="D38" s="246"/>
      <c r="E38" s="247"/>
      <c r="F38" s="276"/>
    </row>
    <row r="39" spans="1:8" x14ac:dyDescent="0.25">
      <c r="A39" s="282">
        <v>3.01</v>
      </c>
      <c r="B39" s="283" t="s">
        <v>10</v>
      </c>
      <c r="C39" s="284" t="s">
        <v>34</v>
      </c>
      <c r="D39" s="246" t="s">
        <v>287</v>
      </c>
      <c r="E39" s="247">
        <v>9.73</v>
      </c>
      <c r="F39" s="278">
        <f t="shared" ref="F39:F41" si="2">ROUNDUP(+E39,2)</f>
        <v>9.73</v>
      </c>
    </row>
    <row r="40" spans="1:8" ht="30" x14ac:dyDescent="0.25">
      <c r="A40" s="244">
        <v>3.02</v>
      </c>
      <c r="B40" s="245" t="s">
        <v>13</v>
      </c>
      <c r="C40" s="277" t="s">
        <v>34</v>
      </c>
      <c r="D40" s="246" t="s">
        <v>288</v>
      </c>
      <c r="E40" s="247">
        <v>10.71</v>
      </c>
      <c r="F40" s="278">
        <f t="shared" si="2"/>
        <v>10.71</v>
      </c>
    </row>
    <row r="41" spans="1:8" ht="30" x14ac:dyDescent="0.25">
      <c r="A41" s="264">
        <v>3.03</v>
      </c>
      <c r="B41" s="290" t="s">
        <v>352</v>
      </c>
      <c r="C41" s="277" t="s">
        <v>29</v>
      </c>
      <c r="D41" s="285"/>
      <c r="E41" s="247">
        <v>16.22</v>
      </c>
      <c r="F41" s="278">
        <f t="shared" si="2"/>
        <v>16.22</v>
      </c>
      <c r="H41" s="382">
        <f>+F41+F68+F121</f>
        <v>1835.1000000000001</v>
      </c>
    </row>
    <row r="43" spans="1:8" x14ac:dyDescent="0.25">
      <c r="A43" s="258"/>
      <c r="B43" s="531" t="s">
        <v>206</v>
      </c>
      <c r="C43" s="532"/>
      <c r="D43" s="532"/>
      <c r="E43" s="532"/>
      <c r="F43" s="532"/>
    </row>
    <row r="44" spans="1:8" x14ac:dyDescent="0.25">
      <c r="A44" s="244"/>
      <c r="B44" s="245"/>
      <c r="C44" s="246"/>
      <c r="D44" s="246"/>
      <c r="E44" s="247"/>
      <c r="F44" s="276"/>
    </row>
    <row r="45" spans="1:8" x14ac:dyDescent="0.25">
      <c r="A45" s="244">
        <v>4.01</v>
      </c>
      <c r="B45" s="286" t="s">
        <v>10</v>
      </c>
      <c r="C45" s="277" t="s">
        <v>34</v>
      </c>
      <c r="D45" s="246" t="s">
        <v>275</v>
      </c>
      <c r="E45" s="247">
        <v>26.83</v>
      </c>
      <c r="F45" s="278">
        <f t="shared" ref="F45:F51" si="3">ROUNDUP(+E45,2)</f>
        <v>26.83</v>
      </c>
    </row>
    <row r="46" spans="1:8" ht="28.5" customHeight="1" x14ac:dyDescent="0.25">
      <c r="A46" s="244">
        <v>4.0199999999999996</v>
      </c>
      <c r="B46" s="286" t="s">
        <v>14</v>
      </c>
      <c r="C46" s="277" t="s">
        <v>34</v>
      </c>
      <c r="D46" s="245" t="s">
        <v>277</v>
      </c>
      <c r="E46" s="247">
        <v>1.63</v>
      </c>
      <c r="F46" s="278">
        <f t="shared" si="3"/>
        <v>1.63</v>
      </c>
    </row>
    <row r="47" spans="1:8" ht="30" x14ac:dyDescent="0.25">
      <c r="A47" s="244">
        <v>4.03</v>
      </c>
      <c r="B47" s="286" t="s">
        <v>202</v>
      </c>
      <c r="C47" s="277" t="s">
        <v>34</v>
      </c>
      <c r="D47" s="245" t="s">
        <v>289</v>
      </c>
      <c r="E47" s="247">
        <v>6.92</v>
      </c>
      <c r="F47" s="278">
        <f t="shared" si="3"/>
        <v>6.92</v>
      </c>
    </row>
    <row r="48" spans="1:8" x14ac:dyDescent="0.25">
      <c r="A48" s="244">
        <v>4.04</v>
      </c>
      <c r="B48" s="286" t="s">
        <v>197</v>
      </c>
      <c r="C48" s="277" t="s">
        <v>28</v>
      </c>
      <c r="D48" s="246" t="s">
        <v>279</v>
      </c>
      <c r="E48" s="247">
        <v>4</v>
      </c>
      <c r="F48" s="278">
        <f t="shared" si="3"/>
        <v>4</v>
      </c>
    </row>
    <row r="49" spans="1:6" x14ac:dyDescent="0.25">
      <c r="A49" s="244">
        <v>4.05</v>
      </c>
      <c r="B49" s="286" t="s">
        <v>256</v>
      </c>
      <c r="C49" s="277" t="s">
        <v>28</v>
      </c>
      <c r="D49" s="246" t="s">
        <v>280</v>
      </c>
      <c r="E49" s="247">
        <v>4</v>
      </c>
      <c r="F49" s="278">
        <f t="shared" si="3"/>
        <v>4</v>
      </c>
    </row>
    <row r="50" spans="1:6" x14ac:dyDescent="0.25">
      <c r="A50" s="244">
        <v>4.0599999999999996</v>
      </c>
      <c r="B50" s="286" t="s">
        <v>198</v>
      </c>
      <c r="C50" s="277" t="s">
        <v>28</v>
      </c>
      <c r="D50" s="281" t="s">
        <v>281</v>
      </c>
      <c r="E50" s="247">
        <v>6</v>
      </c>
      <c r="F50" s="278">
        <f t="shared" si="3"/>
        <v>6</v>
      </c>
    </row>
    <row r="51" spans="1:6" x14ac:dyDescent="0.25">
      <c r="A51" s="244">
        <v>4.07</v>
      </c>
      <c r="B51" s="286" t="s">
        <v>199</v>
      </c>
      <c r="C51" s="277" t="s">
        <v>28</v>
      </c>
      <c r="D51" s="246" t="s">
        <v>282</v>
      </c>
      <c r="E51" s="247">
        <v>2</v>
      </c>
      <c r="F51" s="278">
        <f t="shared" si="3"/>
        <v>2</v>
      </c>
    </row>
    <row r="52" spans="1:6" x14ac:dyDescent="0.25">
      <c r="A52" s="533">
        <v>4.08</v>
      </c>
      <c r="B52" s="553" t="s">
        <v>353</v>
      </c>
      <c r="C52" s="533" t="s">
        <v>29</v>
      </c>
      <c r="D52" s="246" t="s">
        <v>290</v>
      </c>
      <c r="E52" s="247">
        <v>12</v>
      </c>
      <c r="F52" s="550">
        <f>+ROUNDUP(SUM(E52:E54),2)</f>
        <v>14</v>
      </c>
    </row>
    <row r="53" spans="1:6" x14ac:dyDescent="0.25">
      <c r="A53" s="534"/>
      <c r="B53" s="554"/>
      <c r="C53" s="534"/>
      <c r="D53" s="246" t="s">
        <v>291</v>
      </c>
      <c r="E53" s="247">
        <v>1</v>
      </c>
      <c r="F53" s="551"/>
    </row>
    <row r="54" spans="1:6" x14ac:dyDescent="0.25">
      <c r="A54" s="535"/>
      <c r="B54" s="555"/>
      <c r="C54" s="535"/>
      <c r="D54" s="246" t="s">
        <v>373</v>
      </c>
      <c r="E54" s="247">
        <v>1</v>
      </c>
      <c r="F54" s="552"/>
    </row>
    <row r="55" spans="1:6" x14ac:dyDescent="0.25">
      <c r="A55" s="533">
        <v>4.0999999999999996</v>
      </c>
      <c r="B55" s="536" t="s">
        <v>259</v>
      </c>
      <c r="C55" s="533" t="s">
        <v>28</v>
      </c>
      <c r="D55" s="246" t="s">
        <v>290</v>
      </c>
      <c r="E55" s="247">
        <v>3</v>
      </c>
      <c r="F55" s="546">
        <f>ROUNDUP(SUM(E55:E56),2)</f>
        <v>5</v>
      </c>
    </row>
    <row r="56" spans="1:6" x14ac:dyDescent="0.25">
      <c r="A56" s="535"/>
      <c r="B56" s="537"/>
      <c r="C56" s="535"/>
      <c r="D56" s="246" t="s">
        <v>291</v>
      </c>
      <c r="E56" s="247">
        <v>2</v>
      </c>
      <c r="F56" s="547"/>
    </row>
    <row r="57" spans="1:6" ht="30" x14ac:dyDescent="0.25">
      <c r="A57" s="244">
        <v>4.1100000000000003</v>
      </c>
      <c r="B57" s="280" t="s">
        <v>17</v>
      </c>
      <c r="C57" s="246" t="s">
        <v>41</v>
      </c>
      <c r="D57" s="245" t="s">
        <v>292</v>
      </c>
      <c r="E57" s="247">
        <v>4.2300000000000004</v>
      </c>
      <c r="F57" s="278">
        <f t="shared" ref="F57" si="4">ROUNDUP(+E57,2)</f>
        <v>4.2300000000000004</v>
      </c>
    </row>
    <row r="58" spans="1:6" x14ac:dyDescent="0.25">
      <c r="A58" s="244">
        <v>4.12</v>
      </c>
      <c r="B58" s="290" t="s">
        <v>258</v>
      </c>
      <c r="C58" s="246" t="s">
        <v>28</v>
      </c>
      <c r="D58" s="246" t="s">
        <v>293</v>
      </c>
      <c r="E58" s="247">
        <v>3</v>
      </c>
      <c r="F58" s="546">
        <f>ROUNDUP(SUM(E58:E59),2)</f>
        <v>5</v>
      </c>
    </row>
    <row r="59" spans="1:6" x14ac:dyDescent="0.25">
      <c r="A59" s="244">
        <v>4.13</v>
      </c>
      <c r="B59" s="290" t="s">
        <v>354</v>
      </c>
      <c r="C59" s="246" t="s">
        <v>28</v>
      </c>
      <c r="D59" s="246" t="s">
        <v>294</v>
      </c>
      <c r="E59" s="247">
        <v>2</v>
      </c>
      <c r="F59" s="547"/>
    </row>
    <row r="60" spans="1:6" ht="30" x14ac:dyDescent="0.25">
      <c r="A60" s="244">
        <v>4.1399999999999997</v>
      </c>
      <c r="B60" s="245" t="s">
        <v>15</v>
      </c>
      <c r="C60" s="246" t="s">
        <v>39</v>
      </c>
      <c r="D60" s="245" t="s">
        <v>286</v>
      </c>
      <c r="E60" s="247">
        <v>553.38</v>
      </c>
      <c r="F60" s="278">
        <f t="shared" ref="F60:F62" si="5">ROUNDUP(+E60,2)</f>
        <v>553.38</v>
      </c>
    </row>
    <row r="61" spans="1:6" x14ac:dyDescent="0.25">
      <c r="A61" s="244">
        <v>4.1500000000000004</v>
      </c>
      <c r="B61" s="245" t="s">
        <v>211</v>
      </c>
      <c r="C61" s="265" t="s">
        <v>34</v>
      </c>
      <c r="D61" s="265" t="s">
        <v>295</v>
      </c>
      <c r="E61" s="247">
        <v>37.56</v>
      </c>
      <c r="F61" s="278">
        <f t="shared" si="5"/>
        <v>37.56</v>
      </c>
    </row>
    <row r="62" spans="1:6" x14ac:dyDescent="0.25">
      <c r="A62" s="352">
        <v>4.16</v>
      </c>
      <c r="B62" s="245" t="str">
        <f>+'FORMATO OFERTA ECONÓMICA'!B47</f>
        <v>SUMINISTRO E INSTALACIÓN DE CINTA PVC PARA SELLO DE JUNTAS</v>
      </c>
      <c r="C62" s="265" t="s">
        <v>29</v>
      </c>
      <c r="D62" s="265" t="s">
        <v>453</v>
      </c>
      <c r="E62" s="247">
        <f>2.4+7.2</f>
        <v>9.6</v>
      </c>
      <c r="F62" s="278">
        <f t="shared" si="5"/>
        <v>9.6</v>
      </c>
    </row>
    <row r="64" spans="1:6" x14ac:dyDescent="0.25">
      <c r="A64" s="258"/>
      <c r="B64" s="531" t="s">
        <v>207</v>
      </c>
      <c r="C64" s="532">
        <v>0</v>
      </c>
      <c r="D64" s="532"/>
      <c r="E64" s="532"/>
      <c r="F64" s="532">
        <v>0</v>
      </c>
    </row>
    <row r="65" spans="1:6" x14ac:dyDescent="0.25">
      <c r="A65" s="244"/>
      <c r="B65" s="245"/>
      <c r="C65" s="246"/>
      <c r="D65" s="246"/>
      <c r="E65" s="247"/>
      <c r="F65" s="276"/>
    </row>
    <row r="66" spans="1:6" x14ac:dyDescent="0.25">
      <c r="A66" s="244">
        <v>5.01</v>
      </c>
      <c r="B66" s="245" t="s">
        <v>10</v>
      </c>
      <c r="C66" s="246" t="s">
        <v>34</v>
      </c>
      <c r="D66" s="246" t="s">
        <v>275</v>
      </c>
      <c r="E66" s="247">
        <v>987.43</v>
      </c>
      <c r="F66" s="278">
        <f t="shared" ref="F66:F73" si="6">ROUNDUP(+E66,2)</f>
        <v>987.43</v>
      </c>
    </row>
    <row r="67" spans="1:6" ht="30" x14ac:dyDescent="0.25">
      <c r="A67" s="244">
        <v>5.0199999999999996</v>
      </c>
      <c r="B67" s="245" t="s">
        <v>13</v>
      </c>
      <c r="C67" s="246" t="s">
        <v>34</v>
      </c>
      <c r="D67" s="287" t="s">
        <v>288</v>
      </c>
      <c r="E67" s="247">
        <v>1086.17</v>
      </c>
      <c r="F67" s="278">
        <f t="shared" si="6"/>
        <v>1086.17</v>
      </c>
    </row>
    <row r="68" spans="1:6" ht="30" customHeight="1" x14ac:dyDescent="0.25">
      <c r="A68" s="352">
        <v>5.03</v>
      </c>
      <c r="B68" s="290" t="s">
        <v>355</v>
      </c>
      <c r="C68" s="246" t="s">
        <v>29</v>
      </c>
      <c r="D68" s="285"/>
      <c r="E68" s="247">
        <v>1645.71</v>
      </c>
      <c r="F68" s="278">
        <f t="shared" si="6"/>
        <v>1645.71</v>
      </c>
    </row>
    <row r="69" spans="1:6" ht="45" customHeight="1" x14ac:dyDescent="0.25">
      <c r="A69" s="352">
        <v>5.04</v>
      </c>
      <c r="B69" s="356" t="s">
        <v>357</v>
      </c>
      <c r="C69" s="246" t="s">
        <v>28</v>
      </c>
      <c r="D69" s="245" t="s">
        <v>358</v>
      </c>
      <c r="E69" s="247">
        <v>2</v>
      </c>
      <c r="F69" s="278">
        <f t="shared" si="6"/>
        <v>2</v>
      </c>
    </row>
    <row r="70" spans="1:6" ht="30" x14ac:dyDescent="0.25">
      <c r="A70" s="352">
        <v>5.05</v>
      </c>
      <c r="B70" s="290" t="s">
        <v>356</v>
      </c>
      <c r="C70" s="246" t="s">
        <v>28</v>
      </c>
      <c r="D70" s="245" t="s">
        <v>311</v>
      </c>
      <c r="E70" s="247">
        <v>2</v>
      </c>
      <c r="F70" s="278">
        <f t="shared" si="6"/>
        <v>2</v>
      </c>
    </row>
    <row r="71" spans="1:6" x14ac:dyDescent="0.25">
      <c r="A71" s="352">
        <v>5.0599999999999996</v>
      </c>
      <c r="B71" s="245" t="s">
        <v>260</v>
      </c>
      <c r="C71" s="246" t="s">
        <v>28</v>
      </c>
      <c r="D71" s="246" t="s">
        <v>297</v>
      </c>
      <c r="E71" s="247">
        <v>3</v>
      </c>
      <c r="F71" s="278">
        <f t="shared" si="6"/>
        <v>3</v>
      </c>
    </row>
    <row r="72" spans="1:6" x14ac:dyDescent="0.25">
      <c r="A72" s="352">
        <v>5.07</v>
      </c>
      <c r="B72" s="245" t="s">
        <v>388</v>
      </c>
      <c r="C72" s="246" t="s">
        <v>28</v>
      </c>
      <c r="D72" s="246" t="s">
        <v>390</v>
      </c>
      <c r="E72" s="247">
        <v>3</v>
      </c>
      <c r="F72" s="278">
        <f t="shared" si="6"/>
        <v>3</v>
      </c>
    </row>
    <row r="73" spans="1:6" x14ac:dyDescent="0.25">
      <c r="A73" s="352">
        <v>5.08</v>
      </c>
      <c r="B73" s="245" t="s">
        <v>389</v>
      </c>
      <c r="C73" s="246" t="s">
        <v>28</v>
      </c>
      <c r="D73" s="246" t="s">
        <v>303</v>
      </c>
      <c r="E73" s="247">
        <v>4</v>
      </c>
      <c r="F73" s="278">
        <f t="shared" si="6"/>
        <v>4</v>
      </c>
    </row>
    <row r="74" spans="1:6" x14ac:dyDescent="0.25">
      <c r="A74" s="352"/>
      <c r="B74" s="245"/>
      <c r="C74" s="246"/>
      <c r="D74" s="246"/>
      <c r="E74" s="247"/>
      <c r="F74" s="276"/>
    </row>
    <row r="75" spans="1:6" x14ac:dyDescent="0.25">
      <c r="A75" s="258"/>
      <c r="B75" s="531" t="s">
        <v>53</v>
      </c>
      <c r="C75" s="532">
        <v>0</v>
      </c>
      <c r="D75" s="532"/>
      <c r="E75" s="532"/>
      <c r="F75" s="532">
        <v>0</v>
      </c>
    </row>
    <row r="76" spans="1:6" x14ac:dyDescent="0.25">
      <c r="A76" s="244"/>
      <c r="B76" s="266"/>
      <c r="C76" s="266"/>
      <c r="E76" s="267"/>
      <c r="F76" s="288"/>
    </row>
    <row r="77" spans="1:6" x14ac:dyDescent="0.25">
      <c r="A77" s="244">
        <v>6.01</v>
      </c>
      <c r="B77" s="245" t="s">
        <v>10</v>
      </c>
      <c r="C77" s="246" t="s">
        <v>34</v>
      </c>
      <c r="D77" s="246" t="s">
        <v>275</v>
      </c>
      <c r="E77" s="247">
        <v>92.27</v>
      </c>
      <c r="F77" s="278">
        <f t="shared" ref="F77:F93" si="7">ROUNDUP(+E77,2)</f>
        <v>92.27</v>
      </c>
    </row>
    <row r="78" spans="1:6" ht="30" x14ac:dyDescent="0.25">
      <c r="A78" s="244">
        <v>6.02</v>
      </c>
      <c r="B78" s="286" t="s">
        <v>375</v>
      </c>
      <c r="C78" s="246" t="s">
        <v>34</v>
      </c>
      <c r="D78" s="245" t="s">
        <v>298</v>
      </c>
      <c r="E78" s="247">
        <v>5.67</v>
      </c>
      <c r="F78" s="278">
        <f t="shared" si="7"/>
        <v>5.67</v>
      </c>
    </row>
    <row r="79" spans="1:6" ht="30" x14ac:dyDescent="0.25">
      <c r="A79" s="244">
        <v>6.03</v>
      </c>
      <c r="B79" s="245" t="s">
        <v>202</v>
      </c>
      <c r="C79" s="246" t="s">
        <v>34</v>
      </c>
      <c r="D79" s="245" t="s">
        <v>289</v>
      </c>
      <c r="E79" s="247">
        <v>30.38</v>
      </c>
      <c r="F79" s="278">
        <f t="shared" si="7"/>
        <v>30.38</v>
      </c>
    </row>
    <row r="80" spans="1:6" ht="30" x14ac:dyDescent="0.25">
      <c r="A80" s="244">
        <v>6.04</v>
      </c>
      <c r="B80" s="280" t="s">
        <v>17</v>
      </c>
      <c r="C80" s="246" t="s">
        <v>41</v>
      </c>
      <c r="D80" s="245" t="s">
        <v>292</v>
      </c>
      <c r="E80" s="247">
        <v>6.27</v>
      </c>
      <c r="F80" s="278">
        <f t="shared" si="7"/>
        <v>6.27</v>
      </c>
    </row>
    <row r="81" spans="1:6" x14ac:dyDescent="0.25">
      <c r="A81" s="244">
        <v>6.05</v>
      </c>
      <c r="B81" s="245" t="s">
        <v>199</v>
      </c>
      <c r="C81" s="246" t="s">
        <v>28</v>
      </c>
      <c r="D81" s="246" t="s">
        <v>282</v>
      </c>
      <c r="E81" s="247">
        <v>2</v>
      </c>
      <c r="F81" s="278">
        <f t="shared" si="7"/>
        <v>2</v>
      </c>
    </row>
    <row r="82" spans="1:6" x14ac:dyDescent="0.25">
      <c r="A82" s="244">
        <v>6.06</v>
      </c>
      <c r="B82" s="245" t="s">
        <v>197</v>
      </c>
      <c r="C82" s="246" t="s">
        <v>28</v>
      </c>
      <c r="D82" s="246" t="s">
        <v>279</v>
      </c>
      <c r="E82" s="247">
        <v>3</v>
      </c>
      <c r="F82" s="278">
        <f t="shared" si="7"/>
        <v>3</v>
      </c>
    </row>
    <row r="83" spans="1:6" x14ac:dyDescent="0.25">
      <c r="A83" s="244">
        <v>6.07</v>
      </c>
      <c r="B83" s="245" t="s">
        <v>257</v>
      </c>
      <c r="C83" s="265" t="s">
        <v>28</v>
      </c>
      <c r="D83" s="265" t="s">
        <v>299</v>
      </c>
      <c r="E83" s="247">
        <v>1</v>
      </c>
      <c r="F83" s="278">
        <f t="shared" si="7"/>
        <v>1</v>
      </c>
    </row>
    <row r="84" spans="1:6" x14ac:dyDescent="0.25">
      <c r="A84" s="244">
        <v>6.08</v>
      </c>
      <c r="B84" s="245" t="s">
        <v>256</v>
      </c>
      <c r="C84" s="246" t="s">
        <v>28</v>
      </c>
      <c r="D84" s="246" t="s">
        <v>300</v>
      </c>
      <c r="E84" s="247">
        <v>4</v>
      </c>
      <c r="F84" s="278">
        <f t="shared" si="7"/>
        <v>4</v>
      </c>
    </row>
    <row r="85" spans="1:6" x14ac:dyDescent="0.25">
      <c r="A85" s="244">
        <v>6.09</v>
      </c>
      <c r="B85" s="290" t="s">
        <v>259</v>
      </c>
      <c r="C85" s="246" t="s">
        <v>28</v>
      </c>
      <c r="D85" s="265" t="s">
        <v>301</v>
      </c>
      <c r="E85" s="247">
        <v>2</v>
      </c>
      <c r="F85" s="278">
        <f t="shared" si="7"/>
        <v>2</v>
      </c>
    </row>
    <row r="86" spans="1:6" x14ac:dyDescent="0.25">
      <c r="A86" s="244">
        <v>6.1</v>
      </c>
      <c r="B86" s="290" t="s">
        <v>209</v>
      </c>
      <c r="C86" s="246" t="s">
        <v>28</v>
      </c>
      <c r="D86" s="281" t="s">
        <v>281</v>
      </c>
      <c r="E86" s="247">
        <v>9</v>
      </c>
      <c r="F86" s="278">
        <f t="shared" si="7"/>
        <v>9</v>
      </c>
    </row>
    <row r="87" spans="1:6" x14ac:dyDescent="0.25">
      <c r="A87" s="244">
        <v>6.11</v>
      </c>
      <c r="B87" s="290" t="s">
        <v>359</v>
      </c>
      <c r="C87" s="246" t="s">
        <v>28</v>
      </c>
      <c r="D87" s="289" t="s">
        <v>302</v>
      </c>
      <c r="E87" s="247">
        <v>1</v>
      </c>
      <c r="F87" s="278">
        <f t="shared" si="7"/>
        <v>1</v>
      </c>
    </row>
    <row r="88" spans="1:6" x14ac:dyDescent="0.25">
      <c r="A88" s="244">
        <v>6.12</v>
      </c>
      <c r="B88" s="290" t="s">
        <v>354</v>
      </c>
      <c r="C88" s="246" t="s">
        <v>28</v>
      </c>
      <c r="D88" s="246" t="s">
        <v>360</v>
      </c>
      <c r="E88" s="247">
        <v>3</v>
      </c>
      <c r="F88" s="278">
        <f t="shared" si="7"/>
        <v>3</v>
      </c>
    </row>
    <row r="89" spans="1:6" x14ac:dyDescent="0.25">
      <c r="A89" s="244">
        <v>6.13</v>
      </c>
      <c r="B89" s="290" t="s">
        <v>258</v>
      </c>
      <c r="C89" s="246" t="s">
        <v>28</v>
      </c>
      <c r="D89" s="246" t="s">
        <v>303</v>
      </c>
      <c r="E89" s="247">
        <v>2</v>
      </c>
      <c r="F89" s="278">
        <f t="shared" si="7"/>
        <v>2</v>
      </c>
    </row>
    <row r="90" spans="1:6" ht="30" x14ac:dyDescent="0.25">
      <c r="A90" s="244">
        <v>6.14</v>
      </c>
      <c r="B90" s="290" t="s">
        <v>355</v>
      </c>
      <c r="C90" s="246" t="s">
        <v>29</v>
      </c>
      <c r="D90" s="245" t="s">
        <v>361</v>
      </c>
      <c r="E90" s="247">
        <v>7.39</v>
      </c>
      <c r="F90" s="278">
        <f t="shared" si="7"/>
        <v>7.39</v>
      </c>
    </row>
    <row r="91" spans="1:6" ht="30" x14ac:dyDescent="0.25">
      <c r="A91" s="244">
        <v>6.15</v>
      </c>
      <c r="B91" s="245" t="s">
        <v>15</v>
      </c>
      <c r="C91" s="246" t="s">
        <v>39</v>
      </c>
      <c r="D91" s="245" t="s">
        <v>286</v>
      </c>
      <c r="E91" s="247">
        <v>4725.16</v>
      </c>
      <c r="F91" s="278">
        <f t="shared" si="7"/>
        <v>4725.16</v>
      </c>
    </row>
    <row r="92" spans="1:6" x14ac:dyDescent="0.25">
      <c r="A92" s="244">
        <v>6.16</v>
      </c>
      <c r="B92" s="245" t="s">
        <v>211</v>
      </c>
      <c r="C92" s="265" t="s">
        <v>34</v>
      </c>
      <c r="D92" s="265" t="s">
        <v>295</v>
      </c>
      <c r="E92" s="247">
        <v>73.819999999999993</v>
      </c>
      <c r="F92" s="278">
        <f t="shared" si="7"/>
        <v>73.819999999999993</v>
      </c>
    </row>
    <row r="93" spans="1:6" x14ac:dyDescent="0.25">
      <c r="A93" s="352">
        <v>6.17</v>
      </c>
      <c r="B93" s="245" t="str">
        <f>+'FORMATO OFERTA ECONÓMICA'!B85</f>
        <v>SUMINISTRO E INSTALACION DE CINTA PVC PARA SELLO DE JUNTAS</v>
      </c>
      <c r="C93" s="265" t="s">
        <v>29</v>
      </c>
      <c r="D93" s="265" t="s">
        <v>454</v>
      </c>
      <c r="E93" s="247">
        <f>4.2*4</f>
        <v>16.8</v>
      </c>
      <c r="F93" s="278">
        <f t="shared" si="7"/>
        <v>16.8</v>
      </c>
    </row>
    <row r="94" spans="1:6" x14ac:dyDescent="0.25">
      <c r="C94" s="333"/>
      <c r="D94" s="333"/>
      <c r="F94" s="371"/>
    </row>
    <row r="95" spans="1:6" s="333" customFormat="1" x14ac:dyDescent="0.25">
      <c r="A95" s="258"/>
      <c r="B95" s="531" t="str">
        <f>+'FORMATO OFERTA ECONÓMICA'!B87:E87</f>
        <v>PLANTA MODUCOMPACTA</v>
      </c>
      <c r="C95" s="532" t="str">
        <f>+APU!D598</f>
        <v>ML</v>
      </c>
      <c r="D95" s="532"/>
      <c r="E95" s="532">
        <f>+APU!C598</f>
        <v>2849</v>
      </c>
      <c r="F95" s="532">
        <f>SUM(F97:F101)</f>
        <v>15</v>
      </c>
    </row>
    <row r="96" spans="1:6" x14ac:dyDescent="0.25">
      <c r="C96" s="333"/>
      <c r="D96" s="333"/>
      <c r="F96" s="278">
        <f t="shared" ref="F96:F101" si="8">ROUNDUP(+E96,2)</f>
        <v>0</v>
      </c>
    </row>
    <row r="97" spans="1:10" x14ac:dyDescent="0.25">
      <c r="A97" s="180">
        <v>7.01</v>
      </c>
      <c r="B97" s="334" t="str">
        <f>+'FORMATO OFERTA ECONÓMICA'!B88</f>
        <v>EXCAVACIÓN EN MATERIAL COMUN h &lt;= 2m</v>
      </c>
      <c r="C97" s="265" t="str">
        <f>+'FORMATO OFERTA ECONÓMICA'!C88</f>
        <v>M3</v>
      </c>
      <c r="D97" s="246" t="s">
        <v>275</v>
      </c>
      <c r="E97" s="247">
        <v>4.3</v>
      </c>
      <c r="F97" s="278">
        <f t="shared" si="8"/>
        <v>4.3</v>
      </c>
    </row>
    <row r="98" spans="1:10" ht="30" x14ac:dyDescent="0.25">
      <c r="A98" s="180">
        <v>7.02</v>
      </c>
      <c r="B98" s="334" t="str">
        <f>+'FORMATO OFERTA ECONÓMICA'!B89</f>
        <v xml:space="preserve">MEJORAMIENTO DE SUELO EN RECEBO COMÚN </v>
      </c>
      <c r="C98" s="265" t="str">
        <f>+'FORMATO OFERTA ECONÓMICA'!C89</f>
        <v>M3</v>
      </c>
      <c r="D98" s="245" t="s">
        <v>298</v>
      </c>
      <c r="E98" s="247">
        <v>3</v>
      </c>
      <c r="F98" s="278">
        <f t="shared" si="8"/>
        <v>3</v>
      </c>
    </row>
    <row r="99" spans="1:10" ht="30" x14ac:dyDescent="0.25">
      <c r="A99" s="180">
        <v>7.03</v>
      </c>
      <c r="B99" s="334" t="str">
        <f>+'FORMATO OFERTA ECONÓMICA'!B90</f>
        <v>CONCRETO 3000 PSI</v>
      </c>
      <c r="C99" s="265" t="str">
        <f>+'FORMATO OFERTA ECONÓMICA'!C90</f>
        <v>M3</v>
      </c>
      <c r="D99" s="245" t="s">
        <v>430</v>
      </c>
      <c r="E99" s="247">
        <v>1.2</v>
      </c>
      <c r="F99" s="278">
        <f t="shared" si="8"/>
        <v>1.2</v>
      </c>
    </row>
    <row r="100" spans="1:10" ht="30" x14ac:dyDescent="0.25">
      <c r="A100" s="180">
        <v>7.04</v>
      </c>
      <c r="B100" s="334" t="str">
        <f>+'FORMATO OFERTA ECONÓMICA'!B91</f>
        <v>SUMINISTRO, INSTALACIÓN Y PUESTA EN OPERACIÓN DE PLANTA MODUCOMPACTA 1.1 LPS</v>
      </c>
      <c r="C100" s="265" t="str">
        <f>+'FORMATO OFERTA ECONÓMICA'!C91</f>
        <v>UN</v>
      </c>
      <c r="D100" s="246" t="s">
        <v>429</v>
      </c>
      <c r="E100" s="247">
        <v>1</v>
      </c>
      <c r="F100" s="278">
        <f t="shared" si="8"/>
        <v>1</v>
      </c>
    </row>
    <row r="101" spans="1:10" x14ac:dyDescent="0.25">
      <c r="A101" s="180">
        <v>7.05</v>
      </c>
      <c r="B101" s="334" t="str">
        <f>+'FORMATO OFERTA ECONÓMICA'!B92</f>
        <v>RETIRO Y DISPOSICIÓN DE MATERIAL SOBRANTE</v>
      </c>
      <c r="C101" s="265" t="str">
        <f>+'FORMATO OFERTA ECONÓMICA'!C92</f>
        <v>M3</v>
      </c>
      <c r="D101" s="265" t="s">
        <v>295</v>
      </c>
      <c r="E101" s="247">
        <v>5.5</v>
      </c>
      <c r="F101" s="278">
        <f t="shared" si="8"/>
        <v>5.5</v>
      </c>
    </row>
    <row r="102" spans="1:10" x14ac:dyDescent="0.25">
      <c r="C102" s="333"/>
      <c r="D102" s="333"/>
      <c r="F102" s="371"/>
    </row>
    <row r="103" spans="1:10" x14ac:dyDescent="0.25">
      <c r="A103" s="258"/>
      <c r="B103" s="531" t="s">
        <v>420</v>
      </c>
      <c r="C103" s="532" t="s">
        <v>39</v>
      </c>
      <c r="D103" s="532"/>
      <c r="E103" s="532"/>
      <c r="F103" s="532">
        <v>0.03</v>
      </c>
    </row>
    <row r="104" spans="1:10" x14ac:dyDescent="0.25">
      <c r="A104" s="244"/>
      <c r="B104" s="245"/>
      <c r="C104" s="246"/>
      <c r="D104" s="246"/>
      <c r="E104" s="247"/>
      <c r="F104" s="276"/>
      <c r="I104" s="247">
        <v>9</v>
      </c>
      <c r="J104" s="152">
        <f>+I104*0.6</f>
        <v>5.3999999999999995</v>
      </c>
    </row>
    <row r="105" spans="1:10" x14ac:dyDescent="0.25">
      <c r="A105" s="244">
        <v>8.01</v>
      </c>
      <c r="B105" s="245" t="s">
        <v>210</v>
      </c>
      <c r="C105" s="246" t="s">
        <v>34</v>
      </c>
      <c r="D105" s="246" t="s">
        <v>275</v>
      </c>
      <c r="E105" s="247">
        <v>5.4</v>
      </c>
      <c r="F105" s="278">
        <f t="shared" ref="F105:F114" si="9">ROUNDUP(+E105,2)</f>
        <v>5.4</v>
      </c>
      <c r="I105" s="247">
        <v>9</v>
      </c>
      <c r="J105" s="152">
        <f t="shared" ref="J105:J111" si="10">+I105*0.6</f>
        <v>5.3999999999999995</v>
      </c>
    </row>
    <row r="106" spans="1:10" x14ac:dyDescent="0.25">
      <c r="A106" s="244">
        <v>8.02</v>
      </c>
      <c r="B106" s="245" t="s">
        <v>211</v>
      </c>
      <c r="C106" s="246" t="s">
        <v>34</v>
      </c>
      <c r="D106" s="265" t="s">
        <v>295</v>
      </c>
      <c r="E106" s="247">
        <v>5.4</v>
      </c>
      <c r="F106" s="278">
        <f t="shared" si="9"/>
        <v>5.4</v>
      </c>
      <c r="I106" s="247">
        <v>0.64</v>
      </c>
      <c r="J106" s="152">
        <f t="shared" si="10"/>
        <v>0.38400000000000001</v>
      </c>
    </row>
    <row r="107" spans="1:10" x14ac:dyDescent="0.25">
      <c r="A107" s="352">
        <v>8.0299999999999994</v>
      </c>
      <c r="B107" s="245" t="s">
        <v>212</v>
      </c>
      <c r="C107" s="246" t="s">
        <v>34</v>
      </c>
      <c r="D107" s="246" t="s">
        <v>304</v>
      </c>
      <c r="E107" s="247">
        <v>0.38400000000000001</v>
      </c>
      <c r="F107" s="278">
        <f t="shared" si="9"/>
        <v>0.39</v>
      </c>
      <c r="I107" s="247">
        <v>3.78</v>
      </c>
      <c r="J107" s="152">
        <f t="shared" si="10"/>
        <v>2.2679999999999998</v>
      </c>
    </row>
    <row r="108" spans="1:10" ht="30" x14ac:dyDescent="0.25">
      <c r="A108" s="352">
        <v>8.0399999999999991</v>
      </c>
      <c r="B108" s="245" t="s">
        <v>213</v>
      </c>
      <c r="C108" s="246" t="s">
        <v>34</v>
      </c>
      <c r="D108" s="286" t="s">
        <v>305</v>
      </c>
      <c r="E108" s="247">
        <v>2.2679999999999998</v>
      </c>
      <c r="F108" s="278">
        <f t="shared" si="9"/>
        <v>2.2699999999999996</v>
      </c>
      <c r="I108" s="247">
        <v>4.7300000000000004</v>
      </c>
      <c r="J108" s="152">
        <f t="shared" si="10"/>
        <v>2.8380000000000001</v>
      </c>
    </row>
    <row r="109" spans="1:10" ht="45" x14ac:dyDescent="0.25">
      <c r="A109" s="352">
        <v>8.0500000000000007</v>
      </c>
      <c r="B109" s="286" t="s">
        <v>214</v>
      </c>
      <c r="C109" s="246" t="s">
        <v>34</v>
      </c>
      <c r="D109" s="245" t="s">
        <v>306</v>
      </c>
      <c r="E109" s="247">
        <v>2.8380000000000001</v>
      </c>
      <c r="F109" s="278">
        <f t="shared" si="9"/>
        <v>2.84</v>
      </c>
      <c r="I109" s="247">
        <v>33.5</v>
      </c>
      <c r="J109" s="152">
        <f t="shared" si="10"/>
        <v>20.099999999999998</v>
      </c>
    </row>
    <row r="110" spans="1:10" ht="45" x14ac:dyDescent="0.25">
      <c r="A110" s="352">
        <v>8.06</v>
      </c>
      <c r="B110" s="280" t="s">
        <v>215</v>
      </c>
      <c r="C110" s="246" t="s">
        <v>41</v>
      </c>
      <c r="D110" s="245" t="s">
        <v>307</v>
      </c>
      <c r="E110" s="247">
        <v>20.100000000000001</v>
      </c>
      <c r="F110" s="278">
        <f t="shared" si="9"/>
        <v>20.100000000000001</v>
      </c>
      <c r="I110" s="247">
        <v>667</v>
      </c>
      <c r="J110" s="152">
        <f t="shared" si="10"/>
        <v>400.2</v>
      </c>
    </row>
    <row r="111" spans="1:10" ht="30" x14ac:dyDescent="0.25">
      <c r="A111" s="352">
        <v>8.07</v>
      </c>
      <c r="B111" s="245" t="s">
        <v>216</v>
      </c>
      <c r="C111" s="246" t="s">
        <v>39</v>
      </c>
      <c r="D111" s="245" t="s">
        <v>286</v>
      </c>
      <c r="E111" s="247">
        <v>400.2</v>
      </c>
      <c r="F111" s="278">
        <f t="shared" si="9"/>
        <v>400.2</v>
      </c>
      <c r="I111" s="247">
        <v>40</v>
      </c>
      <c r="J111" s="152">
        <f t="shared" si="10"/>
        <v>24</v>
      </c>
    </row>
    <row r="112" spans="1:10" ht="45" x14ac:dyDescent="0.25">
      <c r="A112" s="352">
        <v>8.08</v>
      </c>
      <c r="B112" s="245" t="s">
        <v>217</v>
      </c>
      <c r="C112" s="246" t="s">
        <v>29</v>
      </c>
      <c r="D112" s="280" t="s">
        <v>308</v>
      </c>
      <c r="E112" s="247">
        <v>30</v>
      </c>
      <c r="F112" s="278">
        <f t="shared" si="9"/>
        <v>30</v>
      </c>
    </row>
    <row r="113" spans="1:6" ht="45" x14ac:dyDescent="0.25">
      <c r="A113" s="352">
        <v>8.09</v>
      </c>
      <c r="B113" s="245" t="s">
        <v>218</v>
      </c>
      <c r="C113" s="246" t="s">
        <v>28</v>
      </c>
      <c r="D113" s="286" t="s">
        <v>309</v>
      </c>
      <c r="E113" s="247">
        <v>1</v>
      </c>
      <c r="F113" s="278">
        <f t="shared" si="9"/>
        <v>1</v>
      </c>
    </row>
    <row r="114" spans="1:6" ht="30" x14ac:dyDescent="0.25">
      <c r="A114" s="352">
        <v>8.1</v>
      </c>
      <c r="B114" s="245" t="str">
        <f>+'FORMATO OFERTA ECONÓMICA'!B104</f>
        <v>SUMINISTRO E INSTALACION DE CONCERTINA PERIMETRAL</v>
      </c>
      <c r="C114" s="246" t="s">
        <v>29</v>
      </c>
      <c r="D114" s="286" t="s">
        <v>456</v>
      </c>
      <c r="E114" s="247">
        <v>30</v>
      </c>
      <c r="F114" s="278">
        <f t="shared" si="9"/>
        <v>30</v>
      </c>
    </row>
    <row r="116" spans="1:6" x14ac:dyDescent="0.25">
      <c r="A116" s="258"/>
      <c r="B116" s="531" t="s">
        <v>421</v>
      </c>
      <c r="C116" s="532">
        <v>0</v>
      </c>
      <c r="D116" s="532"/>
      <c r="E116" s="532"/>
      <c r="F116" s="532">
        <v>0</v>
      </c>
    </row>
    <row r="117" spans="1:6" x14ac:dyDescent="0.25">
      <c r="A117" s="244"/>
      <c r="B117" s="245"/>
      <c r="C117" s="246"/>
      <c r="D117" s="246"/>
      <c r="E117" s="247"/>
      <c r="F117" s="276"/>
    </row>
    <row r="118" spans="1:6" x14ac:dyDescent="0.25">
      <c r="A118" s="244">
        <v>9.01</v>
      </c>
      <c r="B118" s="245" t="s">
        <v>10</v>
      </c>
      <c r="C118" s="277" t="s">
        <v>34</v>
      </c>
      <c r="D118" s="246" t="s">
        <v>275</v>
      </c>
      <c r="E118" s="247">
        <v>1139.02</v>
      </c>
      <c r="F118" s="278">
        <f t="shared" ref="F118:F128" si="11">ROUNDUP(+E118,2)</f>
        <v>1139.02</v>
      </c>
    </row>
    <row r="119" spans="1:6" ht="30" x14ac:dyDescent="0.25">
      <c r="A119" s="244">
        <v>9.02</v>
      </c>
      <c r="B119" s="245" t="s">
        <v>13</v>
      </c>
      <c r="C119" s="277" t="s">
        <v>34</v>
      </c>
      <c r="D119" s="287" t="s">
        <v>288</v>
      </c>
      <c r="E119" s="247">
        <v>1252.93</v>
      </c>
      <c r="F119" s="278">
        <f t="shared" si="11"/>
        <v>1252.93</v>
      </c>
    </row>
    <row r="120" spans="1:6" ht="30" x14ac:dyDescent="0.25">
      <c r="A120" s="352">
        <v>9.0299999999999994</v>
      </c>
      <c r="B120" s="245" t="s">
        <v>362</v>
      </c>
      <c r="C120" s="277" t="s">
        <v>29</v>
      </c>
      <c r="D120" s="280" t="s">
        <v>366</v>
      </c>
      <c r="E120" s="247">
        <v>1725.21</v>
      </c>
      <c r="F120" s="278">
        <f t="shared" si="11"/>
        <v>1725.21</v>
      </c>
    </row>
    <row r="121" spans="1:6" ht="30" x14ac:dyDescent="0.25">
      <c r="A121" s="352">
        <v>9.0399999999999991</v>
      </c>
      <c r="B121" s="245" t="s">
        <v>355</v>
      </c>
      <c r="C121" s="277" t="s">
        <v>29</v>
      </c>
      <c r="D121" s="280" t="s">
        <v>363</v>
      </c>
      <c r="E121" s="247">
        <v>173.17</v>
      </c>
      <c r="F121" s="278">
        <f t="shared" si="11"/>
        <v>173.17</v>
      </c>
    </row>
    <row r="122" spans="1:6" ht="45.75" customHeight="1" x14ac:dyDescent="0.25">
      <c r="A122" s="352">
        <v>9.0500000000000007</v>
      </c>
      <c r="B122" s="286" t="s">
        <v>261</v>
      </c>
      <c r="C122" s="277" t="s">
        <v>28</v>
      </c>
      <c r="D122" s="280" t="s">
        <v>296</v>
      </c>
      <c r="E122" s="277">
        <v>1</v>
      </c>
      <c r="F122" s="278">
        <f t="shared" si="11"/>
        <v>1</v>
      </c>
    </row>
    <row r="123" spans="1:6" ht="45.75" customHeight="1" x14ac:dyDescent="0.25">
      <c r="A123" s="352">
        <v>9.06</v>
      </c>
      <c r="B123" s="357" t="s">
        <v>368</v>
      </c>
      <c r="C123" s="278" t="s">
        <v>28</v>
      </c>
      <c r="D123" s="356" t="s">
        <v>364</v>
      </c>
      <c r="E123" s="277">
        <v>5</v>
      </c>
      <c r="F123" s="278">
        <f t="shared" si="11"/>
        <v>5</v>
      </c>
    </row>
    <row r="124" spans="1:6" x14ac:dyDescent="0.25">
      <c r="A124" s="352">
        <v>9.07</v>
      </c>
      <c r="B124" s="245" t="s">
        <v>400</v>
      </c>
      <c r="C124" s="277" t="s">
        <v>28</v>
      </c>
      <c r="D124" s="246" t="s">
        <v>403</v>
      </c>
      <c r="E124" s="247">
        <v>3</v>
      </c>
      <c r="F124" s="278">
        <f t="shared" si="11"/>
        <v>3</v>
      </c>
    </row>
    <row r="125" spans="1:6" x14ac:dyDescent="0.25">
      <c r="A125" s="352">
        <v>9.08</v>
      </c>
      <c r="B125" s="245" t="s">
        <v>401</v>
      </c>
      <c r="C125" s="277" t="s">
        <v>28</v>
      </c>
      <c r="D125" s="246" t="s">
        <v>404</v>
      </c>
      <c r="E125" s="247">
        <v>2</v>
      </c>
      <c r="F125" s="278">
        <f t="shared" si="11"/>
        <v>2</v>
      </c>
    </row>
    <row r="126" spans="1:6" x14ac:dyDescent="0.25">
      <c r="A126" s="352">
        <v>9.09</v>
      </c>
      <c r="B126" s="290" t="s">
        <v>402</v>
      </c>
      <c r="C126" s="277" t="s">
        <v>28</v>
      </c>
      <c r="D126" s="246" t="s">
        <v>405</v>
      </c>
      <c r="E126" s="247">
        <v>2</v>
      </c>
      <c r="F126" s="278">
        <f t="shared" si="11"/>
        <v>2</v>
      </c>
    </row>
    <row r="127" spans="1:6" x14ac:dyDescent="0.25">
      <c r="A127" s="352">
        <v>9.1</v>
      </c>
      <c r="B127" s="245" t="s">
        <v>406</v>
      </c>
      <c r="C127" s="277" t="s">
        <v>28</v>
      </c>
      <c r="D127" s="246" t="s">
        <v>407</v>
      </c>
      <c r="E127" s="247">
        <v>1</v>
      </c>
      <c r="F127" s="278">
        <f t="shared" si="11"/>
        <v>1</v>
      </c>
    </row>
    <row r="128" spans="1:6" x14ac:dyDescent="0.25">
      <c r="A128" s="352">
        <v>9.11</v>
      </c>
      <c r="B128" s="245" t="s">
        <v>391</v>
      </c>
      <c r="C128" s="277" t="s">
        <v>28</v>
      </c>
      <c r="D128" s="246" t="s">
        <v>392</v>
      </c>
      <c r="E128" s="247">
        <v>5</v>
      </c>
      <c r="F128" s="278">
        <f t="shared" si="11"/>
        <v>5</v>
      </c>
    </row>
    <row r="130" spans="1:8" x14ac:dyDescent="0.25">
      <c r="A130" s="258"/>
      <c r="B130" s="531" t="s">
        <v>422</v>
      </c>
      <c r="C130" s="532"/>
      <c r="D130" s="532"/>
      <c r="E130" s="532"/>
      <c r="F130" s="532"/>
    </row>
    <row r="131" spans="1:8" x14ac:dyDescent="0.25">
      <c r="A131" s="244"/>
      <c r="B131" s="245"/>
      <c r="C131" s="246"/>
      <c r="D131" s="246"/>
      <c r="E131" s="247"/>
      <c r="F131" s="276"/>
    </row>
    <row r="132" spans="1:8" x14ac:dyDescent="0.25">
      <c r="A132" s="244">
        <v>10.01</v>
      </c>
      <c r="B132" s="245" t="s">
        <v>10</v>
      </c>
      <c r="C132" s="246" t="s">
        <v>34</v>
      </c>
      <c r="D132" s="246" t="s">
        <v>275</v>
      </c>
      <c r="E132" s="247">
        <v>176.4</v>
      </c>
      <c r="F132" s="278">
        <f t="shared" ref="F132:F134" si="12">ROUNDUP(+E132,2)</f>
        <v>176.4</v>
      </c>
    </row>
    <row r="133" spans="1:8" ht="30" x14ac:dyDescent="0.25">
      <c r="A133" s="244">
        <v>10.02</v>
      </c>
      <c r="B133" s="245" t="s">
        <v>13</v>
      </c>
      <c r="C133" s="246" t="s">
        <v>34</v>
      </c>
      <c r="D133" s="287" t="s">
        <v>288</v>
      </c>
      <c r="E133" s="247">
        <v>194.04</v>
      </c>
      <c r="F133" s="278">
        <f t="shared" si="12"/>
        <v>194.04</v>
      </c>
    </row>
    <row r="134" spans="1:8" ht="30" x14ac:dyDescent="0.25">
      <c r="A134" s="244">
        <v>10.029999999999999</v>
      </c>
      <c r="B134" s="280" t="s">
        <v>254</v>
      </c>
      <c r="C134" s="246" t="s">
        <v>28</v>
      </c>
      <c r="D134" s="280" t="s">
        <v>310</v>
      </c>
      <c r="E134" s="247">
        <v>49</v>
      </c>
      <c r="F134" s="278">
        <f t="shared" si="12"/>
        <v>49</v>
      </c>
    </row>
    <row r="136" spans="1:8" x14ac:dyDescent="0.25">
      <c r="A136" s="258"/>
      <c r="B136" s="531" t="s">
        <v>423</v>
      </c>
      <c r="C136" s="532">
        <v>0</v>
      </c>
      <c r="D136" s="532"/>
      <c r="E136" s="532"/>
      <c r="F136" s="532">
        <v>0</v>
      </c>
    </row>
    <row r="137" spans="1:8" x14ac:dyDescent="0.25">
      <c r="A137" s="244"/>
      <c r="B137" s="245"/>
      <c r="C137" s="246"/>
      <c r="D137" s="246"/>
      <c r="E137" s="247"/>
      <c r="F137" s="276"/>
    </row>
    <row r="138" spans="1:8" ht="30" x14ac:dyDescent="0.25">
      <c r="A138" s="268">
        <v>11.01</v>
      </c>
      <c r="B138" s="290" t="s">
        <v>365</v>
      </c>
      <c r="C138" s="291" t="s">
        <v>29</v>
      </c>
      <c r="D138" s="286" t="s">
        <v>459</v>
      </c>
      <c r="E138" s="267">
        <f>+F41</f>
        <v>16.22</v>
      </c>
      <c r="F138" s="538">
        <f>ROUNDUP(SUM(E138:E140),2)</f>
        <v>1835.1</v>
      </c>
      <c r="H138" s="247">
        <v>320.02999999999997</v>
      </c>
    </row>
    <row r="139" spans="1:8" x14ac:dyDescent="0.25">
      <c r="A139" s="268"/>
      <c r="B139" s="290"/>
      <c r="C139" s="291"/>
      <c r="D139" s="286" t="s">
        <v>460</v>
      </c>
      <c r="E139" s="383">
        <f>+F68</f>
        <v>1645.71</v>
      </c>
      <c r="F139" s="539"/>
      <c r="H139" s="247"/>
    </row>
    <row r="140" spans="1:8" x14ac:dyDescent="0.25">
      <c r="A140" s="268"/>
      <c r="B140" s="290"/>
      <c r="C140" s="291"/>
      <c r="D140" s="286" t="s">
        <v>461</v>
      </c>
      <c r="E140" s="267">
        <f>+F121</f>
        <v>173.17</v>
      </c>
      <c r="F140" s="540"/>
      <c r="H140" s="247"/>
    </row>
    <row r="141" spans="1:8" ht="30" x14ac:dyDescent="0.25">
      <c r="A141" s="264">
        <v>11.02</v>
      </c>
      <c r="B141" s="290" t="s">
        <v>381</v>
      </c>
      <c r="C141" s="291" t="s">
        <v>29</v>
      </c>
      <c r="D141" s="286" t="s">
        <v>461</v>
      </c>
      <c r="E141" s="267">
        <f>+E120</f>
        <v>1725.21</v>
      </c>
      <c r="F141" s="278">
        <f t="shared" ref="F141" si="13">ROUNDUP(+E141,2)</f>
        <v>1725.21</v>
      </c>
      <c r="H141" s="247">
        <v>430.36</v>
      </c>
    </row>
    <row r="142" spans="1:8" x14ac:dyDescent="0.25">
      <c r="B142" s="269"/>
      <c r="C142" s="270"/>
      <c r="D142" s="270"/>
      <c r="E142" s="271"/>
      <c r="F142" s="292"/>
    </row>
    <row r="143" spans="1:8" x14ac:dyDescent="0.25">
      <c r="A143" s="258"/>
      <c r="B143" s="531" t="s">
        <v>424</v>
      </c>
      <c r="C143" s="532">
        <v>0</v>
      </c>
      <c r="D143" s="532"/>
      <c r="E143" s="532"/>
      <c r="F143" s="532">
        <v>0</v>
      </c>
    </row>
    <row r="144" spans="1:8" x14ac:dyDescent="0.25">
      <c r="A144" s="244"/>
      <c r="B144" s="245"/>
      <c r="C144" s="246"/>
      <c r="D144" s="246"/>
      <c r="E144" s="247"/>
      <c r="F144" s="276"/>
    </row>
    <row r="145" spans="1:6" x14ac:dyDescent="0.25">
      <c r="A145" s="244">
        <v>12.01</v>
      </c>
      <c r="B145" s="245" t="s">
        <v>253</v>
      </c>
      <c r="C145" s="246" t="s">
        <v>28</v>
      </c>
      <c r="D145" s="246" t="s">
        <v>463</v>
      </c>
      <c r="E145" s="247">
        <v>1</v>
      </c>
      <c r="F145" s="538">
        <f>ROUNDUP(SUM(E145:E147),2)</f>
        <v>9</v>
      </c>
    </row>
    <row r="146" spans="1:6" x14ac:dyDescent="0.25">
      <c r="A146" s="352"/>
      <c r="B146" s="245"/>
      <c r="C146" s="246"/>
      <c r="D146" s="246" t="s">
        <v>462</v>
      </c>
      <c r="E146" s="247">
        <v>4</v>
      </c>
      <c r="F146" s="539"/>
    </row>
    <row r="147" spans="1:6" x14ac:dyDescent="0.25">
      <c r="A147" s="352"/>
      <c r="B147" s="245"/>
      <c r="C147" s="246"/>
      <c r="D147" s="246" t="s">
        <v>464</v>
      </c>
      <c r="E147" s="247">
        <v>4</v>
      </c>
      <c r="F147" s="540"/>
    </row>
    <row r="148" spans="1:6" x14ac:dyDescent="0.25">
      <c r="A148" s="244">
        <v>12.02</v>
      </c>
      <c r="B148" s="290" t="s">
        <v>367</v>
      </c>
      <c r="C148" s="265" t="s">
        <v>28</v>
      </c>
      <c r="D148" s="246" t="s">
        <v>465</v>
      </c>
      <c r="E148" s="247">
        <v>5</v>
      </c>
      <c r="F148" s="278">
        <f t="shared" ref="F148:F152" si="14">ROUNDUP(+E148,2)</f>
        <v>5</v>
      </c>
    </row>
    <row r="149" spans="1:6" x14ac:dyDescent="0.25">
      <c r="A149" s="352">
        <v>12.03</v>
      </c>
      <c r="B149" s="290" t="s">
        <v>369</v>
      </c>
      <c r="C149" s="246" t="s">
        <v>28</v>
      </c>
      <c r="D149" s="246" t="s">
        <v>467</v>
      </c>
      <c r="E149" s="247">
        <v>1</v>
      </c>
      <c r="F149" s="278">
        <f t="shared" si="14"/>
        <v>1</v>
      </c>
    </row>
    <row r="150" spans="1:6" ht="45" x14ac:dyDescent="0.25">
      <c r="A150" s="352">
        <v>12.04</v>
      </c>
      <c r="B150" s="290" t="s">
        <v>466</v>
      </c>
      <c r="C150" s="246" t="s">
        <v>28</v>
      </c>
      <c r="D150" s="245" t="s">
        <v>470</v>
      </c>
      <c r="E150" s="277">
        <v>2</v>
      </c>
      <c r="F150" s="278">
        <f t="shared" si="14"/>
        <v>2</v>
      </c>
    </row>
    <row r="151" spans="1:6" ht="30" x14ac:dyDescent="0.25">
      <c r="A151" s="352">
        <v>12.05</v>
      </c>
      <c r="B151" s="245" t="s">
        <v>262</v>
      </c>
      <c r="C151" s="246" t="s">
        <v>28</v>
      </c>
      <c r="D151" s="245" t="s">
        <v>472</v>
      </c>
      <c r="E151" s="247">
        <v>1</v>
      </c>
      <c r="F151" s="278">
        <f t="shared" si="14"/>
        <v>1</v>
      </c>
    </row>
    <row r="152" spans="1:6" ht="30" x14ac:dyDescent="0.25">
      <c r="A152" s="352">
        <v>12.06</v>
      </c>
      <c r="B152" s="245" t="s">
        <v>263</v>
      </c>
      <c r="C152" s="246" t="s">
        <v>28</v>
      </c>
      <c r="D152" s="245" t="s">
        <v>471</v>
      </c>
      <c r="E152" s="247">
        <v>2</v>
      </c>
      <c r="F152" s="278">
        <f t="shared" si="14"/>
        <v>2</v>
      </c>
    </row>
    <row r="153" spans="1:6" x14ac:dyDescent="0.25">
      <c r="B153" s="269"/>
      <c r="C153" s="270"/>
      <c r="D153" s="270"/>
      <c r="E153" s="271"/>
      <c r="F153" s="292"/>
    </row>
    <row r="154" spans="1:6" x14ac:dyDescent="0.25">
      <c r="A154" s="258"/>
      <c r="B154" s="531" t="s">
        <v>425</v>
      </c>
      <c r="C154" s="532">
        <v>0</v>
      </c>
      <c r="D154" s="532"/>
      <c r="E154" s="532"/>
      <c r="F154" s="532">
        <v>0</v>
      </c>
    </row>
    <row r="155" spans="1:6" x14ac:dyDescent="0.25">
      <c r="A155" s="244"/>
      <c r="B155" s="245"/>
      <c r="C155" s="246"/>
      <c r="D155" s="246"/>
      <c r="E155" s="247"/>
      <c r="F155" s="276"/>
    </row>
    <row r="156" spans="1:6" x14ac:dyDescent="0.25">
      <c r="A156" s="244">
        <v>13.01</v>
      </c>
      <c r="B156" s="245" t="s">
        <v>264</v>
      </c>
      <c r="C156" s="277" t="s">
        <v>28</v>
      </c>
      <c r="D156" s="246" t="s">
        <v>312</v>
      </c>
      <c r="E156" s="247">
        <v>3</v>
      </c>
      <c r="F156" s="278">
        <f t="shared" ref="F156:F164" si="15">ROUNDUP(+E156,2)</f>
        <v>3</v>
      </c>
    </row>
    <row r="157" spans="1:6" x14ac:dyDescent="0.25">
      <c r="A157" s="352">
        <v>13.02</v>
      </c>
      <c r="B157" s="245" t="s">
        <v>393</v>
      </c>
      <c r="C157" s="277" t="s">
        <v>28</v>
      </c>
      <c r="D157" s="246" t="s">
        <v>390</v>
      </c>
      <c r="E157" s="247">
        <v>3</v>
      </c>
      <c r="F157" s="278">
        <f t="shared" si="15"/>
        <v>3</v>
      </c>
    </row>
    <row r="158" spans="1:6" x14ac:dyDescent="0.25">
      <c r="A158" s="352">
        <v>13.03</v>
      </c>
      <c r="B158" s="245" t="s">
        <v>398</v>
      </c>
      <c r="C158" s="277" t="s">
        <v>28</v>
      </c>
      <c r="D158" s="246" t="s">
        <v>399</v>
      </c>
      <c r="E158" s="247">
        <v>2</v>
      </c>
      <c r="F158" s="278">
        <f t="shared" si="15"/>
        <v>2</v>
      </c>
    </row>
    <row r="159" spans="1:6" x14ac:dyDescent="0.25">
      <c r="A159" s="352">
        <v>13.04</v>
      </c>
      <c r="B159" s="245" t="s">
        <v>265</v>
      </c>
      <c r="C159" s="277" t="s">
        <v>28</v>
      </c>
      <c r="D159" s="246" t="s">
        <v>313</v>
      </c>
      <c r="E159" s="247">
        <v>11</v>
      </c>
      <c r="F159" s="278">
        <f t="shared" si="15"/>
        <v>11</v>
      </c>
    </row>
    <row r="160" spans="1:6" x14ac:dyDescent="0.25">
      <c r="A160" s="352">
        <v>13.05</v>
      </c>
      <c r="B160" s="245" t="s">
        <v>394</v>
      </c>
      <c r="C160" s="277" t="s">
        <v>28</v>
      </c>
      <c r="D160" s="246" t="s">
        <v>396</v>
      </c>
      <c r="E160" s="247">
        <v>1</v>
      </c>
      <c r="F160" s="278">
        <f t="shared" si="15"/>
        <v>1</v>
      </c>
    </row>
    <row r="161" spans="1:6" x14ac:dyDescent="0.25">
      <c r="A161" s="352">
        <v>13.06</v>
      </c>
      <c r="B161" s="245" t="s">
        <v>395</v>
      </c>
      <c r="C161" s="277" t="s">
        <v>28</v>
      </c>
      <c r="D161" s="246" t="s">
        <v>397</v>
      </c>
      <c r="E161" s="247">
        <v>5</v>
      </c>
      <c r="F161" s="278">
        <f t="shared" si="15"/>
        <v>5</v>
      </c>
    </row>
    <row r="162" spans="1:6" x14ac:dyDescent="0.25">
      <c r="A162" s="352">
        <v>13.07</v>
      </c>
      <c r="B162" s="245" t="s">
        <v>269</v>
      </c>
      <c r="C162" s="277" t="s">
        <v>28</v>
      </c>
      <c r="D162" s="246" t="s">
        <v>314</v>
      </c>
      <c r="E162" s="247">
        <v>1</v>
      </c>
      <c r="F162" s="278">
        <f t="shared" si="15"/>
        <v>1</v>
      </c>
    </row>
    <row r="163" spans="1:6" x14ac:dyDescent="0.25">
      <c r="A163" s="352">
        <v>13.08</v>
      </c>
      <c r="B163" s="245" t="s">
        <v>270</v>
      </c>
      <c r="C163" s="277" t="s">
        <v>28</v>
      </c>
      <c r="D163" s="246" t="s">
        <v>315</v>
      </c>
      <c r="E163" s="247">
        <v>1</v>
      </c>
      <c r="F163" s="278">
        <f t="shared" si="15"/>
        <v>1</v>
      </c>
    </row>
    <row r="164" spans="1:6" x14ac:dyDescent="0.25">
      <c r="A164" s="352">
        <v>13.09</v>
      </c>
      <c r="B164" s="245" t="s">
        <v>271</v>
      </c>
      <c r="C164" s="278" t="s">
        <v>28</v>
      </c>
      <c r="D164" s="246" t="s">
        <v>316</v>
      </c>
      <c r="E164" s="247">
        <v>2</v>
      </c>
      <c r="F164" s="278">
        <f t="shared" si="15"/>
        <v>2</v>
      </c>
    </row>
  </sheetData>
  <mergeCells count="36">
    <mergeCell ref="A11:A14"/>
    <mergeCell ref="B11:B14"/>
    <mergeCell ref="C11:C14"/>
    <mergeCell ref="F11:F14"/>
    <mergeCell ref="F58:F59"/>
    <mergeCell ref="B19:F19"/>
    <mergeCell ref="A32:A33"/>
    <mergeCell ref="B32:B33"/>
    <mergeCell ref="C32:C33"/>
    <mergeCell ref="B37:F37"/>
    <mergeCell ref="F32:F33"/>
    <mergeCell ref="F52:F54"/>
    <mergeCell ref="F55:F56"/>
    <mergeCell ref="B43:F43"/>
    <mergeCell ref="A52:A54"/>
    <mergeCell ref="B52:B54"/>
    <mergeCell ref="A1:F1"/>
    <mergeCell ref="A2:F2"/>
    <mergeCell ref="A3:F3"/>
    <mergeCell ref="A4:F4"/>
    <mergeCell ref="B9:F9"/>
    <mergeCell ref="B154:F154"/>
    <mergeCell ref="C52:C54"/>
    <mergeCell ref="A55:A56"/>
    <mergeCell ref="B55:B56"/>
    <mergeCell ref="C55:C56"/>
    <mergeCell ref="B143:F143"/>
    <mergeCell ref="B130:F130"/>
    <mergeCell ref="B136:F136"/>
    <mergeCell ref="B64:F64"/>
    <mergeCell ref="B75:F75"/>
    <mergeCell ref="B103:F103"/>
    <mergeCell ref="B116:F116"/>
    <mergeCell ref="B95:F95"/>
    <mergeCell ref="F138:F140"/>
    <mergeCell ref="F145:F147"/>
  </mergeCells>
  <pageMargins left="0.70866141732283472" right="0.70866141732283472" top="0.74803149606299213" bottom="0.74803149606299213" header="0.31496062992125984" footer="0.31496062992125984"/>
  <pageSetup scale="55" orientation="portrait" r:id="rId1"/>
  <headerFooter>
    <oddFooter>&amp;LELABORO:
ING. LUIS CARLOS CHAMORRO ENRIQUEZ</oddFooter>
  </headerFooter>
  <rowBreaks count="2" manualBreakCount="2">
    <brk id="73" max="16383" man="1"/>
    <brk id="12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1"/>
  <sheetViews>
    <sheetView showWhiteSpace="0" view="pageBreakPreview" topLeftCell="A615" zoomScale="70" zoomScaleSheetLayoutView="70" zoomScalePageLayoutView="85" workbookViewId="0">
      <selection activeCell="C649" sqref="C649"/>
    </sheetView>
  </sheetViews>
  <sheetFormatPr baseColWidth="10" defaultColWidth="11.42578125" defaultRowHeight="15" x14ac:dyDescent="0.2"/>
  <cols>
    <col min="1" max="1" width="3.85546875" style="1" bestFit="1" customWidth="1"/>
    <col min="2" max="2" width="55.140625" style="2" bestFit="1" customWidth="1"/>
    <col min="3" max="3" width="18.28515625" style="1" customWidth="1"/>
    <col min="4" max="4" width="10.42578125" style="3" bestFit="1" customWidth="1"/>
    <col min="5" max="5" width="20.28515625" style="4" customWidth="1"/>
    <col min="6" max="6" width="13" style="5" customWidth="1"/>
    <col min="7" max="7" width="16.5703125" style="5" customWidth="1"/>
    <col min="8" max="9" width="13" style="5" customWidth="1"/>
    <col min="10" max="10" width="7.85546875" style="1" customWidth="1"/>
    <col min="11" max="11" width="15.5703125" style="1" customWidth="1"/>
    <col min="12" max="13" width="11.42578125" style="1"/>
    <col min="14" max="14" width="23" style="1" customWidth="1"/>
    <col min="15" max="16384" width="11.42578125" style="1"/>
  </cols>
  <sheetData>
    <row r="1" spans="1:9" ht="15.75" x14ac:dyDescent="0.25">
      <c r="B1" s="577" t="s">
        <v>2</v>
      </c>
      <c r="C1" s="577"/>
      <c r="D1" s="577"/>
      <c r="E1" s="577"/>
      <c r="F1" s="577"/>
      <c r="G1" s="577"/>
      <c r="H1" s="577"/>
      <c r="I1" s="577"/>
    </row>
    <row r="2" spans="1:9" ht="15.75" thickBot="1" x14ac:dyDescent="0.25"/>
    <row r="3" spans="1:9" s="34" customFormat="1" ht="16.5" thickBot="1" x14ac:dyDescent="0.3">
      <c r="B3" s="561" t="s">
        <v>203</v>
      </c>
      <c r="C3" s="562"/>
      <c r="D3" s="562"/>
      <c r="E3" s="562"/>
      <c r="F3" s="562"/>
      <c r="G3" s="562"/>
      <c r="H3" s="562"/>
      <c r="I3" s="563"/>
    </row>
    <row r="4" spans="1:9" s="34" customFormat="1" ht="15.75" thickBot="1" x14ac:dyDescent="0.25">
      <c r="B4" s="53"/>
      <c r="D4" s="69"/>
      <c r="E4" s="50"/>
      <c r="F4" s="54"/>
      <c r="G4" s="54"/>
      <c r="H4" s="54"/>
      <c r="I4" s="54"/>
    </row>
    <row r="5" spans="1:9" ht="16.5" thickBot="1" x14ac:dyDescent="0.3">
      <c r="B5" s="559" t="s">
        <v>3</v>
      </c>
      <c r="C5" s="559"/>
      <c r="D5" s="559"/>
      <c r="E5" s="559"/>
      <c r="F5" s="6" t="s">
        <v>4</v>
      </c>
      <c r="G5" s="7" t="s">
        <v>5</v>
      </c>
      <c r="H5" s="7" t="s">
        <v>6</v>
      </c>
      <c r="I5" s="8" t="s">
        <v>7</v>
      </c>
    </row>
    <row r="6" spans="1:9" x14ac:dyDescent="0.2">
      <c r="A6" s="1">
        <v>4</v>
      </c>
      <c r="B6" s="155" t="s">
        <v>18</v>
      </c>
      <c r="C6" s="61">
        <f t="shared" ref="C6:C8" si="0">1/150</f>
        <v>6.6666666666666671E-3</v>
      </c>
      <c r="D6" s="157" t="s">
        <v>96</v>
      </c>
      <c r="E6" s="171">
        <f>IF(A6&gt;0,VLOOKUP(A6,'A. Cuadrillas'!$A$1:$G$315,7,TRUE),"")</f>
        <v>138750</v>
      </c>
      <c r="F6" s="12"/>
      <c r="G6" s="13"/>
      <c r="H6" s="13">
        <f>E6*C6</f>
        <v>925.00000000000011</v>
      </c>
      <c r="I6" s="14"/>
    </row>
    <row r="7" spans="1:9" x14ac:dyDescent="0.2">
      <c r="A7" s="1">
        <v>5</v>
      </c>
      <c r="B7" s="161" t="s">
        <v>19</v>
      </c>
      <c r="C7" s="255">
        <f t="shared" si="0"/>
        <v>6.6666666666666671E-3</v>
      </c>
      <c r="D7" s="251" t="s">
        <v>96</v>
      </c>
      <c r="E7" s="173">
        <f>IF(A7&gt;0,VLOOKUP(A7,'A. Cuadrillas'!$A$1:$G$315,7,TRUE),"")</f>
        <v>69375</v>
      </c>
      <c r="F7" s="18"/>
      <c r="G7" s="19"/>
      <c r="H7" s="19">
        <f t="shared" ref="H7:H8" si="1">E7*C7</f>
        <v>462.50000000000006</v>
      </c>
      <c r="I7" s="20"/>
    </row>
    <row r="8" spans="1:9" x14ac:dyDescent="0.2">
      <c r="A8" s="1">
        <v>5</v>
      </c>
      <c r="B8" s="161" t="s">
        <v>20</v>
      </c>
      <c r="C8" s="255">
        <f t="shared" si="0"/>
        <v>6.6666666666666671E-3</v>
      </c>
      <c r="D8" s="251" t="s">
        <v>96</v>
      </c>
      <c r="E8" s="173">
        <f>IF(A8&gt;0,VLOOKUP(A8,'A. Cuadrillas'!$A$1:$G$315,7,TRUE),"")</f>
        <v>69375</v>
      </c>
      <c r="F8" s="18"/>
      <c r="G8" s="19"/>
      <c r="H8" s="19">
        <f t="shared" si="1"/>
        <v>462.50000000000006</v>
      </c>
      <c r="I8" s="20"/>
    </row>
    <row r="9" spans="1:9" x14ac:dyDescent="0.2">
      <c r="A9" s="1">
        <v>38</v>
      </c>
      <c r="B9" s="161" t="s">
        <v>21</v>
      </c>
      <c r="C9" s="255">
        <f>1/150</f>
        <v>6.6666666666666671E-3</v>
      </c>
      <c r="D9" s="251" t="s">
        <v>24</v>
      </c>
      <c r="E9" s="173">
        <f>IF(A9&gt;0,VLOOKUP(A9,EQUIPOS!$A$1:$G$315,4,TRUE),"")</f>
        <v>9863</v>
      </c>
      <c r="F9" s="18">
        <f>E9*C9</f>
        <v>65.753333333333345</v>
      </c>
      <c r="G9" s="19"/>
      <c r="H9" s="19"/>
      <c r="I9" s="20"/>
    </row>
    <row r="10" spans="1:9" ht="15.75" thickBot="1" x14ac:dyDescent="0.25">
      <c r="B10" s="165" t="s">
        <v>22</v>
      </c>
      <c r="C10" s="252">
        <v>0.05</v>
      </c>
      <c r="D10" s="253" t="s">
        <v>33</v>
      </c>
      <c r="E10" s="254">
        <f>H11</f>
        <v>1850.0000000000002</v>
      </c>
      <c r="F10" s="18"/>
      <c r="G10" s="19">
        <f>E10*C10</f>
        <v>92.500000000000014</v>
      </c>
      <c r="H10" s="19"/>
      <c r="I10" s="20"/>
    </row>
    <row r="11" spans="1:9" ht="15.75" thickBot="1" x14ac:dyDescent="0.25">
      <c r="B11" s="24" t="s">
        <v>8</v>
      </c>
      <c r="C11" s="25">
        <f>ROUNDUP(SUM(F11:I11),0)</f>
        <v>2009</v>
      </c>
      <c r="D11" s="3" t="s">
        <v>29</v>
      </c>
      <c r="F11" s="26">
        <f>SUM(F6:F10)</f>
        <v>65.753333333333345</v>
      </c>
      <c r="G11" s="27">
        <f>SUM(G6:G10)</f>
        <v>92.500000000000014</v>
      </c>
      <c r="H11" s="27">
        <f>SUM(H6:H10)</f>
        <v>1850.0000000000002</v>
      </c>
      <c r="I11" s="28">
        <f>SUM(I6:I10)</f>
        <v>0</v>
      </c>
    </row>
    <row r="12" spans="1:9" ht="15.75" thickBot="1" x14ac:dyDescent="0.25"/>
    <row r="13" spans="1:9" ht="16.5" thickBot="1" x14ac:dyDescent="0.3">
      <c r="B13" s="559" t="s">
        <v>9</v>
      </c>
      <c r="C13" s="559"/>
      <c r="D13" s="559"/>
      <c r="E13" s="559"/>
      <c r="F13" s="12" t="s">
        <v>4</v>
      </c>
      <c r="G13" s="13" t="s">
        <v>5</v>
      </c>
      <c r="H13" s="13" t="s">
        <v>6</v>
      </c>
      <c r="I13" s="14" t="s">
        <v>7</v>
      </c>
    </row>
    <row r="14" spans="1:9" ht="15.75" customHeight="1" x14ac:dyDescent="0.2">
      <c r="B14" s="155" t="s">
        <v>25</v>
      </c>
      <c r="C14" s="156">
        <v>4</v>
      </c>
      <c r="D14" s="157" t="s">
        <v>28</v>
      </c>
      <c r="E14" s="171">
        <f>+C62</f>
        <v>37879</v>
      </c>
      <c r="F14" s="18"/>
      <c r="G14" s="19"/>
      <c r="H14" s="19">
        <f t="shared" ref="H14" si="2">E14*C14</f>
        <v>151516</v>
      </c>
      <c r="I14" s="20"/>
    </row>
    <row r="15" spans="1:9" ht="15.75" customHeight="1" x14ac:dyDescent="0.2">
      <c r="B15" s="161" t="s">
        <v>26</v>
      </c>
      <c r="C15" s="250">
        <v>6</v>
      </c>
      <c r="D15" s="251" t="s">
        <v>29</v>
      </c>
      <c r="E15" s="173">
        <v>51379</v>
      </c>
      <c r="F15" s="18"/>
      <c r="G15" s="19">
        <f>E15*C15</f>
        <v>308274</v>
      </c>
      <c r="H15" s="19"/>
      <c r="I15" s="20"/>
    </row>
    <row r="16" spans="1:9" s="153" customFormat="1" ht="15.75" customHeight="1" x14ac:dyDescent="0.2">
      <c r="B16" s="373" t="str">
        <f>+EQUIPOS!B58</f>
        <v>Motobomba 3 PULGADAS</v>
      </c>
      <c r="C16" s="374">
        <v>24</v>
      </c>
      <c r="D16" s="375" t="s">
        <v>24</v>
      </c>
      <c r="E16" s="376">
        <f>+EQUIPOS!D58</f>
        <v>12990</v>
      </c>
      <c r="F16" s="162">
        <f>+E16*C16</f>
        <v>311760</v>
      </c>
      <c r="G16" s="294"/>
      <c r="H16" s="294"/>
      <c r="I16" s="164"/>
    </row>
    <row r="17" spans="1:9" ht="15.75" customHeight="1" thickBot="1" x14ac:dyDescent="0.25">
      <c r="B17" s="165" t="s">
        <v>27</v>
      </c>
      <c r="C17" s="252">
        <v>1</v>
      </c>
      <c r="D17" s="253" t="s">
        <v>30</v>
      </c>
      <c r="E17" s="254">
        <v>101957</v>
      </c>
      <c r="F17" s="18"/>
      <c r="G17" s="19">
        <f>E17*C17</f>
        <v>101957</v>
      </c>
      <c r="H17" s="19"/>
      <c r="I17" s="20"/>
    </row>
    <row r="18" spans="1:9" ht="16.5" customHeight="1" thickBot="1" x14ac:dyDescent="0.25">
      <c r="B18" s="24" t="s">
        <v>8</v>
      </c>
      <c r="C18" s="25">
        <f>ROUNDUP(SUM(F18:I18),0)</f>
        <v>873507</v>
      </c>
      <c r="D18" s="3" t="s">
        <v>30</v>
      </c>
      <c r="F18" s="26">
        <f>SUM(F14:F17)</f>
        <v>311760</v>
      </c>
      <c r="G18" s="27">
        <f>SUM(G14:G17)</f>
        <v>410231</v>
      </c>
      <c r="H18" s="27">
        <f>SUM(H14:H17)</f>
        <v>151516</v>
      </c>
      <c r="I18" s="28">
        <f>SUM(I14:I17)</f>
        <v>0</v>
      </c>
    </row>
    <row r="19" spans="1:9" ht="15.75" customHeight="1" thickBot="1" x14ac:dyDescent="0.25"/>
    <row r="20" spans="1:9" s="153" customFormat="1" ht="16.5" hidden="1" thickBot="1" x14ac:dyDescent="0.3">
      <c r="B20" s="559" t="s">
        <v>319</v>
      </c>
      <c r="C20" s="559"/>
      <c r="D20" s="559"/>
      <c r="E20" s="559"/>
      <c r="F20" s="158" t="s">
        <v>4</v>
      </c>
      <c r="G20" s="159" t="s">
        <v>5</v>
      </c>
      <c r="H20" s="159" t="s">
        <v>6</v>
      </c>
      <c r="I20" s="160" t="s">
        <v>7</v>
      </c>
    </row>
    <row r="21" spans="1:9" s="153" customFormat="1" hidden="1" x14ac:dyDescent="0.2">
      <c r="B21" s="155" t="s">
        <v>318</v>
      </c>
      <c r="C21" s="156">
        <v>44</v>
      </c>
      <c r="D21" s="157" t="s">
        <v>28</v>
      </c>
      <c r="E21" s="171">
        <f>+MATERIALES!$D$17</f>
        <v>12000</v>
      </c>
      <c r="F21" s="172"/>
      <c r="G21" s="40">
        <f t="shared" ref="G21:G25" si="3">E21*C21</f>
        <v>528000</v>
      </c>
      <c r="H21" s="40"/>
      <c r="I21" s="164"/>
    </row>
    <row r="22" spans="1:9" s="153" customFormat="1" hidden="1" x14ac:dyDescent="0.2">
      <c r="B22" s="161" t="s">
        <v>317</v>
      </c>
      <c r="C22" s="250">
        <v>120</v>
      </c>
      <c r="D22" s="251" t="s">
        <v>28</v>
      </c>
      <c r="E22" s="173">
        <f>+MATERIALES!$D$18</f>
        <v>12000</v>
      </c>
      <c r="F22" s="172"/>
      <c r="G22" s="40">
        <f t="shared" si="3"/>
        <v>1440000</v>
      </c>
      <c r="H22" s="40"/>
      <c r="I22" s="164"/>
    </row>
    <row r="23" spans="1:9" s="153" customFormat="1" hidden="1" x14ac:dyDescent="0.2">
      <c r="B23" s="161" t="s">
        <v>321</v>
      </c>
      <c r="C23" s="250">
        <v>3</v>
      </c>
      <c r="D23" s="251" t="s">
        <v>322</v>
      </c>
      <c r="E23" s="173">
        <f>+MATERIALES!$D$19</f>
        <v>8000</v>
      </c>
      <c r="F23" s="249"/>
      <c r="G23" s="40">
        <f t="shared" si="3"/>
        <v>24000</v>
      </c>
      <c r="H23" s="294"/>
      <c r="I23" s="164"/>
    </row>
    <row r="24" spans="1:9" s="153" customFormat="1" hidden="1" x14ac:dyDescent="0.2">
      <c r="B24" s="161" t="s">
        <v>323</v>
      </c>
      <c r="C24" s="250">
        <v>20</v>
      </c>
      <c r="D24" s="251" t="s">
        <v>41</v>
      </c>
      <c r="E24" s="173">
        <f>+MATERIALES!$D$22</f>
        <v>12000</v>
      </c>
      <c r="F24" s="249"/>
      <c r="G24" s="40">
        <f t="shared" si="3"/>
        <v>240000</v>
      </c>
      <c r="H24" s="294"/>
      <c r="I24" s="164"/>
    </row>
    <row r="25" spans="1:9" s="103" customFormat="1" hidden="1" x14ac:dyDescent="0.2">
      <c r="B25" s="295" t="s">
        <v>320</v>
      </c>
      <c r="C25" s="296">
        <v>5</v>
      </c>
      <c r="D25" s="297" t="str">
        <f>+MATERIALES!$C$20</f>
        <v>GLO</v>
      </c>
      <c r="E25" s="298">
        <f>+MATERIALES!$D$20</f>
        <v>90000</v>
      </c>
      <c r="F25" s="299"/>
      <c r="G25" s="300">
        <f t="shared" si="3"/>
        <v>450000</v>
      </c>
      <c r="H25" s="300"/>
      <c r="I25" s="301">
        <f>+E25*C25</f>
        <v>450000</v>
      </c>
    </row>
    <row r="26" spans="1:9" s="153" customFormat="1" hidden="1" x14ac:dyDescent="0.2">
      <c r="A26" s="153">
        <v>1</v>
      </c>
      <c r="B26" s="161" t="s">
        <v>35</v>
      </c>
      <c r="C26" s="250">
        <v>1</v>
      </c>
      <c r="D26" s="251" t="s">
        <v>96</v>
      </c>
      <c r="E26" s="173">
        <f>IF(A26&gt;0,VLOOKUP(A26,'A. Cuadrillas'!$A$1:$G$315,7,TRUE),"")</f>
        <v>92500</v>
      </c>
      <c r="F26" s="172"/>
      <c r="G26" s="40"/>
      <c r="H26" s="40">
        <f t="shared" ref="H26:H28" si="4">E26*C26</f>
        <v>92500</v>
      </c>
      <c r="I26" s="164"/>
    </row>
    <row r="27" spans="1:9" s="153" customFormat="1" hidden="1" x14ac:dyDescent="0.2">
      <c r="A27" s="153">
        <v>2</v>
      </c>
      <c r="B27" s="161" t="s">
        <v>36</v>
      </c>
      <c r="C27" s="250">
        <v>1</v>
      </c>
      <c r="D27" s="251" t="s">
        <v>96</v>
      </c>
      <c r="E27" s="173">
        <f>IF(A27&gt;0,VLOOKUP(A27,'A. Cuadrillas'!$A$1:$G$315,7,TRUE),"")</f>
        <v>83250</v>
      </c>
      <c r="F27" s="172"/>
      <c r="G27" s="40"/>
      <c r="H27" s="40">
        <f t="shared" si="4"/>
        <v>83250</v>
      </c>
      <c r="I27" s="164"/>
    </row>
    <row r="28" spans="1:9" s="153" customFormat="1" hidden="1" x14ac:dyDescent="0.2">
      <c r="A28" s="153">
        <v>3</v>
      </c>
      <c r="B28" s="161" t="s">
        <v>31</v>
      </c>
      <c r="C28" s="250">
        <v>4</v>
      </c>
      <c r="D28" s="251" t="s">
        <v>96</v>
      </c>
      <c r="E28" s="173">
        <f>IF(A28&gt;0,VLOOKUP(A28,'A. Cuadrillas'!$A$1:$G$315,7,TRUE),"")</f>
        <v>55500</v>
      </c>
      <c r="F28" s="172"/>
      <c r="G28" s="40"/>
      <c r="H28" s="40">
        <f t="shared" si="4"/>
        <v>222000</v>
      </c>
      <c r="I28" s="164"/>
    </row>
    <row r="29" spans="1:9" s="153" customFormat="1" ht="15.75" hidden="1" thickBot="1" x14ac:dyDescent="0.25">
      <c r="B29" s="165" t="s">
        <v>32</v>
      </c>
      <c r="C29" s="252">
        <v>5</v>
      </c>
      <c r="D29" s="253" t="s">
        <v>33</v>
      </c>
      <c r="E29" s="254">
        <f>SUM(H26:H28)</f>
        <v>397750</v>
      </c>
      <c r="F29" s="172">
        <f>E29*C29/100</f>
        <v>19887.5</v>
      </c>
      <c r="G29" s="40"/>
      <c r="H29" s="40"/>
      <c r="I29" s="164"/>
    </row>
    <row r="30" spans="1:9" s="153" customFormat="1" ht="15.75" hidden="1" thickBot="1" x14ac:dyDescent="0.25">
      <c r="B30" s="166" t="s">
        <v>8</v>
      </c>
      <c r="C30" s="167">
        <f>SUM(F30:I30)</f>
        <v>3549637.5</v>
      </c>
      <c r="D30" s="154" t="s">
        <v>34</v>
      </c>
      <c r="E30" s="149"/>
      <c r="F30" s="168">
        <f>SUM(F21:F29)</f>
        <v>19887.5</v>
      </c>
      <c r="G30" s="169">
        <f>SUM(G21:G29)</f>
        <v>2682000</v>
      </c>
      <c r="H30" s="169">
        <f>SUM(H21:H29)</f>
        <v>397750</v>
      </c>
      <c r="I30" s="170">
        <f>SUM(I21:I29)</f>
        <v>450000</v>
      </c>
    </row>
    <row r="31" spans="1:9" s="312" customFormat="1" ht="16.5" thickBot="1" x14ac:dyDescent="0.3">
      <c r="B31" s="559" t="str">
        <f>+'FORMATO OFERTA ECONÓMICA'!B8</f>
        <v>DEMOLICIÓN DE ESTRUCTURAS EN CONCRETO</v>
      </c>
      <c r="C31" s="559"/>
      <c r="D31" s="559"/>
      <c r="E31" s="559"/>
      <c r="F31" s="313" t="s">
        <v>4</v>
      </c>
      <c r="G31" s="314" t="s">
        <v>5</v>
      </c>
      <c r="H31" s="314" t="s">
        <v>6</v>
      </c>
      <c r="I31" s="315" t="s">
        <v>7</v>
      </c>
    </row>
    <row r="32" spans="1:9" s="312" customFormat="1" ht="15" customHeight="1" x14ac:dyDescent="0.2">
      <c r="A32" s="312">
        <v>3</v>
      </c>
      <c r="B32" s="316" t="s">
        <v>31</v>
      </c>
      <c r="C32" s="317">
        <v>1.1000000000000001</v>
      </c>
      <c r="D32" s="318" t="s">
        <v>96</v>
      </c>
      <c r="E32" s="429">
        <f>IF(A32&gt;0,VLOOKUP(A32,'A. Cuadrillas'!$A$1:$G$315,7,TRUE),"")</f>
        <v>55500</v>
      </c>
      <c r="F32" s="320"/>
      <c r="G32" s="321"/>
      <c r="H32" s="321">
        <f t="shared" ref="H32" si="5">E32*C32</f>
        <v>61050.000000000007</v>
      </c>
      <c r="I32" s="301"/>
    </row>
    <row r="33" spans="1:9" s="312" customFormat="1" ht="15" customHeight="1" x14ac:dyDescent="0.2">
      <c r="B33" s="434" t="s">
        <v>537</v>
      </c>
      <c r="C33" s="435">
        <v>1</v>
      </c>
      <c r="D33" s="436" t="s">
        <v>34</v>
      </c>
      <c r="E33" s="437">
        <v>25603</v>
      </c>
      <c r="F33" s="320"/>
      <c r="G33" s="300">
        <f>+E33*C33</f>
        <v>25603</v>
      </c>
      <c r="H33" s="300"/>
      <c r="I33" s="301"/>
    </row>
    <row r="34" spans="1:9" s="312" customFormat="1" ht="15" customHeight="1" thickBot="1" x14ac:dyDescent="0.25">
      <c r="B34" s="430" t="s">
        <v>32</v>
      </c>
      <c r="C34" s="431">
        <v>5</v>
      </c>
      <c r="D34" s="432" t="s">
        <v>33</v>
      </c>
      <c r="E34" s="433">
        <f>H32</f>
        <v>61050.000000000007</v>
      </c>
      <c r="F34" s="320">
        <f>E34*C34/100</f>
        <v>3052.5000000000005</v>
      </c>
      <c r="G34" s="321"/>
      <c r="H34" s="321"/>
      <c r="I34" s="301"/>
    </row>
    <row r="35" spans="1:9" s="312" customFormat="1" ht="15.75" customHeight="1" thickBot="1" x14ac:dyDescent="0.25">
      <c r="B35" s="324" t="s">
        <v>8</v>
      </c>
      <c r="C35" s="325">
        <f>ROUNDUP(SUM(F35:I35),0)</f>
        <v>89706</v>
      </c>
      <c r="D35" s="326" t="s">
        <v>34</v>
      </c>
      <c r="E35" s="327"/>
      <c r="F35" s="328">
        <f>SUM(F32:F34)</f>
        <v>3052.5000000000005</v>
      </c>
      <c r="G35" s="329">
        <f>SUM(G32:G34)</f>
        <v>25603</v>
      </c>
      <c r="H35" s="329">
        <f>SUM(H32:H34)</f>
        <v>61050.000000000007</v>
      </c>
      <c r="I35" s="330">
        <f>SUM(I32:I34)</f>
        <v>0</v>
      </c>
    </row>
    <row r="36" spans="1:9" s="153" customFormat="1" ht="15.75" thickBot="1" x14ac:dyDescent="0.25">
      <c r="B36" s="174"/>
      <c r="C36" s="175"/>
      <c r="D36" s="154"/>
      <c r="E36" s="149"/>
      <c r="F36" s="176"/>
      <c r="G36" s="176"/>
      <c r="H36" s="176"/>
      <c r="I36" s="176"/>
    </row>
    <row r="37" spans="1:9" s="312" customFormat="1" ht="16.5" thickBot="1" x14ac:dyDescent="0.3">
      <c r="B37" s="559" t="str">
        <f>+'FORMATO OFERTA ECONÓMICA'!B9</f>
        <v>DESCAPOTE Y LIMPIEZA</v>
      </c>
      <c r="C37" s="559"/>
      <c r="D37" s="559"/>
      <c r="E37" s="559"/>
      <c r="F37" s="313" t="s">
        <v>4</v>
      </c>
      <c r="G37" s="314" t="s">
        <v>5</v>
      </c>
      <c r="H37" s="314" t="s">
        <v>6</v>
      </c>
      <c r="I37" s="315" t="s">
        <v>7</v>
      </c>
    </row>
    <row r="38" spans="1:9" s="312" customFormat="1" ht="15" customHeight="1" x14ac:dyDescent="0.2">
      <c r="A38" s="312">
        <v>3</v>
      </c>
      <c r="B38" s="316" t="s">
        <v>31</v>
      </c>
      <c r="C38" s="317">
        <v>0.03</v>
      </c>
      <c r="D38" s="318" t="s">
        <v>96</v>
      </c>
      <c r="E38" s="429">
        <f>IF(A38&gt;0,VLOOKUP(A38,'A. Cuadrillas'!$A$1:$G$315,7,TRUE),"")</f>
        <v>55500</v>
      </c>
      <c r="F38" s="320"/>
      <c r="G38" s="321"/>
      <c r="H38" s="321">
        <f t="shared" ref="H38" si="6">E38*C38</f>
        <v>1665</v>
      </c>
      <c r="I38" s="301"/>
    </row>
    <row r="39" spans="1:9" s="312" customFormat="1" ht="15" customHeight="1" x14ac:dyDescent="0.2">
      <c r="B39" s="434" t="s">
        <v>537</v>
      </c>
      <c r="C39" s="435">
        <v>0.02</v>
      </c>
      <c r="D39" s="436" t="s">
        <v>34</v>
      </c>
      <c r="E39" s="437">
        <v>25603</v>
      </c>
      <c r="F39" s="320"/>
      <c r="G39" s="300">
        <f>+E39*C39</f>
        <v>512.06000000000006</v>
      </c>
      <c r="H39" s="300"/>
      <c r="I39" s="301"/>
    </row>
    <row r="40" spans="1:9" s="312" customFormat="1" ht="15" customHeight="1" thickBot="1" x14ac:dyDescent="0.25">
      <c r="B40" s="430" t="s">
        <v>32</v>
      </c>
      <c r="C40" s="431">
        <v>5</v>
      </c>
      <c r="D40" s="432" t="s">
        <v>33</v>
      </c>
      <c r="E40" s="433">
        <f>H38</f>
        <v>1665</v>
      </c>
      <c r="F40" s="320">
        <f>E40*C40/100</f>
        <v>83.25</v>
      </c>
      <c r="G40" s="321"/>
      <c r="H40" s="321"/>
      <c r="I40" s="301"/>
    </row>
    <row r="41" spans="1:9" s="312" customFormat="1" ht="15.75" customHeight="1" thickBot="1" x14ac:dyDescent="0.25">
      <c r="B41" s="324" t="s">
        <v>8</v>
      </c>
      <c r="C41" s="325">
        <f>ROUNDUP(SUM(F41:I41),0)</f>
        <v>2261</v>
      </c>
      <c r="D41" s="326" t="s">
        <v>41</v>
      </c>
      <c r="E41" s="327"/>
      <c r="F41" s="328">
        <f>SUM(F38:F40)</f>
        <v>83.25</v>
      </c>
      <c r="G41" s="329">
        <f>SUM(G38:G40)</f>
        <v>512.06000000000006</v>
      </c>
      <c r="H41" s="329">
        <f>SUM(H38:H40)</f>
        <v>1665</v>
      </c>
      <c r="I41" s="330">
        <f>SUM(I38:I40)</f>
        <v>0</v>
      </c>
    </row>
    <row r="42" spans="1:9" s="153" customFormat="1" x14ac:dyDescent="0.2">
      <c r="B42" s="174"/>
      <c r="C42" s="175"/>
      <c r="D42" s="154"/>
      <c r="E42" s="149"/>
      <c r="F42" s="176"/>
      <c r="G42" s="176"/>
      <c r="H42" s="176"/>
      <c r="I42" s="176"/>
    </row>
    <row r="43" spans="1:9" s="153" customFormat="1" ht="15.75" thickBot="1" x14ac:dyDescent="0.25">
      <c r="B43" s="147"/>
      <c r="D43" s="154"/>
      <c r="E43" s="149"/>
      <c r="F43" s="150"/>
      <c r="G43" s="150"/>
      <c r="H43" s="150"/>
      <c r="I43" s="150"/>
    </row>
    <row r="44" spans="1:9" s="34" customFormat="1" ht="16.5" thickBot="1" x14ac:dyDescent="0.3">
      <c r="B44" s="561" t="s">
        <v>204</v>
      </c>
      <c r="C44" s="562"/>
      <c r="D44" s="562"/>
      <c r="E44" s="562"/>
      <c r="F44" s="562"/>
      <c r="G44" s="562"/>
      <c r="H44" s="562"/>
      <c r="I44" s="563"/>
    </row>
    <row r="45" spans="1:9" s="34" customFormat="1" ht="16.5" thickBot="1" x14ac:dyDescent="0.3">
      <c r="B45" s="68"/>
      <c r="C45" s="68"/>
      <c r="D45" s="68"/>
      <c r="E45" s="68"/>
      <c r="F45" s="68"/>
      <c r="G45" s="68"/>
      <c r="H45" s="68"/>
      <c r="I45" s="68"/>
    </row>
    <row r="46" spans="1:9" s="34" customFormat="1" ht="16.5" hidden="1" thickBot="1" x14ac:dyDescent="0.3">
      <c r="B46" s="559" t="s">
        <v>193</v>
      </c>
      <c r="C46" s="559"/>
      <c r="D46" s="559"/>
      <c r="E46" s="559"/>
      <c r="F46" s="35" t="s">
        <v>4</v>
      </c>
      <c r="G46" s="36" t="s">
        <v>5</v>
      </c>
      <c r="H46" s="36" t="s">
        <v>6</v>
      </c>
      <c r="I46" s="56" t="s">
        <v>7</v>
      </c>
    </row>
    <row r="47" spans="1:9" s="153" customFormat="1" ht="15.75" hidden="1" customHeight="1" x14ac:dyDescent="0.2">
      <c r="A47" s="153">
        <v>3</v>
      </c>
      <c r="B47" s="155" t="s">
        <v>31</v>
      </c>
      <c r="C47" s="156">
        <v>0.6</v>
      </c>
      <c r="D47" s="157" t="s">
        <v>96</v>
      </c>
      <c r="E47" s="171">
        <f>IF(A47&gt;0,VLOOKUP(A47,'A. Cuadrillas'!$A$1:$G$315,7,TRUE),"")</f>
        <v>55500</v>
      </c>
      <c r="F47" s="162"/>
      <c r="G47" s="40"/>
      <c r="H47" s="40">
        <f t="shared" ref="H47" si="7">E47*C47</f>
        <v>33300</v>
      </c>
      <c r="I47" s="164"/>
    </row>
    <row r="48" spans="1:9" s="153" customFormat="1" ht="15" hidden="1" customHeight="1" thickBot="1" x14ac:dyDescent="0.25">
      <c r="B48" s="165" t="s">
        <v>32</v>
      </c>
      <c r="C48" s="252">
        <v>10</v>
      </c>
      <c r="D48" s="253" t="s">
        <v>33</v>
      </c>
      <c r="E48" s="254">
        <f>H47</f>
        <v>33300</v>
      </c>
      <c r="F48" s="162">
        <f>E48*C48/100</f>
        <v>3330</v>
      </c>
      <c r="G48" s="40"/>
      <c r="H48" s="40"/>
      <c r="I48" s="164"/>
    </row>
    <row r="49" spans="1:9" s="153" customFormat="1" ht="15.75" hidden="1" customHeight="1" thickBot="1" x14ac:dyDescent="0.25">
      <c r="B49" s="166" t="s">
        <v>8</v>
      </c>
      <c r="C49" s="167">
        <f>SUM(F49:I49)</f>
        <v>36630</v>
      </c>
      <c r="D49" s="154" t="s">
        <v>34</v>
      </c>
      <c r="E49" s="149"/>
      <c r="F49" s="168">
        <f>SUM(F47:F48)</f>
        <v>3330</v>
      </c>
      <c r="G49" s="169">
        <f>SUM(G47:G47)</f>
        <v>0</v>
      </c>
      <c r="H49" s="169">
        <f>SUM(H47:H47)</f>
        <v>33300</v>
      </c>
      <c r="I49" s="170">
        <f>SUM(I47:I47)</f>
        <v>0</v>
      </c>
    </row>
    <row r="50" spans="1:9" s="34" customFormat="1" ht="15.75" hidden="1" thickBot="1" x14ac:dyDescent="0.25">
      <c r="B50" s="53"/>
      <c r="D50" s="69"/>
      <c r="E50" s="50"/>
      <c r="F50" s="54"/>
      <c r="G50" s="54"/>
      <c r="H50" s="54"/>
      <c r="I50" s="54"/>
    </row>
    <row r="51" spans="1:9" ht="16.5" thickBot="1" x14ac:dyDescent="0.3">
      <c r="B51" s="559" t="s">
        <v>433</v>
      </c>
      <c r="C51" s="559"/>
      <c r="D51" s="559"/>
      <c r="E51" s="559"/>
      <c r="F51" s="12" t="s">
        <v>4</v>
      </c>
      <c r="G51" s="13" t="s">
        <v>5</v>
      </c>
      <c r="H51" s="13" t="s">
        <v>6</v>
      </c>
      <c r="I51" s="14" t="s">
        <v>7</v>
      </c>
    </row>
    <row r="52" spans="1:9" ht="15.75" customHeight="1" x14ac:dyDescent="0.2">
      <c r="A52" s="1">
        <v>3</v>
      </c>
      <c r="B52" s="155" t="s">
        <v>31</v>
      </c>
      <c r="C52" s="156">
        <v>0.3</v>
      </c>
      <c r="D52" s="157" t="s">
        <v>96</v>
      </c>
      <c r="E52" s="171">
        <f>IF(A52&gt;0,VLOOKUP(A52,'A. Cuadrillas'!$A$1:$G$315,7,TRUE),"")</f>
        <v>55500</v>
      </c>
      <c r="F52" s="18"/>
      <c r="G52" s="19"/>
      <c r="H52" s="19">
        <f t="shared" ref="H52" si="8">E52*C52</f>
        <v>16650</v>
      </c>
      <c r="I52" s="20"/>
    </row>
    <row r="53" spans="1:9" s="153" customFormat="1" ht="15.75" customHeight="1" x14ac:dyDescent="0.2">
      <c r="B53" s="377" t="str">
        <f>+MATERIALES!B18</f>
        <v>TABLA</v>
      </c>
      <c r="C53" s="250">
        <v>3.8</v>
      </c>
      <c r="D53" s="251" t="s">
        <v>414</v>
      </c>
      <c r="E53" s="378">
        <f>+MATERIALES!D18</f>
        <v>12000</v>
      </c>
      <c r="F53" s="162"/>
      <c r="G53" s="294">
        <f>+C53*E53</f>
        <v>45600</v>
      </c>
      <c r="H53" s="294"/>
      <c r="I53" s="164"/>
    </row>
    <row r="54" spans="1:9" s="153" customFormat="1" ht="15.75" customHeight="1" x14ac:dyDescent="0.2">
      <c r="B54" s="377" t="str">
        <f>+MATERIALES!B17</f>
        <v>LISTON</v>
      </c>
      <c r="C54" s="250">
        <v>2</v>
      </c>
      <c r="D54" s="251" t="s">
        <v>414</v>
      </c>
      <c r="E54" s="378">
        <f>+MATERIALES!D17</f>
        <v>12000</v>
      </c>
      <c r="F54" s="162"/>
      <c r="G54" s="294">
        <f t="shared" ref="G54:G55" si="9">+C54*E54</f>
        <v>24000</v>
      </c>
      <c r="H54" s="294"/>
      <c r="I54" s="164"/>
    </row>
    <row r="55" spans="1:9" s="153" customFormat="1" ht="15.75" customHeight="1" x14ac:dyDescent="0.2">
      <c r="B55" s="377" t="str">
        <f>+MATERIALES!B19</f>
        <v>PUNTILLAS 2 1/2"</v>
      </c>
      <c r="C55" s="250">
        <v>0.3</v>
      </c>
      <c r="D55" s="251" t="s">
        <v>431</v>
      </c>
      <c r="E55" s="378">
        <f>+MATERIALES!D19</f>
        <v>8000</v>
      </c>
      <c r="F55" s="162"/>
      <c r="G55" s="294">
        <f t="shared" si="9"/>
        <v>2400</v>
      </c>
      <c r="H55" s="294"/>
      <c r="I55" s="164"/>
    </row>
    <row r="56" spans="1:9" ht="15.75" customHeight="1" thickBot="1" x14ac:dyDescent="0.25">
      <c r="B56" s="165" t="s">
        <v>32</v>
      </c>
      <c r="C56" s="252">
        <v>5</v>
      </c>
      <c r="D56" s="253" t="s">
        <v>33</v>
      </c>
      <c r="E56" s="254">
        <f>H52</f>
        <v>16650</v>
      </c>
      <c r="F56" s="18">
        <f>E56*C56/100</f>
        <v>832.5</v>
      </c>
      <c r="G56" s="19"/>
      <c r="H56" s="19"/>
      <c r="I56" s="20"/>
    </row>
    <row r="57" spans="1:9" ht="16.5" customHeight="1" thickBot="1" x14ac:dyDescent="0.25">
      <c r="B57" s="24" t="s">
        <v>8</v>
      </c>
      <c r="C57" s="25">
        <f>ROUNDUP(SUM(F57:I57),0)</f>
        <v>89483</v>
      </c>
      <c r="D57" s="3" t="s">
        <v>34</v>
      </c>
      <c r="F57" s="26">
        <f>SUM(F52:F56)</f>
        <v>832.5</v>
      </c>
      <c r="G57" s="27">
        <f>SUM(G52:G56)</f>
        <v>72000</v>
      </c>
      <c r="H57" s="27">
        <f>SUM(H52:H56)</f>
        <v>16650</v>
      </c>
      <c r="I57" s="28">
        <f>SUM(I52:I56)</f>
        <v>0</v>
      </c>
    </row>
    <row r="58" spans="1:9" ht="15.75" customHeight="1" thickBot="1" x14ac:dyDescent="0.25"/>
    <row r="59" spans="1:9" s="312" customFormat="1" ht="16.5" thickBot="1" x14ac:dyDescent="0.3">
      <c r="B59" s="559" t="s">
        <v>11</v>
      </c>
      <c r="C59" s="559"/>
      <c r="D59" s="559"/>
      <c r="E59" s="559"/>
      <c r="F59" s="313" t="s">
        <v>4</v>
      </c>
      <c r="G59" s="314" t="s">
        <v>5</v>
      </c>
      <c r="H59" s="314" t="s">
        <v>6</v>
      </c>
      <c r="I59" s="315" t="s">
        <v>7</v>
      </c>
    </row>
    <row r="60" spans="1:9" s="312" customFormat="1" ht="15" customHeight="1" x14ac:dyDescent="0.2">
      <c r="A60" s="312">
        <v>3</v>
      </c>
      <c r="B60" s="316" t="s">
        <v>31</v>
      </c>
      <c r="C60" s="317">
        <v>0.65</v>
      </c>
      <c r="D60" s="318" t="s">
        <v>96</v>
      </c>
      <c r="E60" s="319">
        <f>IF(A60&gt;0,VLOOKUP(A60,'A. Cuadrillas'!$A$1:$G$315,7,TRUE),"")</f>
        <v>55500</v>
      </c>
      <c r="F60" s="320"/>
      <c r="G60" s="321"/>
      <c r="H60" s="321">
        <f t="shared" ref="H60" si="10">E60*C60</f>
        <v>36075</v>
      </c>
      <c r="I60" s="301"/>
    </row>
    <row r="61" spans="1:9" s="312" customFormat="1" ht="15" customHeight="1" x14ac:dyDescent="0.2">
      <c r="B61" s="295" t="s">
        <v>32</v>
      </c>
      <c r="C61" s="322">
        <v>5</v>
      </c>
      <c r="D61" s="323" t="s">
        <v>33</v>
      </c>
      <c r="E61" s="319">
        <f>H60</f>
        <v>36075</v>
      </c>
      <c r="F61" s="320">
        <f>E61*C61/100</f>
        <v>1803.75</v>
      </c>
      <c r="G61" s="321"/>
      <c r="H61" s="321"/>
      <c r="I61" s="301"/>
    </row>
    <row r="62" spans="1:9" s="312" customFormat="1" ht="15.75" customHeight="1" thickBot="1" x14ac:dyDescent="0.25">
      <c r="B62" s="324" t="s">
        <v>8</v>
      </c>
      <c r="C62" s="325">
        <f>ROUNDUP(SUM(F62:I62),0)</f>
        <v>37879</v>
      </c>
      <c r="D62" s="326" t="s">
        <v>34</v>
      </c>
      <c r="E62" s="327"/>
      <c r="F62" s="328">
        <f>SUM(F60:F61)</f>
        <v>1803.75</v>
      </c>
      <c r="G62" s="329">
        <f>SUM(G60:G61)</f>
        <v>0</v>
      </c>
      <c r="H62" s="329">
        <f>SUM(H60:H61)</f>
        <v>36075</v>
      </c>
      <c r="I62" s="330">
        <f>SUM(I60:I61)</f>
        <v>0</v>
      </c>
    </row>
    <row r="63" spans="1:9" s="312" customFormat="1" ht="15.75" customHeight="1" thickBot="1" x14ac:dyDescent="0.25">
      <c r="B63" s="331"/>
      <c r="D63" s="326"/>
      <c r="E63" s="327"/>
      <c r="F63" s="332"/>
      <c r="G63" s="332"/>
      <c r="H63" s="332"/>
      <c r="I63" s="332"/>
    </row>
    <row r="64" spans="1:9" s="312" customFormat="1" ht="16.5" customHeight="1" thickBot="1" x14ac:dyDescent="0.3">
      <c r="B64" s="559" t="s">
        <v>12</v>
      </c>
      <c r="C64" s="559"/>
      <c r="D64" s="559"/>
      <c r="E64" s="559"/>
      <c r="F64" s="313" t="s">
        <v>4</v>
      </c>
      <c r="G64" s="314" t="s">
        <v>5</v>
      </c>
      <c r="H64" s="314" t="s">
        <v>6</v>
      </c>
      <c r="I64" s="315" t="s">
        <v>7</v>
      </c>
    </row>
    <row r="65" spans="1:9" s="312" customFormat="1" ht="15.75" customHeight="1" x14ac:dyDescent="0.2">
      <c r="A65" s="312">
        <v>3</v>
      </c>
      <c r="B65" s="316" t="s">
        <v>31</v>
      </c>
      <c r="C65" s="317">
        <v>2</v>
      </c>
      <c r="D65" s="318" t="s">
        <v>96</v>
      </c>
      <c r="E65" s="319">
        <f>IF(A65&gt;0,VLOOKUP(A65,'A. Cuadrillas'!$A$1:$G$315,7,TRUE),"")</f>
        <v>55500</v>
      </c>
      <c r="F65" s="320"/>
      <c r="G65" s="321"/>
      <c r="H65" s="321">
        <f t="shared" ref="H65" si="11">E65*C65</f>
        <v>111000</v>
      </c>
      <c r="I65" s="301"/>
    </row>
    <row r="66" spans="1:9" s="312" customFormat="1" ht="15" customHeight="1" x14ac:dyDescent="0.2">
      <c r="B66" s="295" t="s">
        <v>32</v>
      </c>
      <c r="C66" s="322">
        <v>10</v>
      </c>
      <c r="D66" s="323" t="s">
        <v>33</v>
      </c>
      <c r="E66" s="319">
        <f>H65</f>
        <v>111000</v>
      </c>
      <c r="F66" s="320">
        <f>E66*C66/100</f>
        <v>11100</v>
      </c>
      <c r="G66" s="321"/>
      <c r="H66" s="321"/>
      <c r="I66" s="301"/>
    </row>
    <row r="67" spans="1:9" s="312" customFormat="1" ht="15.75" customHeight="1" thickBot="1" x14ac:dyDescent="0.25">
      <c r="B67" s="324" t="s">
        <v>8</v>
      </c>
      <c r="C67" s="325">
        <f>ROUNDUP(SUM(F67:I67),0)</f>
        <v>122100</v>
      </c>
      <c r="D67" s="326" t="s">
        <v>34</v>
      </c>
      <c r="E67" s="327"/>
      <c r="F67" s="328">
        <f>SUM(F65:F66)</f>
        <v>11100</v>
      </c>
      <c r="G67" s="329">
        <f>SUM(G65:G65)</f>
        <v>0</v>
      </c>
      <c r="H67" s="329">
        <f>SUM(H65:H65)</f>
        <v>111000</v>
      </c>
      <c r="I67" s="330">
        <f>SUM(I65:I65)</f>
        <v>0</v>
      </c>
    </row>
    <row r="68" spans="1:9" s="312" customFormat="1" ht="15" customHeight="1" thickBot="1" x14ac:dyDescent="0.25">
      <c r="B68" s="331"/>
      <c r="D68" s="326"/>
      <c r="E68" s="327"/>
      <c r="F68" s="332"/>
      <c r="G68" s="332"/>
      <c r="H68" s="332"/>
      <c r="I68" s="332"/>
    </row>
    <row r="69" spans="1:9" ht="16.5" thickBot="1" x14ac:dyDescent="0.3">
      <c r="B69" s="559" t="s">
        <v>14</v>
      </c>
      <c r="C69" s="559"/>
      <c r="D69" s="559"/>
      <c r="E69" s="559"/>
      <c r="F69" s="12" t="s">
        <v>4</v>
      </c>
      <c r="G69" s="13" t="s">
        <v>5</v>
      </c>
      <c r="H69" s="13" t="s">
        <v>6</v>
      </c>
      <c r="I69" s="14" t="s">
        <v>7</v>
      </c>
    </row>
    <row r="70" spans="1:9" x14ac:dyDescent="0.2">
      <c r="B70" s="155" t="s">
        <v>42</v>
      </c>
      <c r="C70" s="156">
        <v>0.65</v>
      </c>
      <c r="D70" s="157" t="s">
        <v>34</v>
      </c>
      <c r="E70" s="171">
        <f>+concretos!$G$67</f>
        <v>906400</v>
      </c>
      <c r="F70" s="30"/>
      <c r="G70" s="19">
        <f t="shared" ref="G70:G71" si="12">E70*C70</f>
        <v>589160</v>
      </c>
      <c r="H70" s="19"/>
      <c r="I70" s="20"/>
    </row>
    <row r="71" spans="1:9" x14ac:dyDescent="0.2">
      <c r="B71" s="161" t="s">
        <v>43</v>
      </c>
      <c r="C71" s="250">
        <v>0.4</v>
      </c>
      <c r="D71" s="251" t="s">
        <v>34</v>
      </c>
      <c r="E71" s="173">
        <f>+MATERIALES!$D$7</f>
        <v>160000</v>
      </c>
      <c r="F71" s="30"/>
      <c r="G71" s="19">
        <f t="shared" si="12"/>
        <v>64000</v>
      </c>
      <c r="H71" s="19"/>
      <c r="I71" s="20"/>
    </row>
    <row r="72" spans="1:9" s="153" customFormat="1" ht="15.75" customHeight="1" x14ac:dyDescent="0.2">
      <c r="B72" s="439" t="str">
        <f>+B81</f>
        <v>Mezcladora de concreto (1bulto)</v>
      </c>
      <c r="C72" s="250">
        <v>2.5</v>
      </c>
      <c r="D72" s="251" t="s">
        <v>24</v>
      </c>
      <c r="E72" s="378">
        <f>+E81</f>
        <v>13385</v>
      </c>
      <c r="F72" s="162">
        <f>+E72*C72</f>
        <v>33462.5</v>
      </c>
      <c r="G72" s="294"/>
      <c r="H72" s="294"/>
      <c r="I72" s="164"/>
    </row>
    <row r="73" spans="1:9" x14ac:dyDescent="0.2">
      <c r="A73" s="1">
        <v>2</v>
      </c>
      <c r="B73" s="161" t="str">
        <f>+'A. Cuadrillas'!B20</f>
        <v>CUADRILLA 3 - CONCRETOS</v>
      </c>
      <c r="C73" s="250">
        <v>0.15</v>
      </c>
      <c r="D73" s="251" t="s">
        <v>96</v>
      </c>
      <c r="E73" s="173">
        <f>+'A. Cuadrillas'!E20</f>
        <v>471750</v>
      </c>
      <c r="F73" s="30"/>
      <c r="G73" s="19"/>
      <c r="H73" s="19">
        <f t="shared" ref="H73" si="13">E73*C73</f>
        <v>70762.5</v>
      </c>
      <c r="I73" s="20"/>
    </row>
    <row r="74" spans="1:9" ht="15.75" thickBot="1" x14ac:dyDescent="0.25">
      <c r="B74" s="165" t="s">
        <v>32</v>
      </c>
      <c r="C74" s="252">
        <v>5</v>
      </c>
      <c r="D74" s="253" t="s">
        <v>33</v>
      </c>
      <c r="E74" s="254">
        <f>SUM(H73:H73)</f>
        <v>70762.5</v>
      </c>
      <c r="F74" s="30">
        <f>E74*C74/100</f>
        <v>3538.125</v>
      </c>
      <c r="G74" s="19"/>
      <c r="H74" s="19"/>
      <c r="I74" s="20"/>
    </row>
    <row r="75" spans="1:9" ht="15.75" thickBot="1" x14ac:dyDescent="0.25">
      <c r="B75" s="24" t="s">
        <v>8</v>
      </c>
      <c r="C75" s="25">
        <f>ROUNDUP(SUM(F75:I75),0)</f>
        <v>760924</v>
      </c>
      <c r="D75" s="3" t="s">
        <v>34</v>
      </c>
      <c r="F75" s="26">
        <f>SUM(F70:F74)</f>
        <v>37000.625</v>
      </c>
      <c r="G75" s="27">
        <f>SUM(G70:G74)</f>
        <v>653160</v>
      </c>
      <c r="H75" s="27">
        <f>SUM(H70:H74)</f>
        <v>70762.5</v>
      </c>
      <c r="I75" s="28">
        <f>SUM(I70:I74)</f>
        <v>0</v>
      </c>
    </row>
    <row r="76" spans="1:9" ht="15.75" thickBot="1" x14ac:dyDescent="0.25"/>
    <row r="77" spans="1:9" s="34" customFormat="1" ht="16.5" thickBot="1" x14ac:dyDescent="0.3">
      <c r="B77" s="559" t="s">
        <v>438</v>
      </c>
      <c r="C77" s="559"/>
      <c r="D77" s="559"/>
      <c r="E77" s="559"/>
      <c r="F77" s="35" t="s">
        <v>4</v>
      </c>
      <c r="G77" s="36" t="s">
        <v>5</v>
      </c>
      <c r="H77" s="36" t="s">
        <v>6</v>
      </c>
      <c r="I77" s="56" t="s">
        <v>7</v>
      </c>
    </row>
    <row r="78" spans="1:9" s="34" customFormat="1" x14ac:dyDescent="0.2">
      <c r="B78" s="155" t="s">
        <v>439</v>
      </c>
      <c r="C78" s="156">
        <v>1.05</v>
      </c>
      <c r="D78" s="157" t="s">
        <v>34</v>
      </c>
      <c r="E78" s="171">
        <f>+concretos!G13</f>
        <v>1022700</v>
      </c>
      <c r="F78" s="39"/>
      <c r="G78" s="40">
        <f t="shared" ref="G78" si="14">E78*C78</f>
        <v>1073835</v>
      </c>
      <c r="H78" s="40"/>
      <c r="I78" s="59"/>
    </row>
    <row r="79" spans="1:9" s="153" customFormat="1" ht="15.75" customHeight="1" x14ac:dyDescent="0.2">
      <c r="B79" s="377" t="str">
        <f>+B53</f>
        <v>TABLA</v>
      </c>
      <c r="C79" s="250">
        <v>18</v>
      </c>
      <c r="D79" s="251" t="s">
        <v>414</v>
      </c>
      <c r="E79" s="378">
        <f>+E53</f>
        <v>12000</v>
      </c>
      <c r="F79" s="162"/>
      <c r="G79" s="294">
        <f>+C79*E79</f>
        <v>216000</v>
      </c>
      <c r="H79" s="294"/>
      <c r="I79" s="164"/>
    </row>
    <row r="80" spans="1:9" s="153" customFormat="1" ht="15.75" customHeight="1" x14ac:dyDescent="0.2">
      <c r="B80" s="377" t="str">
        <f>+B54</f>
        <v>LISTON</v>
      </c>
      <c r="C80" s="250">
        <v>4</v>
      </c>
      <c r="D80" s="251" t="s">
        <v>414</v>
      </c>
      <c r="E80" s="378">
        <f>+E54</f>
        <v>12000</v>
      </c>
      <c r="F80" s="162"/>
      <c r="G80" s="294">
        <f t="shared" ref="G80" si="15">+C80*E80</f>
        <v>48000</v>
      </c>
      <c r="H80" s="294"/>
      <c r="I80" s="164"/>
    </row>
    <row r="81" spans="1:9" s="153" customFormat="1" ht="15.75" customHeight="1" x14ac:dyDescent="0.2">
      <c r="B81" s="439" t="str">
        <f>+EQUIPOS!B56</f>
        <v>Mezcladora de concreto (1bulto)</v>
      </c>
      <c r="C81" s="250">
        <v>2.5</v>
      </c>
      <c r="D81" s="251" t="s">
        <v>24</v>
      </c>
      <c r="E81" s="378">
        <f>+EQUIPOS!D56</f>
        <v>13385</v>
      </c>
      <c r="F81" s="162">
        <f>+E81*C81</f>
        <v>33462.5</v>
      </c>
      <c r="G81" s="294"/>
      <c r="H81" s="294"/>
      <c r="I81" s="164"/>
    </row>
    <row r="82" spans="1:9" s="153" customFormat="1" x14ac:dyDescent="0.2">
      <c r="A82" s="153">
        <v>2</v>
      </c>
      <c r="B82" s="161" t="str">
        <f>+B73</f>
        <v>CUADRILLA 3 - CONCRETOS</v>
      </c>
      <c r="C82" s="250">
        <v>0.15</v>
      </c>
      <c r="D82" s="251" t="s">
        <v>96</v>
      </c>
      <c r="E82" s="173">
        <f>+E73</f>
        <v>471750</v>
      </c>
      <c r="F82" s="172"/>
      <c r="G82" s="40"/>
      <c r="H82" s="40">
        <f t="shared" ref="H82" si="16">E82*C82</f>
        <v>70762.5</v>
      </c>
      <c r="I82" s="164"/>
    </row>
    <row r="83" spans="1:9" s="34" customFormat="1" ht="15.75" thickBot="1" x14ac:dyDescent="0.25">
      <c r="B83" s="165" t="s">
        <v>32</v>
      </c>
      <c r="C83" s="252">
        <v>5</v>
      </c>
      <c r="D83" s="253" t="s">
        <v>33</v>
      </c>
      <c r="E83" s="254">
        <f>SUM(H84)</f>
        <v>70762.5</v>
      </c>
      <c r="F83" s="39">
        <f>E83*C83/100</f>
        <v>3538.125</v>
      </c>
      <c r="G83" s="40"/>
      <c r="H83" s="40"/>
      <c r="I83" s="59"/>
    </row>
    <row r="84" spans="1:9" s="34" customFormat="1" ht="15.75" thickBot="1" x14ac:dyDescent="0.25">
      <c r="B84" s="48" t="s">
        <v>8</v>
      </c>
      <c r="C84" s="49">
        <f>ROUNDUP(SUM(F84:I84),0)</f>
        <v>1445599</v>
      </c>
      <c r="D84" s="69" t="s">
        <v>34</v>
      </c>
      <c r="E84" s="50"/>
      <c r="F84" s="51">
        <f>SUM(F78:F83)</f>
        <v>37000.625</v>
      </c>
      <c r="G84" s="52">
        <f>SUM(G78:G83)</f>
        <v>1337835</v>
      </c>
      <c r="H84" s="52">
        <f>SUM(H78:H83)</f>
        <v>70762.5</v>
      </c>
      <c r="I84" s="60">
        <f>SUM(I78:I83)</f>
        <v>0</v>
      </c>
    </row>
    <row r="85" spans="1:9" s="34" customFormat="1" ht="15" customHeight="1" thickBot="1" x14ac:dyDescent="0.25">
      <c r="B85" s="53"/>
      <c r="D85" s="69"/>
      <c r="E85" s="50"/>
      <c r="F85" s="54"/>
      <c r="G85" s="54"/>
      <c r="H85" s="54"/>
      <c r="I85" s="54"/>
    </row>
    <row r="86" spans="1:9" s="34" customFormat="1" ht="16.5" thickBot="1" x14ac:dyDescent="0.3">
      <c r="B86" s="559" t="s">
        <v>350</v>
      </c>
      <c r="C86" s="559"/>
      <c r="D86" s="559"/>
      <c r="E86" s="559"/>
      <c r="F86" s="35" t="s">
        <v>4</v>
      </c>
      <c r="G86" s="36" t="s">
        <v>5</v>
      </c>
      <c r="H86" s="36" t="s">
        <v>6</v>
      </c>
      <c r="I86" s="56" t="s">
        <v>7</v>
      </c>
    </row>
    <row r="87" spans="1:9" s="34" customFormat="1" x14ac:dyDescent="0.2">
      <c r="B87" s="155" t="s">
        <v>194</v>
      </c>
      <c r="C87" s="156">
        <f>1.1*23.24</f>
        <v>25.564</v>
      </c>
      <c r="D87" s="157" t="s">
        <v>195</v>
      </c>
      <c r="E87" s="171">
        <f>+MATERIALES!$D$8</f>
        <v>4700</v>
      </c>
      <c r="F87" s="39"/>
      <c r="G87" s="40">
        <f t="shared" ref="G87" si="17">E87*C87</f>
        <v>120150.8</v>
      </c>
      <c r="H87" s="40"/>
      <c r="I87" s="59"/>
    </row>
    <row r="88" spans="1:9" s="103" customFormat="1" x14ac:dyDescent="0.2">
      <c r="B88" s="295" t="s">
        <v>320</v>
      </c>
      <c r="C88" s="296">
        <v>0.5</v>
      </c>
      <c r="D88" s="297" t="str">
        <f>+MATERIALES!$C$20</f>
        <v>GLO</v>
      </c>
      <c r="E88" s="298">
        <f>+MATERIALES!$D$20</f>
        <v>90000</v>
      </c>
      <c r="F88" s="299"/>
      <c r="G88" s="300"/>
      <c r="H88" s="300"/>
      <c r="I88" s="301">
        <f>+E88*C88</f>
        <v>45000</v>
      </c>
    </row>
    <row r="89" spans="1:9" s="34" customFormat="1" x14ac:dyDescent="0.2">
      <c r="A89" s="34">
        <v>1</v>
      </c>
      <c r="B89" s="161" t="s">
        <v>35</v>
      </c>
      <c r="C89" s="250">
        <v>1</v>
      </c>
      <c r="D89" s="251" t="s">
        <v>96</v>
      </c>
      <c r="E89" s="173">
        <f>IF(A89&gt;0,VLOOKUP(A89,'A. Cuadrillas'!$A$1:$G$315,7,TRUE),"")</f>
        <v>92500</v>
      </c>
      <c r="F89" s="39"/>
      <c r="G89" s="40"/>
      <c r="H89" s="40">
        <f t="shared" ref="H89:H91" si="18">E89*C89</f>
        <v>92500</v>
      </c>
      <c r="I89" s="59"/>
    </row>
    <row r="90" spans="1:9" s="34" customFormat="1" x14ac:dyDescent="0.2">
      <c r="A90" s="34">
        <v>2</v>
      </c>
      <c r="B90" s="161" t="s">
        <v>36</v>
      </c>
      <c r="C90" s="250">
        <v>1</v>
      </c>
      <c r="D90" s="251" t="s">
        <v>96</v>
      </c>
      <c r="E90" s="173">
        <f>IF(A90&gt;0,VLOOKUP(A90,'A. Cuadrillas'!$A$1:$G$315,7,TRUE),"")</f>
        <v>83250</v>
      </c>
      <c r="F90" s="39"/>
      <c r="G90" s="40"/>
      <c r="H90" s="40">
        <f t="shared" si="18"/>
        <v>83250</v>
      </c>
      <c r="I90" s="59"/>
    </row>
    <row r="91" spans="1:9" s="34" customFormat="1" x14ac:dyDescent="0.2">
      <c r="A91" s="34">
        <v>3</v>
      </c>
      <c r="B91" s="161" t="s">
        <v>31</v>
      </c>
      <c r="C91" s="250">
        <v>1</v>
      </c>
      <c r="D91" s="251" t="s">
        <v>96</v>
      </c>
      <c r="E91" s="173">
        <f>IF(A91&gt;0,VLOOKUP(A91,'A. Cuadrillas'!$A$1:$G$315,7,TRUE),"")</f>
        <v>55500</v>
      </c>
      <c r="F91" s="39"/>
      <c r="G91" s="40"/>
      <c r="H91" s="40">
        <f t="shared" si="18"/>
        <v>55500</v>
      </c>
      <c r="I91" s="59"/>
    </row>
    <row r="92" spans="1:9" s="34" customFormat="1" ht="15.75" thickBot="1" x14ac:dyDescent="0.25">
      <c r="B92" s="165" t="s">
        <v>32</v>
      </c>
      <c r="C92" s="252">
        <v>5</v>
      </c>
      <c r="D92" s="253" t="s">
        <v>33</v>
      </c>
      <c r="E92" s="254">
        <f>SUM(H89:H91)</f>
        <v>231250</v>
      </c>
      <c r="F92" s="39">
        <f>E92*C92/100</f>
        <v>11562.5</v>
      </c>
      <c r="G92" s="40"/>
      <c r="H92" s="40"/>
      <c r="I92" s="59"/>
    </row>
    <row r="93" spans="1:9" s="34" customFormat="1" ht="15.75" thickBot="1" x14ac:dyDescent="0.25">
      <c r="B93" s="48" t="s">
        <v>8</v>
      </c>
      <c r="C93" s="49">
        <f>ROUNDUP(SUM(F93:I93),0)</f>
        <v>407964</v>
      </c>
      <c r="D93" s="69" t="s">
        <v>28</v>
      </c>
      <c r="E93" s="50"/>
      <c r="F93" s="51">
        <f>SUM(F87:F92)</f>
        <v>11562.5</v>
      </c>
      <c r="G93" s="52">
        <f>SUM(G87:G92)</f>
        <v>120150.8</v>
      </c>
      <c r="H93" s="52">
        <f>SUM(H87:H92)</f>
        <v>231250</v>
      </c>
      <c r="I93" s="60">
        <f>SUM(I87:I92)</f>
        <v>45000</v>
      </c>
    </row>
    <row r="94" spans="1:9" s="34" customFormat="1" ht="15" customHeight="1" x14ac:dyDescent="0.2">
      <c r="B94" s="53"/>
      <c r="D94" s="69"/>
      <c r="E94" s="50"/>
      <c r="F94" s="54"/>
      <c r="G94" s="54"/>
      <c r="H94" s="54"/>
      <c r="I94" s="54"/>
    </row>
    <row r="95" spans="1:9" s="34" customFormat="1" ht="3" customHeight="1" thickBot="1" x14ac:dyDescent="0.25">
      <c r="B95" s="556" t="s">
        <v>197</v>
      </c>
      <c r="C95" s="557"/>
      <c r="D95" s="557"/>
      <c r="E95" s="557"/>
      <c r="F95" s="54"/>
      <c r="G95" s="54"/>
      <c r="H95" s="54"/>
      <c r="I95" s="54"/>
    </row>
    <row r="96" spans="1:9" s="34" customFormat="1" ht="15.75" thickBot="1" x14ac:dyDescent="0.25">
      <c r="B96" s="558"/>
      <c r="C96" s="558"/>
      <c r="D96" s="558"/>
      <c r="E96" s="558"/>
      <c r="F96" s="35" t="s">
        <v>4</v>
      </c>
      <c r="G96" s="36" t="s">
        <v>5</v>
      </c>
      <c r="H96" s="36" t="s">
        <v>6</v>
      </c>
      <c r="I96" s="56" t="s">
        <v>7</v>
      </c>
    </row>
    <row r="97" spans="1:9" s="34" customFormat="1" x14ac:dyDescent="0.2">
      <c r="B97" s="155" t="s">
        <v>196</v>
      </c>
      <c r="C97" s="61">
        <v>1</v>
      </c>
      <c r="D97" s="157" t="s">
        <v>28</v>
      </c>
      <c r="E97" s="171">
        <f>+MATERIALES!$D$9</f>
        <v>150000</v>
      </c>
      <c r="F97" s="249"/>
      <c r="G97" s="40">
        <f t="shared" ref="G97" si="19">E97*C97</f>
        <v>150000</v>
      </c>
      <c r="H97" s="40"/>
      <c r="I97" s="59"/>
    </row>
    <row r="98" spans="1:9" s="103" customFormat="1" x14ac:dyDescent="0.2">
      <c r="B98" s="295" t="s">
        <v>320</v>
      </c>
      <c r="C98" s="296">
        <v>0.2</v>
      </c>
      <c r="D98" s="297" t="str">
        <f>+MATERIALES!$C$20</f>
        <v>GLO</v>
      </c>
      <c r="E98" s="298">
        <f>+MATERIALES!$D$20</f>
        <v>90000</v>
      </c>
      <c r="F98" s="299"/>
      <c r="G98" s="300"/>
      <c r="H98" s="300"/>
      <c r="I98" s="301">
        <f>+E98*C98</f>
        <v>18000</v>
      </c>
    </row>
    <row r="99" spans="1:9" s="34" customFormat="1" x14ac:dyDescent="0.2">
      <c r="A99" s="34">
        <v>1</v>
      </c>
      <c r="B99" s="161" t="s">
        <v>35</v>
      </c>
      <c r="C99" s="250">
        <v>0.5</v>
      </c>
      <c r="D99" s="251" t="s">
        <v>96</v>
      </c>
      <c r="E99" s="173">
        <f>IF(A99&gt;0,VLOOKUP(A99,'A. Cuadrillas'!$A$1:$G$315,7,TRUE),"")</f>
        <v>92500</v>
      </c>
      <c r="F99" s="249"/>
      <c r="G99" s="40"/>
      <c r="H99" s="40">
        <f t="shared" ref="H99:H101" si="20">E99*C99</f>
        <v>46250</v>
      </c>
      <c r="I99" s="59"/>
    </row>
    <row r="100" spans="1:9" s="34" customFormat="1" x14ac:dyDescent="0.2">
      <c r="A100" s="34">
        <v>2</v>
      </c>
      <c r="B100" s="161" t="s">
        <v>36</v>
      </c>
      <c r="C100" s="250">
        <v>0.5</v>
      </c>
      <c r="D100" s="251" t="s">
        <v>96</v>
      </c>
      <c r="E100" s="173">
        <f>IF(A100&gt;0,VLOOKUP(A100,'A. Cuadrillas'!$A$1:$G$315,7,TRUE),"")</f>
        <v>83250</v>
      </c>
      <c r="F100" s="249"/>
      <c r="G100" s="40"/>
      <c r="H100" s="40">
        <f t="shared" si="20"/>
        <v>41625</v>
      </c>
      <c r="I100" s="59"/>
    </row>
    <row r="101" spans="1:9" s="34" customFormat="1" x14ac:dyDescent="0.2">
      <c r="A101" s="34">
        <v>3</v>
      </c>
      <c r="B101" s="161" t="s">
        <v>31</v>
      </c>
      <c r="C101" s="250">
        <v>0.5</v>
      </c>
      <c r="D101" s="251" t="s">
        <v>96</v>
      </c>
      <c r="E101" s="173">
        <f>IF(A101&gt;0,VLOOKUP(A101,'A. Cuadrillas'!$A$1:$G$315,7,TRUE),"")</f>
        <v>55500</v>
      </c>
      <c r="F101" s="249"/>
      <c r="G101" s="40"/>
      <c r="H101" s="40">
        <f t="shared" si="20"/>
        <v>27750</v>
      </c>
      <c r="I101" s="59"/>
    </row>
    <row r="102" spans="1:9" s="34" customFormat="1" ht="15.75" thickBot="1" x14ac:dyDescent="0.25">
      <c r="B102" s="165" t="s">
        <v>32</v>
      </c>
      <c r="C102" s="252">
        <v>5</v>
      </c>
      <c r="D102" s="253" t="s">
        <v>33</v>
      </c>
      <c r="E102" s="254">
        <f>SUM(H99:H101)</f>
        <v>115625</v>
      </c>
      <c r="F102" s="249">
        <f>E102*C102/100</f>
        <v>5781.25</v>
      </c>
      <c r="G102" s="40"/>
      <c r="H102" s="40"/>
      <c r="I102" s="59"/>
    </row>
    <row r="103" spans="1:9" s="34" customFormat="1" ht="15.75" thickBot="1" x14ac:dyDescent="0.25">
      <c r="B103" s="48" t="s">
        <v>8</v>
      </c>
      <c r="C103" s="49">
        <f>ROUNDUP(SUM(F103:I103),0)</f>
        <v>289407</v>
      </c>
      <c r="D103" s="69" t="s">
        <v>28</v>
      </c>
      <c r="E103" s="50"/>
      <c r="F103" s="51">
        <f>SUM(F97:F102)</f>
        <v>5781.25</v>
      </c>
      <c r="G103" s="52">
        <f>SUM(G97:G102)</f>
        <v>150000</v>
      </c>
      <c r="H103" s="52">
        <f>SUM(H97:H102)</f>
        <v>115625</v>
      </c>
      <c r="I103" s="60">
        <f>SUM(I97:I102)</f>
        <v>18000</v>
      </c>
    </row>
    <row r="104" spans="1:9" s="34" customFormat="1" ht="15" customHeight="1" thickBot="1" x14ac:dyDescent="0.25">
      <c r="B104" s="53"/>
      <c r="D104" s="69"/>
      <c r="E104" s="50"/>
      <c r="F104" s="54"/>
      <c r="G104" s="54"/>
      <c r="H104" s="54"/>
      <c r="I104" s="54"/>
    </row>
    <row r="105" spans="1:9" ht="16.5" thickBot="1" x14ac:dyDescent="0.3">
      <c r="B105" s="559" t="s">
        <v>256</v>
      </c>
      <c r="C105" s="559"/>
      <c r="D105" s="559"/>
      <c r="E105" s="559"/>
      <c r="F105" s="12" t="s">
        <v>4</v>
      </c>
      <c r="G105" s="13" t="s">
        <v>5</v>
      </c>
      <c r="H105" s="13" t="s">
        <v>6</v>
      </c>
      <c r="I105" s="14" t="s">
        <v>7</v>
      </c>
    </row>
    <row r="106" spans="1:9" s="34" customFormat="1" x14ac:dyDescent="0.2">
      <c r="A106" s="34">
        <v>1</v>
      </c>
      <c r="B106" s="155" t="s">
        <v>35</v>
      </c>
      <c r="C106" s="156">
        <f>1/20</f>
        <v>0.05</v>
      </c>
      <c r="D106" s="157" t="s">
        <v>96</v>
      </c>
      <c r="E106" s="171">
        <f>IF(A106&gt;0,VLOOKUP(A106,'A. Cuadrillas'!$A$1:$G$315,7,TRUE),"")</f>
        <v>92500</v>
      </c>
      <c r="F106" s="249"/>
      <c r="G106" s="40"/>
      <c r="H106" s="40">
        <f t="shared" ref="H106:H108" si="21">E106*C106</f>
        <v>4625</v>
      </c>
      <c r="I106" s="59"/>
    </row>
    <row r="107" spans="1:9" s="34" customFormat="1" x14ac:dyDescent="0.2">
      <c r="A107" s="34">
        <v>2</v>
      </c>
      <c r="B107" s="161" t="s">
        <v>36</v>
      </c>
      <c r="C107" s="250">
        <f>1/10</f>
        <v>0.1</v>
      </c>
      <c r="D107" s="251" t="s">
        <v>96</v>
      </c>
      <c r="E107" s="173">
        <f>IF(A107&gt;0,VLOOKUP(A107,'A. Cuadrillas'!$A$1:$G$315,7,TRUE),"")</f>
        <v>83250</v>
      </c>
      <c r="F107" s="249"/>
      <c r="G107" s="40"/>
      <c r="H107" s="40">
        <f t="shared" si="21"/>
        <v>8325</v>
      </c>
      <c r="I107" s="59"/>
    </row>
    <row r="108" spans="1:9" s="34" customFormat="1" x14ac:dyDescent="0.2">
      <c r="A108" s="34">
        <v>3</v>
      </c>
      <c r="B108" s="161" t="s">
        <v>31</v>
      </c>
      <c r="C108" s="250">
        <f>1/10</f>
        <v>0.1</v>
      </c>
      <c r="D108" s="251" t="s">
        <v>96</v>
      </c>
      <c r="E108" s="173">
        <f>IF(A108&gt;0,VLOOKUP(A108,'A. Cuadrillas'!$A$1:$G$315,7,TRUE),"")</f>
        <v>55500</v>
      </c>
      <c r="F108" s="249"/>
      <c r="G108" s="40"/>
      <c r="H108" s="40">
        <f t="shared" si="21"/>
        <v>5550</v>
      </c>
      <c r="I108" s="59"/>
    </row>
    <row r="109" spans="1:9" ht="15.75" thickBot="1" x14ac:dyDescent="0.25">
      <c r="B109" s="24" t="s">
        <v>8</v>
      </c>
      <c r="C109" s="25">
        <f>ROUNDUP(SUM(F109:I109),0)</f>
        <v>18500</v>
      </c>
      <c r="D109" s="3" t="s">
        <v>28</v>
      </c>
      <c r="F109" s="26">
        <f>SUM(F106:F108)</f>
        <v>0</v>
      </c>
      <c r="G109" s="27">
        <f>SUM(G106:G108)</f>
        <v>0</v>
      </c>
      <c r="H109" s="27">
        <f>SUM(H106:H108)</f>
        <v>18500</v>
      </c>
      <c r="I109" s="28">
        <f>SUM(I106:I108)</f>
        <v>0</v>
      </c>
    </row>
    <row r="110" spans="1:9" s="34" customFormat="1" ht="15" customHeight="1" thickBot="1" x14ac:dyDescent="0.25">
      <c r="B110" s="53"/>
      <c r="D110" s="69"/>
      <c r="E110" s="50"/>
      <c r="F110" s="54"/>
      <c r="G110" s="54"/>
      <c r="H110" s="54"/>
      <c r="I110" s="54"/>
    </row>
    <row r="111" spans="1:9" s="34" customFormat="1" ht="16.5" thickBot="1" x14ac:dyDescent="0.3">
      <c r="B111" s="559" t="s">
        <v>198</v>
      </c>
      <c r="C111" s="559"/>
      <c r="D111" s="559"/>
      <c r="E111" s="559"/>
      <c r="F111" s="35" t="s">
        <v>4</v>
      </c>
      <c r="G111" s="36" t="s">
        <v>5</v>
      </c>
      <c r="H111" s="36" t="s">
        <v>6</v>
      </c>
      <c r="I111" s="56" t="s">
        <v>7</v>
      </c>
    </row>
    <row r="112" spans="1:9" s="34" customFormat="1" x14ac:dyDescent="0.2">
      <c r="B112" s="155" t="s">
        <v>194</v>
      </c>
      <c r="C112" s="156">
        <v>2</v>
      </c>
      <c r="D112" s="157" t="s">
        <v>195</v>
      </c>
      <c r="E112" s="171">
        <f>+MATERIALES!$D$8</f>
        <v>4700</v>
      </c>
      <c r="F112" s="39"/>
      <c r="G112" s="40">
        <f t="shared" ref="G112" si="22">E112*C112</f>
        <v>9400</v>
      </c>
      <c r="H112" s="40"/>
      <c r="I112" s="59"/>
    </row>
    <row r="113" spans="1:9" s="103" customFormat="1" x14ac:dyDescent="0.2">
      <c r="B113" s="295" t="s">
        <v>320</v>
      </c>
      <c r="C113" s="296">
        <v>0.1</v>
      </c>
      <c r="D113" s="297" t="str">
        <f>+MATERIALES!$C$20</f>
        <v>GLO</v>
      </c>
      <c r="E113" s="298">
        <f>+MATERIALES!$D$20</f>
        <v>90000</v>
      </c>
      <c r="F113" s="299"/>
      <c r="G113" s="300"/>
      <c r="H113" s="300"/>
      <c r="I113" s="301">
        <f>+E113*C113</f>
        <v>9000</v>
      </c>
    </row>
    <row r="114" spans="1:9" s="34" customFormat="1" x14ac:dyDescent="0.2">
      <c r="A114" s="34">
        <v>1</v>
      </c>
      <c r="B114" s="161" t="s">
        <v>35</v>
      </c>
      <c r="C114" s="250">
        <f>1/50</f>
        <v>0.02</v>
      </c>
      <c r="D114" s="251" t="s">
        <v>96</v>
      </c>
      <c r="E114" s="173">
        <f>IF(A114&gt;0,VLOOKUP(A114,'A. Cuadrillas'!$A$1:$G$315,7,TRUE),"")</f>
        <v>92500</v>
      </c>
      <c r="F114" s="39"/>
      <c r="G114" s="40"/>
      <c r="H114" s="40">
        <f t="shared" ref="H114:H116" si="23">E114*C114</f>
        <v>1850</v>
      </c>
      <c r="I114" s="59"/>
    </row>
    <row r="115" spans="1:9" s="34" customFormat="1" x14ac:dyDescent="0.2">
      <c r="A115" s="34">
        <v>2</v>
      </c>
      <c r="B115" s="161" t="s">
        <v>36</v>
      </c>
      <c r="C115" s="250">
        <f>1/20</f>
        <v>0.05</v>
      </c>
      <c r="D115" s="251" t="s">
        <v>96</v>
      </c>
      <c r="E115" s="173">
        <f>IF(A115&gt;0,VLOOKUP(A115,'A. Cuadrillas'!$A$1:$G$315,7,TRUE),"")</f>
        <v>83250</v>
      </c>
      <c r="F115" s="39"/>
      <c r="G115" s="40"/>
      <c r="H115" s="40">
        <f t="shared" si="23"/>
        <v>4162.5</v>
      </c>
      <c r="I115" s="59"/>
    </row>
    <row r="116" spans="1:9" s="34" customFormat="1" x14ac:dyDescent="0.2">
      <c r="A116" s="34">
        <v>3</v>
      </c>
      <c r="B116" s="161" t="s">
        <v>31</v>
      </c>
      <c r="C116" s="250">
        <f>1/20</f>
        <v>0.05</v>
      </c>
      <c r="D116" s="251" t="s">
        <v>96</v>
      </c>
      <c r="E116" s="173">
        <f>IF(A116&gt;0,VLOOKUP(A116,'A. Cuadrillas'!$A$1:$G$315,7,TRUE),"")</f>
        <v>55500</v>
      </c>
      <c r="F116" s="39"/>
      <c r="G116" s="40"/>
      <c r="H116" s="40">
        <f t="shared" si="23"/>
        <v>2775</v>
      </c>
      <c r="I116" s="59"/>
    </row>
    <row r="117" spans="1:9" s="34" customFormat="1" ht="15.75" thickBot="1" x14ac:dyDescent="0.25">
      <c r="B117" s="165" t="s">
        <v>32</v>
      </c>
      <c r="C117" s="252">
        <v>5</v>
      </c>
      <c r="D117" s="253" t="s">
        <v>33</v>
      </c>
      <c r="E117" s="254">
        <f>SUM(H114:H116)</f>
        <v>8787.5</v>
      </c>
      <c r="F117" s="39">
        <f>E117*C117/100</f>
        <v>439.375</v>
      </c>
      <c r="G117" s="40"/>
      <c r="H117" s="40"/>
      <c r="I117" s="59"/>
    </row>
    <row r="118" spans="1:9" s="34" customFormat="1" ht="15.75" thickBot="1" x14ac:dyDescent="0.25">
      <c r="B118" s="48" t="s">
        <v>8</v>
      </c>
      <c r="C118" s="49">
        <f>ROUNDUP(SUM(F118:I118),0)</f>
        <v>27627</v>
      </c>
      <c r="D118" s="69" t="s">
        <v>28</v>
      </c>
      <c r="E118" s="50"/>
      <c r="F118" s="51">
        <f>SUM(F112:F117)</f>
        <v>439.375</v>
      </c>
      <c r="G118" s="52">
        <f>SUM(G112:G117)</f>
        <v>9400</v>
      </c>
      <c r="H118" s="52">
        <f>SUM(H112:H117)</f>
        <v>8787.5</v>
      </c>
      <c r="I118" s="60">
        <f>SUM(I112:I117)</f>
        <v>9000</v>
      </c>
    </row>
    <row r="119" spans="1:9" s="34" customFormat="1" ht="15" customHeight="1" x14ac:dyDescent="0.2">
      <c r="B119" s="53"/>
      <c r="D119" s="69"/>
      <c r="E119" s="50"/>
      <c r="F119" s="54"/>
      <c r="G119" s="54"/>
      <c r="H119" s="54"/>
      <c r="I119" s="54"/>
    </row>
    <row r="120" spans="1:9" s="34" customFormat="1" ht="1.5" customHeight="1" thickBot="1" x14ac:dyDescent="0.25">
      <c r="B120" s="556" t="s">
        <v>199</v>
      </c>
      <c r="C120" s="557"/>
      <c r="D120" s="557"/>
      <c r="E120" s="557"/>
      <c r="F120" s="54"/>
      <c r="G120" s="54"/>
      <c r="H120" s="54"/>
      <c r="I120" s="54"/>
    </row>
    <row r="121" spans="1:9" s="34" customFormat="1" ht="15.75" thickBot="1" x14ac:dyDescent="0.25">
      <c r="B121" s="558"/>
      <c r="C121" s="558"/>
      <c r="D121" s="558"/>
      <c r="E121" s="558"/>
      <c r="F121" s="35" t="s">
        <v>4</v>
      </c>
      <c r="G121" s="36" t="s">
        <v>5</v>
      </c>
      <c r="H121" s="36" t="s">
        <v>6</v>
      </c>
      <c r="I121" s="56" t="s">
        <v>7</v>
      </c>
    </row>
    <row r="122" spans="1:9" s="34" customFormat="1" x14ac:dyDescent="0.2">
      <c r="B122" s="155" t="s">
        <v>200</v>
      </c>
      <c r="C122" s="61">
        <v>1</v>
      </c>
      <c r="D122" s="157" t="s">
        <v>28</v>
      </c>
      <c r="E122" s="171">
        <f>+MATERIALES!$D$10</f>
        <v>120000</v>
      </c>
      <c r="F122" s="249"/>
      <c r="G122" s="40">
        <f t="shared" ref="G122" si="24">E122*C122</f>
        <v>120000</v>
      </c>
      <c r="H122" s="40"/>
      <c r="I122" s="59"/>
    </row>
    <row r="123" spans="1:9" s="103" customFormat="1" x14ac:dyDescent="0.2">
      <c r="B123" s="295" t="s">
        <v>320</v>
      </c>
      <c r="C123" s="296">
        <v>0.2</v>
      </c>
      <c r="D123" s="297" t="str">
        <f>+MATERIALES!$C$20</f>
        <v>GLO</v>
      </c>
      <c r="E123" s="298">
        <f>+MATERIALES!$D$20</f>
        <v>90000</v>
      </c>
      <c r="F123" s="299"/>
      <c r="G123" s="300"/>
      <c r="H123" s="300"/>
      <c r="I123" s="301">
        <f>+E123*C123</f>
        <v>18000</v>
      </c>
    </row>
    <row r="124" spans="1:9" s="34" customFormat="1" x14ac:dyDescent="0.2">
      <c r="A124" s="34">
        <v>1</v>
      </c>
      <c r="B124" s="161" t="s">
        <v>35</v>
      </c>
      <c r="C124" s="250">
        <v>0.5</v>
      </c>
      <c r="D124" s="251">
        <v>38048</v>
      </c>
      <c r="E124" s="173">
        <f>IF(A124&gt;0,VLOOKUP(A124,'A. Cuadrillas'!$A$1:$G$315,7,TRUE),"")</f>
        <v>92500</v>
      </c>
      <c r="F124" s="249"/>
      <c r="G124" s="40"/>
      <c r="H124" s="40">
        <f t="shared" ref="H124:H126" si="25">E124*C124</f>
        <v>46250</v>
      </c>
      <c r="I124" s="59"/>
    </row>
    <row r="125" spans="1:9" s="34" customFormat="1" x14ac:dyDescent="0.2">
      <c r="A125" s="34">
        <v>2</v>
      </c>
      <c r="B125" s="161" t="s">
        <v>36</v>
      </c>
      <c r="C125" s="250">
        <v>0.5</v>
      </c>
      <c r="D125" s="251" t="s">
        <v>96</v>
      </c>
      <c r="E125" s="173">
        <f>IF(A125&gt;0,VLOOKUP(A125,'A. Cuadrillas'!$A$1:$G$315,7,TRUE),"")</f>
        <v>83250</v>
      </c>
      <c r="F125" s="249"/>
      <c r="G125" s="40"/>
      <c r="H125" s="40">
        <f t="shared" si="25"/>
        <v>41625</v>
      </c>
      <c r="I125" s="59"/>
    </row>
    <row r="126" spans="1:9" s="34" customFormat="1" x14ac:dyDescent="0.2">
      <c r="A126" s="34">
        <v>3</v>
      </c>
      <c r="B126" s="161" t="s">
        <v>31</v>
      </c>
      <c r="C126" s="250">
        <v>0.5</v>
      </c>
      <c r="D126" s="251" t="s">
        <v>96</v>
      </c>
      <c r="E126" s="173">
        <f>IF(A126&gt;0,VLOOKUP(A126,'A. Cuadrillas'!$A$1:$G$315,7,TRUE),"")</f>
        <v>55500</v>
      </c>
      <c r="F126" s="249"/>
      <c r="G126" s="40"/>
      <c r="H126" s="40">
        <f t="shared" si="25"/>
        <v>27750</v>
      </c>
      <c r="I126" s="59"/>
    </row>
    <row r="127" spans="1:9" s="34" customFormat="1" ht="15.75" thickBot="1" x14ac:dyDescent="0.25">
      <c r="B127" s="165" t="s">
        <v>32</v>
      </c>
      <c r="C127" s="252">
        <v>5</v>
      </c>
      <c r="D127" s="253" t="s">
        <v>33</v>
      </c>
      <c r="E127" s="254">
        <f>SUM(H124:H126)</f>
        <v>115625</v>
      </c>
      <c r="F127" s="249">
        <f>E127*C127/100</f>
        <v>5781.25</v>
      </c>
      <c r="G127" s="40"/>
      <c r="H127" s="40"/>
      <c r="I127" s="59"/>
    </row>
    <row r="128" spans="1:9" s="34" customFormat="1" ht="15.75" thickBot="1" x14ac:dyDescent="0.25">
      <c r="B128" s="48" t="s">
        <v>8</v>
      </c>
      <c r="C128" s="49">
        <f>ROUNDUP(SUM(F128:I128),0)</f>
        <v>259407</v>
      </c>
      <c r="D128" s="69" t="s">
        <v>28</v>
      </c>
      <c r="E128" s="50"/>
      <c r="F128" s="51">
        <f>SUM(F122:F127)</f>
        <v>5781.25</v>
      </c>
      <c r="G128" s="52">
        <f>SUM(G122:G127)</f>
        <v>120000</v>
      </c>
      <c r="H128" s="52">
        <f>SUM(H122:H127)</f>
        <v>115625</v>
      </c>
      <c r="I128" s="60">
        <f>SUM(I122:I127)</f>
        <v>18000</v>
      </c>
    </row>
    <row r="129" spans="1:9" s="34" customFormat="1" ht="15" customHeight="1" x14ac:dyDescent="0.2">
      <c r="B129" s="53"/>
      <c r="D129" s="69"/>
      <c r="E129" s="50"/>
      <c r="F129" s="54"/>
      <c r="G129" s="54"/>
      <c r="H129" s="54"/>
      <c r="I129" s="54"/>
    </row>
    <row r="130" spans="1:9" s="34" customFormat="1" ht="3.75" customHeight="1" thickBot="1" x14ac:dyDescent="0.25">
      <c r="B130" s="556" t="s">
        <v>324</v>
      </c>
      <c r="C130" s="557"/>
      <c r="D130" s="557"/>
      <c r="E130" s="557"/>
      <c r="F130" s="54"/>
      <c r="G130" s="54"/>
      <c r="H130" s="54"/>
      <c r="I130" s="54"/>
    </row>
    <row r="131" spans="1:9" s="34" customFormat="1" ht="15.75" thickBot="1" x14ac:dyDescent="0.25">
      <c r="B131" s="558"/>
      <c r="C131" s="558"/>
      <c r="D131" s="558"/>
      <c r="E131" s="558"/>
      <c r="F131" s="35" t="s">
        <v>4</v>
      </c>
      <c r="G131" s="36" t="s">
        <v>5</v>
      </c>
      <c r="H131" s="36" t="s">
        <v>6</v>
      </c>
      <c r="I131" s="56" t="s">
        <v>7</v>
      </c>
    </row>
    <row r="132" spans="1:9" s="34" customFormat="1" x14ac:dyDescent="0.2">
      <c r="A132" s="34">
        <v>1</v>
      </c>
      <c r="B132" s="161" t="s">
        <v>35</v>
      </c>
      <c r="C132" s="250">
        <v>0.05</v>
      </c>
      <c r="D132" s="251" t="s">
        <v>96</v>
      </c>
      <c r="E132" s="173">
        <f>IF(A132&gt;0,VLOOKUP(A132,'A. Cuadrillas'!$A$1:$G$315,7,TRUE),"")</f>
        <v>92500</v>
      </c>
      <c r="F132" s="249"/>
      <c r="G132" s="40"/>
      <c r="H132" s="40">
        <f t="shared" ref="H132:H134" si="26">E132*C132</f>
        <v>4625</v>
      </c>
      <c r="I132" s="59"/>
    </row>
    <row r="133" spans="1:9" s="34" customFormat="1" x14ac:dyDescent="0.2">
      <c r="A133" s="34">
        <v>2</v>
      </c>
      <c r="B133" s="161" t="s">
        <v>36</v>
      </c>
      <c r="C133" s="250">
        <v>0.08</v>
      </c>
      <c r="D133" s="251" t="s">
        <v>96</v>
      </c>
      <c r="E133" s="173">
        <f>IF(A133&gt;0,VLOOKUP(A133,'A. Cuadrillas'!$A$1:$G$315,7,TRUE),"")</f>
        <v>83250</v>
      </c>
      <c r="F133" s="249"/>
      <c r="G133" s="40"/>
      <c r="H133" s="40">
        <f t="shared" si="26"/>
        <v>6660</v>
      </c>
      <c r="I133" s="59"/>
    </row>
    <row r="134" spans="1:9" s="34" customFormat="1" x14ac:dyDescent="0.2">
      <c r="A134" s="34">
        <v>3</v>
      </c>
      <c r="B134" s="161" t="s">
        <v>31</v>
      </c>
      <c r="C134" s="250">
        <v>0.08</v>
      </c>
      <c r="D134" s="251" t="s">
        <v>96</v>
      </c>
      <c r="E134" s="173">
        <f>IF(A134&gt;0,VLOOKUP(A134,'A. Cuadrillas'!$A$1:$G$315,7,TRUE),"")</f>
        <v>55500</v>
      </c>
      <c r="F134" s="249"/>
      <c r="G134" s="40"/>
      <c r="H134" s="40">
        <f t="shared" si="26"/>
        <v>4440</v>
      </c>
      <c r="I134" s="59"/>
    </row>
    <row r="135" spans="1:9" s="34" customFormat="1" ht="15.75" thickBot="1" x14ac:dyDescent="0.25">
      <c r="B135" s="165" t="s">
        <v>32</v>
      </c>
      <c r="C135" s="252">
        <v>5</v>
      </c>
      <c r="D135" s="253" t="s">
        <v>33</v>
      </c>
      <c r="E135" s="254">
        <f>SUM(H132:H134)</f>
        <v>15725</v>
      </c>
      <c r="F135" s="249">
        <f>E135*C135/100</f>
        <v>786.25</v>
      </c>
      <c r="G135" s="40"/>
      <c r="H135" s="40"/>
      <c r="I135" s="59"/>
    </row>
    <row r="136" spans="1:9" s="34" customFormat="1" ht="15.75" thickBot="1" x14ac:dyDescent="0.25">
      <c r="B136" s="48" t="s">
        <v>8</v>
      </c>
      <c r="C136" s="49">
        <f>ROUNDUP(SUM(F136:I136),0)</f>
        <v>16512</v>
      </c>
      <c r="D136" s="69" t="s">
        <v>28</v>
      </c>
      <c r="E136" s="50"/>
      <c r="F136" s="51">
        <f>SUM(F132:F135)</f>
        <v>786.25</v>
      </c>
      <c r="G136" s="52">
        <f>SUM(G132:G135)</f>
        <v>0</v>
      </c>
      <c r="H136" s="52">
        <f>SUM(H132:H135)</f>
        <v>15725</v>
      </c>
      <c r="I136" s="60">
        <f>SUM(I132:I135)</f>
        <v>0</v>
      </c>
    </row>
    <row r="137" spans="1:9" s="34" customFormat="1" ht="15" customHeight="1" thickBot="1" x14ac:dyDescent="0.25">
      <c r="B137" s="53"/>
      <c r="D137" s="69"/>
      <c r="E137" s="50"/>
      <c r="F137" s="54"/>
      <c r="G137" s="54"/>
      <c r="H137" s="54"/>
      <c r="I137" s="54"/>
    </row>
    <row r="138" spans="1:9" ht="15.75" x14ac:dyDescent="0.25">
      <c r="B138" s="559" t="s">
        <v>328</v>
      </c>
      <c r="C138" s="559"/>
      <c r="D138" s="559"/>
      <c r="E138" s="559"/>
      <c r="F138" s="12" t="s">
        <v>4</v>
      </c>
      <c r="G138" s="13" t="s">
        <v>5</v>
      </c>
      <c r="H138" s="13" t="s">
        <v>6</v>
      </c>
      <c r="I138" s="14" t="s">
        <v>7</v>
      </c>
    </row>
    <row r="139" spans="1:9" x14ac:dyDescent="0.2">
      <c r="A139" s="1">
        <v>1</v>
      </c>
      <c r="B139" s="161" t="s">
        <v>35</v>
      </c>
      <c r="C139" s="250">
        <v>0.01</v>
      </c>
      <c r="D139" s="251" t="s">
        <v>96</v>
      </c>
      <c r="E139" s="173">
        <f>IF(A139&gt;0,VLOOKUP(A139,'A. Cuadrillas'!$A$1:$G$315,7,TRUE),"")</f>
        <v>92500</v>
      </c>
      <c r="F139" s="249"/>
      <c r="G139" s="19"/>
      <c r="H139" s="19">
        <f t="shared" ref="H139:H141" si="27">E139*C139</f>
        <v>925</v>
      </c>
      <c r="I139" s="20"/>
    </row>
    <row r="140" spans="1:9" x14ac:dyDescent="0.2">
      <c r="A140" s="1">
        <v>2</v>
      </c>
      <c r="B140" s="161" t="s">
        <v>36</v>
      </c>
      <c r="C140" s="250">
        <v>1.4999999999999999E-2</v>
      </c>
      <c r="D140" s="251" t="s">
        <v>96</v>
      </c>
      <c r="E140" s="173">
        <f>IF(A140&gt;0,VLOOKUP(A140,'A. Cuadrillas'!$A$1:$G$315,7,TRUE),"")</f>
        <v>83250</v>
      </c>
      <c r="F140" s="249"/>
      <c r="G140" s="19"/>
      <c r="H140" s="19">
        <f t="shared" si="27"/>
        <v>1248.75</v>
      </c>
      <c r="I140" s="20"/>
    </row>
    <row r="141" spans="1:9" x14ac:dyDescent="0.2">
      <c r="A141" s="1">
        <v>3</v>
      </c>
      <c r="B141" s="161" t="s">
        <v>31</v>
      </c>
      <c r="C141" s="250">
        <v>1.4999999999999999E-2</v>
      </c>
      <c r="D141" s="251" t="s">
        <v>96</v>
      </c>
      <c r="E141" s="173">
        <f>IF(A141&gt;0,VLOOKUP(A141,'A. Cuadrillas'!$A$1:$G$315,7,TRUE),"")</f>
        <v>55500</v>
      </c>
      <c r="F141" s="249"/>
      <c r="G141" s="19"/>
      <c r="H141" s="19">
        <f t="shared" si="27"/>
        <v>832.5</v>
      </c>
      <c r="I141" s="20"/>
    </row>
    <row r="142" spans="1:9" ht="15.75" thickBot="1" x14ac:dyDescent="0.25">
      <c r="B142" s="165" t="s">
        <v>32</v>
      </c>
      <c r="C142" s="252">
        <v>5</v>
      </c>
      <c r="D142" s="253" t="s">
        <v>33</v>
      </c>
      <c r="E142" s="254">
        <f>SUM(H139:H141)</f>
        <v>3006.25</v>
      </c>
      <c r="F142" s="249">
        <f>E142*C142/100</f>
        <v>150.3125</v>
      </c>
      <c r="G142" s="19"/>
      <c r="H142" s="19"/>
      <c r="I142" s="20"/>
    </row>
    <row r="143" spans="1:9" ht="15.75" thickBot="1" x14ac:dyDescent="0.25">
      <c r="B143" s="24" t="s">
        <v>8</v>
      </c>
      <c r="C143" s="49">
        <f>ROUNDUP(SUM(F143:I143),0)</f>
        <v>3157</v>
      </c>
      <c r="D143" s="3" t="s">
        <v>28</v>
      </c>
      <c r="F143" s="26">
        <f>SUM(F139:F142)</f>
        <v>150.3125</v>
      </c>
      <c r="G143" s="27">
        <f>SUM(G139:G142)</f>
        <v>0</v>
      </c>
      <c r="H143" s="27">
        <f>SUM(H139:H142)</f>
        <v>3006.25</v>
      </c>
      <c r="I143" s="28">
        <f>SUM(I139:I142)</f>
        <v>0</v>
      </c>
    </row>
    <row r="144" spans="1:9" s="34" customFormat="1" ht="15" customHeight="1" thickBot="1" x14ac:dyDescent="0.25">
      <c r="B144" s="53"/>
      <c r="D144" s="69"/>
      <c r="E144" s="50"/>
      <c r="F144" s="54"/>
      <c r="G144" s="54"/>
      <c r="H144" s="54"/>
      <c r="I144" s="54"/>
    </row>
    <row r="145" spans="1:9" ht="16.5" thickBot="1" x14ac:dyDescent="0.3">
      <c r="B145" s="559" t="s">
        <v>15</v>
      </c>
      <c r="C145" s="559"/>
      <c r="D145" s="559"/>
      <c r="E145" s="559"/>
      <c r="F145" s="12" t="s">
        <v>4</v>
      </c>
      <c r="G145" s="13" t="s">
        <v>5</v>
      </c>
      <c r="H145" s="13" t="s">
        <v>6</v>
      </c>
      <c r="I145" s="14" t="s">
        <v>7</v>
      </c>
    </row>
    <row r="146" spans="1:9" x14ac:dyDescent="0.2">
      <c r="B146" s="155" t="s">
        <v>44</v>
      </c>
      <c r="C146" s="156">
        <v>1</v>
      </c>
      <c r="D146" s="157" t="s">
        <v>39</v>
      </c>
      <c r="E146" s="171">
        <f>+MATERIALES!D8</f>
        <v>4700</v>
      </c>
      <c r="F146" s="249"/>
      <c r="G146" s="19">
        <f t="shared" ref="G146:G147" si="28">E146*C146</f>
        <v>4700</v>
      </c>
      <c r="H146" s="19"/>
      <c r="I146" s="20"/>
    </row>
    <row r="147" spans="1:9" x14ac:dyDescent="0.2">
      <c r="B147" s="161" t="s">
        <v>325</v>
      </c>
      <c r="C147" s="250">
        <v>0.03</v>
      </c>
      <c r="D147" s="251" t="s">
        <v>39</v>
      </c>
      <c r="E147" s="173">
        <v>4700</v>
      </c>
      <c r="F147" s="249"/>
      <c r="G147" s="19">
        <f t="shared" si="28"/>
        <v>141</v>
      </c>
      <c r="H147" s="19"/>
      <c r="I147" s="20"/>
    </row>
    <row r="148" spans="1:9" s="153" customFormat="1" x14ac:dyDescent="0.2">
      <c r="B148" s="161" t="str">
        <f>+MATERIALES!B20</f>
        <v>TRANSPORTE INTERNO</v>
      </c>
      <c r="C148" s="250">
        <v>0.01</v>
      </c>
      <c r="D148" s="251" t="str">
        <f>+MATERIALES!C20</f>
        <v>GLO</v>
      </c>
      <c r="E148" s="173">
        <f>+MATERIALES!D20</f>
        <v>90000</v>
      </c>
      <c r="F148" s="249"/>
      <c r="G148" s="294"/>
      <c r="H148" s="294"/>
      <c r="I148" s="164">
        <f>+E148*C148</f>
        <v>900</v>
      </c>
    </row>
    <row r="149" spans="1:9" x14ac:dyDescent="0.2">
      <c r="A149" s="1">
        <v>1</v>
      </c>
      <c r="B149" s="161" t="s">
        <v>35</v>
      </c>
      <c r="C149" s="250">
        <v>5.0000000000000001E-3</v>
      </c>
      <c r="D149" s="251" t="s">
        <v>96</v>
      </c>
      <c r="E149" s="173">
        <f>IF(A149&gt;0,VLOOKUP(A149,'A. Cuadrillas'!$A$1:$G$315,7,TRUE),"")</f>
        <v>92500</v>
      </c>
      <c r="F149" s="249"/>
      <c r="G149" s="19"/>
      <c r="H149" s="19">
        <f t="shared" ref="H149:H151" si="29">E149*C149</f>
        <v>462.5</v>
      </c>
      <c r="I149" s="20"/>
    </row>
    <row r="150" spans="1:9" x14ac:dyDescent="0.2">
      <c r="A150" s="1">
        <v>2</v>
      </c>
      <c r="B150" s="161" t="s">
        <v>36</v>
      </c>
      <c r="C150" s="250">
        <v>1E-3</v>
      </c>
      <c r="D150" s="251" t="s">
        <v>96</v>
      </c>
      <c r="E150" s="173">
        <f>IF(A150&gt;0,VLOOKUP(A150,'A. Cuadrillas'!$A$1:$G$315,7,TRUE),"")</f>
        <v>83250</v>
      </c>
      <c r="F150" s="249"/>
      <c r="G150" s="19"/>
      <c r="H150" s="19">
        <f t="shared" si="29"/>
        <v>83.25</v>
      </c>
      <c r="I150" s="20"/>
    </row>
    <row r="151" spans="1:9" x14ac:dyDescent="0.2">
      <c r="A151" s="1">
        <v>3</v>
      </c>
      <c r="B151" s="161" t="s">
        <v>31</v>
      </c>
      <c r="C151" s="250">
        <v>1E-3</v>
      </c>
      <c r="D151" s="251" t="s">
        <v>96</v>
      </c>
      <c r="E151" s="173">
        <f>IF(A151&gt;0,VLOOKUP(A151,'A. Cuadrillas'!$A$1:$G$315,7,TRUE),"")</f>
        <v>55500</v>
      </c>
      <c r="F151" s="249"/>
      <c r="G151" s="19"/>
      <c r="H151" s="19">
        <f t="shared" si="29"/>
        <v>55.5</v>
      </c>
      <c r="I151" s="20"/>
    </row>
    <row r="152" spans="1:9" x14ac:dyDescent="0.2">
      <c r="B152" s="161" t="s">
        <v>45</v>
      </c>
      <c r="C152" s="250">
        <v>10</v>
      </c>
      <c r="D152" s="251" t="s">
        <v>33</v>
      </c>
      <c r="E152" s="173">
        <f>SUM(G146:G151)</f>
        <v>4841</v>
      </c>
      <c r="F152" s="249"/>
      <c r="G152" s="19"/>
      <c r="H152" s="19"/>
      <c r="I152" s="20">
        <f>E152*C152/100</f>
        <v>484.1</v>
      </c>
    </row>
    <row r="153" spans="1:9" ht="15.75" thickBot="1" x14ac:dyDescent="0.25">
      <c r="B153" s="165" t="s">
        <v>32</v>
      </c>
      <c r="C153" s="252">
        <v>5</v>
      </c>
      <c r="D153" s="253" t="s">
        <v>33</v>
      </c>
      <c r="E153" s="254">
        <f>SUM(H149:H151)</f>
        <v>601.25</v>
      </c>
      <c r="F153" s="249">
        <f>E153*C153/100</f>
        <v>30.0625</v>
      </c>
      <c r="G153" s="19"/>
      <c r="H153" s="19"/>
      <c r="I153" s="20"/>
    </row>
    <row r="154" spans="1:9" ht="15.75" thickBot="1" x14ac:dyDescent="0.25">
      <c r="B154" s="24" t="s">
        <v>8</v>
      </c>
      <c r="C154" s="25">
        <f>ROUNDUP(SUM(F154:I154),0)</f>
        <v>6857</v>
      </c>
      <c r="D154" s="3" t="s">
        <v>39</v>
      </c>
      <c r="F154" s="26">
        <f>SUM(F146:F153)</f>
        <v>30.0625</v>
      </c>
      <c r="G154" s="27">
        <f>SUM(G146:G153)</f>
        <v>4841</v>
      </c>
      <c r="H154" s="27">
        <f>SUM(H146:H153)</f>
        <v>601.25</v>
      </c>
      <c r="I154" s="28">
        <f>SUM(I146:I153)</f>
        <v>1384.1</v>
      </c>
    </row>
    <row r="155" spans="1:9" s="34" customFormat="1" ht="15.75" thickBot="1" x14ac:dyDescent="0.25">
      <c r="B155" s="48"/>
      <c r="C155" s="104"/>
      <c r="D155" s="69"/>
      <c r="E155" s="50"/>
      <c r="F155" s="105"/>
      <c r="G155" s="105"/>
      <c r="H155" s="105"/>
      <c r="I155" s="106"/>
    </row>
    <row r="156" spans="1:9" s="34" customFormat="1" ht="16.5" thickBot="1" x14ac:dyDescent="0.3">
      <c r="B156" s="561" t="s">
        <v>205</v>
      </c>
      <c r="C156" s="562"/>
      <c r="D156" s="562"/>
      <c r="E156" s="562"/>
      <c r="F156" s="562"/>
      <c r="G156" s="562"/>
      <c r="H156" s="562"/>
      <c r="I156" s="563"/>
    </row>
    <row r="157" spans="1:9" s="34" customFormat="1" ht="15.75" x14ac:dyDescent="0.25">
      <c r="B157" s="68"/>
      <c r="C157" s="68"/>
      <c r="D157" s="68"/>
      <c r="E157" s="68"/>
      <c r="F157" s="68"/>
      <c r="G157" s="68"/>
      <c r="H157" s="68"/>
      <c r="I157" s="68"/>
    </row>
    <row r="158" spans="1:9" s="34" customFormat="1" ht="15.75" thickBot="1" x14ac:dyDescent="0.25">
      <c r="B158" s="53"/>
      <c r="D158" s="69"/>
      <c r="E158" s="50"/>
      <c r="F158" s="54"/>
      <c r="G158" s="54"/>
      <c r="H158" s="54"/>
      <c r="I158" s="54"/>
    </row>
    <row r="159" spans="1:9" s="34" customFormat="1" ht="16.5" thickBot="1" x14ac:dyDescent="0.3">
      <c r="B159" s="575" t="s">
        <v>10</v>
      </c>
      <c r="C159" s="575"/>
      <c r="D159" s="575"/>
      <c r="E159" s="576"/>
      <c r="F159" s="35" t="s">
        <v>4</v>
      </c>
      <c r="G159" s="36" t="s">
        <v>5</v>
      </c>
      <c r="H159" s="36" t="s">
        <v>6</v>
      </c>
      <c r="I159" s="56" t="s">
        <v>7</v>
      </c>
    </row>
    <row r="160" spans="1:9" s="34" customFormat="1" ht="15.75" customHeight="1" x14ac:dyDescent="0.2">
      <c r="A160" s="34">
        <v>3</v>
      </c>
      <c r="B160" s="155" t="s">
        <v>31</v>
      </c>
      <c r="C160" s="156">
        <v>0.3</v>
      </c>
      <c r="D160" s="157" t="s">
        <v>96</v>
      </c>
      <c r="E160" s="171">
        <f>IF(A160&gt;0,VLOOKUP(A160,'A. Cuadrillas'!$A$1:$G$315,7,TRUE),"")</f>
        <v>55500</v>
      </c>
      <c r="F160" s="58"/>
      <c r="G160" s="40"/>
      <c r="H160" s="40">
        <f t="shared" ref="H160" si="30">E160*C160</f>
        <v>16650</v>
      </c>
      <c r="I160" s="59"/>
    </row>
    <row r="161" spans="1:9" s="34" customFormat="1" ht="15.75" customHeight="1" thickBot="1" x14ac:dyDescent="0.25">
      <c r="B161" s="165" t="s">
        <v>32</v>
      </c>
      <c r="C161" s="252">
        <v>5</v>
      </c>
      <c r="D161" s="253" t="s">
        <v>33</v>
      </c>
      <c r="E161" s="254">
        <f>H160</f>
        <v>16650</v>
      </c>
      <c r="F161" s="58">
        <f>E161*C161/100</f>
        <v>832.5</v>
      </c>
      <c r="G161" s="40"/>
      <c r="H161" s="40"/>
      <c r="I161" s="59"/>
    </row>
    <row r="162" spans="1:9" s="34" customFormat="1" ht="16.5" customHeight="1" thickBot="1" x14ac:dyDescent="0.25">
      <c r="B162" s="48" t="s">
        <v>8</v>
      </c>
      <c r="C162" s="49">
        <f>ROUNDUP(SUM(F162:I162),0)</f>
        <v>17483</v>
      </c>
      <c r="D162" s="69" t="s">
        <v>34</v>
      </c>
      <c r="E162" s="50"/>
      <c r="F162" s="51">
        <f>SUM(F160:F161)</f>
        <v>832.5</v>
      </c>
      <c r="G162" s="52">
        <f>SUM(G160:G161)</f>
        <v>0</v>
      </c>
      <c r="H162" s="52">
        <f>SUM(H160:H161)</f>
        <v>16650</v>
      </c>
      <c r="I162" s="60">
        <f>SUM(I160:I161)</f>
        <v>0</v>
      </c>
    </row>
    <row r="163" spans="1:9" s="34" customFormat="1" ht="15" customHeight="1" thickBot="1" x14ac:dyDescent="0.25">
      <c r="B163" s="53"/>
      <c r="D163" s="69"/>
      <c r="E163" s="50"/>
      <c r="F163" s="54"/>
      <c r="G163" s="54"/>
      <c r="H163" s="54"/>
      <c r="I163" s="54"/>
    </row>
    <row r="164" spans="1:9" s="312" customFormat="1" ht="16.5" thickBot="1" x14ac:dyDescent="0.3">
      <c r="B164" s="559" t="s">
        <v>11</v>
      </c>
      <c r="C164" s="559"/>
      <c r="D164" s="559"/>
      <c r="E164" s="559"/>
      <c r="F164" s="313" t="s">
        <v>4</v>
      </c>
      <c r="G164" s="314" t="s">
        <v>5</v>
      </c>
      <c r="H164" s="314" t="s">
        <v>6</v>
      </c>
      <c r="I164" s="315" t="s">
        <v>7</v>
      </c>
    </row>
    <row r="165" spans="1:9" s="312" customFormat="1" ht="15" customHeight="1" x14ac:dyDescent="0.2">
      <c r="A165" s="312">
        <v>3</v>
      </c>
      <c r="B165" s="316" t="s">
        <v>31</v>
      </c>
      <c r="C165" s="317">
        <v>0.65</v>
      </c>
      <c r="D165" s="318" t="s">
        <v>96</v>
      </c>
      <c r="E165" s="319">
        <f>IF(A165&gt;0,VLOOKUP(A165,'A. Cuadrillas'!$A$1:$G$315,7,TRUE),"")</f>
        <v>55500</v>
      </c>
      <c r="F165" s="320"/>
      <c r="G165" s="321"/>
      <c r="H165" s="321">
        <f t="shared" ref="H165" si="31">E165*C165</f>
        <v>36075</v>
      </c>
      <c r="I165" s="301"/>
    </row>
    <row r="166" spans="1:9" s="312" customFormat="1" ht="15" customHeight="1" x14ac:dyDescent="0.2">
      <c r="B166" s="295" t="s">
        <v>32</v>
      </c>
      <c r="C166" s="322">
        <v>5</v>
      </c>
      <c r="D166" s="323" t="s">
        <v>33</v>
      </c>
      <c r="E166" s="319">
        <f>H165</f>
        <v>36075</v>
      </c>
      <c r="F166" s="320">
        <f>E166*C166/100</f>
        <v>1803.75</v>
      </c>
      <c r="G166" s="321"/>
      <c r="H166" s="321"/>
      <c r="I166" s="301"/>
    </row>
    <row r="167" spans="1:9" s="312" customFormat="1" ht="15.75" customHeight="1" thickBot="1" x14ac:dyDescent="0.25">
      <c r="B167" s="324" t="s">
        <v>8</v>
      </c>
      <c r="C167" s="325">
        <f>ROUNDUP(SUM(F167:I167),0)</f>
        <v>37879</v>
      </c>
      <c r="D167" s="326" t="s">
        <v>34</v>
      </c>
      <c r="E167" s="327"/>
      <c r="F167" s="328">
        <f>SUM(F165:F166)</f>
        <v>1803.75</v>
      </c>
      <c r="G167" s="329">
        <f>SUM(G165:G166)</f>
        <v>0</v>
      </c>
      <c r="H167" s="329">
        <f>SUM(H165:H166)</f>
        <v>36075</v>
      </c>
      <c r="I167" s="330">
        <f>SUM(I165:I166)</f>
        <v>0</v>
      </c>
    </row>
    <row r="168" spans="1:9" s="312" customFormat="1" ht="15.75" customHeight="1" thickBot="1" x14ac:dyDescent="0.25">
      <c r="B168" s="331"/>
      <c r="D168" s="326"/>
      <c r="E168" s="327"/>
      <c r="F168" s="332"/>
      <c r="G168" s="332"/>
      <c r="H168" s="332"/>
      <c r="I168" s="332"/>
    </row>
    <row r="169" spans="1:9" s="312" customFormat="1" ht="16.5" customHeight="1" thickBot="1" x14ac:dyDescent="0.3">
      <c r="B169" s="559" t="s">
        <v>12</v>
      </c>
      <c r="C169" s="559"/>
      <c r="D169" s="559"/>
      <c r="E169" s="559"/>
      <c r="F169" s="313" t="s">
        <v>4</v>
      </c>
      <c r="G169" s="314" t="s">
        <v>5</v>
      </c>
      <c r="H169" s="314" t="s">
        <v>6</v>
      </c>
      <c r="I169" s="315" t="s">
        <v>7</v>
      </c>
    </row>
    <row r="170" spans="1:9" s="312" customFormat="1" ht="15.75" customHeight="1" x14ac:dyDescent="0.2">
      <c r="A170" s="312">
        <v>3</v>
      </c>
      <c r="B170" s="316" t="s">
        <v>31</v>
      </c>
      <c r="C170" s="317">
        <v>2</v>
      </c>
      <c r="D170" s="318" t="s">
        <v>96</v>
      </c>
      <c r="E170" s="319">
        <f>IF(A170&gt;0,VLOOKUP(A170,'A. Cuadrillas'!$A$1:$G$315,7,TRUE),"")</f>
        <v>55500</v>
      </c>
      <c r="F170" s="320"/>
      <c r="G170" s="321"/>
      <c r="H170" s="321">
        <f t="shared" ref="H170" si="32">E170*C170</f>
        <v>111000</v>
      </c>
      <c r="I170" s="301"/>
    </row>
    <row r="171" spans="1:9" s="312" customFormat="1" ht="15" customHeight="1" x14ac:dyDescent="0.2">
      <c r="B171" s="295" t="s">
        <v>32</v>
      </c>
      <c r="C171" s="322">
        <v>10</v>
      </c>
      <c r="D171" s="323" t="s">
        <v>33</v>
      </c>
      <c r="E171" s="319">
        <f>H170</f>
        <v>111000</v>
      </c>
      <c r="F171" s="320">
        <f>E171*C171/100</f>
        <v>11100</v>
      </c>
      <c r="G171" s="321"/>
      <c r="H171" s="321"/>
      <c r="I171" s="301"/>
    </row>
    <row r="172" spans="1:9" s="312" customFormat="1" ht="15.75" customHeight="1" thickBot="1" x14ac:dyDescent="0.25">
      <c r="B172" s="324" t="s">
        <v>8</v>
      </c>
      <c r="C172" s="325">
        <f>ROUNDUP(SUM(F172:I172),0)</f>
        <v>122100</v>
      </c>
      <c r="D172" s="326" t="s">
        <v>34</v>
      </c>
      <c r="E172" s="327"/>
      <c r="F172" s="328">
        <f>SUM(F170:F171)</f>
        <v>11100</v>
      </c>
      <c r="G172" s="329">
        <f>SUM(G170:G170)</f>
        <v>0</v>
      </c>
      <c r="H172" s="329">
        <f>SUM(H170:H170)</f>
        <v>111000</v>
      </c>
      <c r="I172" s="330">
        <f>SUM(I170:I170)</f>
        <v>0</v>
      </c>
    </row>
    <row r="173" spans="1:9" s="312" customFormat="1" ht="15" customHeight="1" x14ac:dyDescent="0.2">
      <c r="B173" s="331"/>
      <c r="D173" s="326"/>
      <c r="E173" s="327"/>
      <c r="F173" s="332"/>
      <c r="G173" s="332"/>
      <c r="H173" s="332"/>
      <c r="I173" s="332"/>
    </row>
    <row r="174" spans="1:9" ht="16.5" customHeight="1" thickBot="1" x14ac:dyDescent="0.25">
      <c r="B174" s="556" t="s">
        <v>13</v>
      </c>
      <c r="C174" s="557"/>
      <c r="D174" s="557"/>
      <c r="E174" s="557"/>
    </row>
    <row r="175" spans="1:9" ht="15.75" customHeight="1" thickBot="1" x14ac:dyDescent="0.25">
      <c r="B175" s="557"/>
      <c r="C175" s="557"/>
      <c r="D175" s="557"/>
      <c r="E175" s="557"/>
      <c r="F175" s="12" t="s">
        <v>4</v>
      </c>
      <c r="G175" s="13" t="s">
        <v>5</v>
      </c>
      <c r="H175" s="13" t="s">
        <v>6</v>
      </c>
      <c r="I175" s="14" t="s">
        <v>7</v>
      </c>
    </row>
    <row r="176" spans="1:9" ht="15" customHeight="1" x14ac:dyDescent="0.2">
      <c r="A176" s="1">
        <v>1</v>
      </c>
      <c r="B176" s="155" t="s">
        <v>35</v>
      </c>
      <c r="C176" s="156">
        <v>0.05</v>
      </c>
      <c r="D176" s="157" t="s">
        <v>96</v>
      </c>
      <c r="E176" s="171">
        <f>IF(A176&gt;0,VLOOKUP(A176,'A. Cuadrillas'!$A$1:$G$315,7,TRUE),"")</f>
        <v>92500</v>
      </c>
      <c r="F176" s="30"/>
      <c r="G176" s="19"/>
      <c r="H176" s="19">
        <f t="shared" ref="H176:H178" si="33">E176*C176</f>
        <v>4625</v>
      </c>
      <c r="I176" s="20"/>
    </row>
    <row r="177" spans="1:9" ht="15.75" customHeight="1" x14ac:dyDescent="0.2">
      <c r="A177" s="1">
        <v>2</v>
      </c>
      <c r="B177" s="161" t="s">
        <v>36</v>
      </c>
      <c r="C177" s="250">
        <v>0.05</v>
      </c>
      <c r="D177" s="251" t="s">
        <v>96</v>
      </c>
      <c r="E177" s="173">
        <f>IF(A177&gt;0,VLOOKUP(A177,'A. Cuadrillas'!$A$1:$G$315,7,TRUE),"")</f>
        <v>83250</v>
      </c>
      <c r="F177" s="30"/>
      <c r="G177" s="19"/>
      <c r="H177" s="19">
        <f t="shared" si="33"/>
        <v>4162.5</v>
      </c>
      <c r="I177" s="20"/>
    </row>
    <row r="178" spans="1:9" ht="15.75" customHeight="1" x14ac:dyDescent="0.2">
      <c r="A178" s="1">
        <v>3</v>
      </c>
      <c r="B178" s="161" t="s">
        <v>31</v>
      </c>
      <c r="C178" s="250">
        <v>0.12</v>
      </c>
      <c r="D178" s="251" t="s">
        <v>96</v>
      </c>
      <c r="E178" s="173">
        <f>IF(A178&gt;0,VLOOKUP(A178,'A. Cuadrillas'!$A$1:$G$315,7,TRUE),"")</f>
        <v>55500</v>
      </c>
      <c r="F178" s="30"/>
      <c r="G178" s="19"/>
      <c r="H178" s="19">
        <f t="shared" si="33"/>
        <v>6660</v>
      </c>
      <c r="I178" s="20"/>
    </row>
    <row r="179" spans="1:9" ht="15" customHeight="1" thickBot="1" x14ac:dyDescent="0.25">
      <c r="B179" s="165" t="s">
        <v>32</v>
      </c>
      <c r="C179" s="252">
        <v>5</v>
      </c>
      <c r="D179" s="253" t="s">
        <v>33</v>
      </c>
      <c r="E179" s="254">
        <f>SUM(H176:H178)</f>
        <v>15447.5</v>
      </c>
      <c r="F179" s="30">
        <f>E179*C179/100</f>
        <v>772.375</v>
      </c>
      <c r="G179" s="19"/>
      <c r="H179" s="19"/>
      <c r="I179" s="20"/>
    </row>
    <row r="180" spans="1:9" ht="15.75" customHeight="1" thickBot="1" x14ac:dyDescent="0.25">
      <c r="B180" s="24" t="s">
        <v>8</v>
      </c>
      <c r="C180" s="25">
        <f>ROUNDUP(SUM(F180:I180),0)</f>
        <v>16220</v>
      </c>
      <c r="D180" s="69" t="s">
        <v>34</v>
      </c>
      <c r="F180" s="26">
        <f>SUM(F176:F179)</f>
        <v>772.375</v>
      </c>
      <c r="G180" s="27">
        <f>SUM(G176:G179)</f>
        <v>0</v>
      </c>
      <c r="H180" s="27">
        <f>SUM(H176:H179)</f>
        <v>15447.5</v>
      </c>
      <c r="I180" s="28">
        <f>SUM(I176:I179)</f>
        <v>0</v>
      </c>
    </row>
    <row r="181" spans="1:9" s="34" customFormat="1" ht="15" customHeight="1" x14ac:dyDescent="0.2">
      <c r="B181" s="53"/>
      <c r="D181" s="69"/>
      <c r="E181" s="50"/>
      <c r="F181" s="54"/>
      <c r="G181" s="54"/>
      <c r="H181" s="54"/>
      <c r="I181" s="54"/>
    </row>
    <row r="182" spans="1:9" s="34" customFormat="1" ht="15.75" thickBot="1" x14ac:dyDescent="0.25">
      <c r="B182" s="556" t="s">
        <v>374</v>
      </c>
      <c r="C182" s="557"/>
      <c r="D182" s="557"/>
      <c r="E182" s="557"/>
      <c r="F182" s="54"/>
      <c r="G182" s="54"/>
      <c r="H182" s="54"/>
      <c r="I182" s="54"/>
    </row>
    <row r="183" spans="1:9" s="34" customFormat="1" ht="15.75" thickBot="1" x14ac:dyDescent="0.25">
      <c r="B183" s="558"/>
      <c r="C183" s="558"/>
      <c r="D183" s="558"/>
      <c r="E183" s="558"/>
      <c r="F183" s="35" t="s">
        <v>4</v>
      </c>
      <c r="G183" s="36" t="s">
        <v>5</v>
      </c>
      <c r="H183" s="36" t="s">
        <v>6</v>
      </c>
      <c r="I183" s="56" t="s">
        <v>7</v>
      </c>
    </row>
    <row r="184" spans="1:9" s="34" customFormat="1" x14ac:dyDescent="0.2">
      <c r="A184" s="34">
        <v>1</v>
      </c>
      <c r="B184" s="161" t="s">
        <v>35</v>
      </c>
      <c r="C184" s="250">
        <v>0.01</v>
      </c>
      <c r="D184" s="251" t="s">
        <v>96</v>
      </c>
      <c r="E184" s="173">
        <f>IF(A184&gt;0,VLOOKUP(A184,'A. Cuadrillas'!$A$1:$G$315,7,TRUE),"")</f>
        <v>92500</v>
      </c>
      <c r="F184" s="249"/>
      <c r="G184" s="40"/>
      <c r="H184" s="40">
        <f t="shared" ref="H184" si="34">E184*C184</f>
        <v>925</v>
      </c>
      <c r="I184" s="59"/>
    </row>
    <row r="185" spans="1:9" s="34" customFormat="1" x14ac:dyDescent="0.2">
      <c r="A185" s="34">
        <v>2</v>
      </c>
      <c r="B185" s="161" t="s">
        <v>36</v>
      </c>
      <c r="C185" s="250">
        <v>0.01</v>
      </c>
      <c r="D185" s="251" t="s">
        <v>96</v>
      </c>
      <c r="E185" s="173">
        <f>IF(A185&gt;0,VLOOKUP(A185,'A. Cuadrillas'!$A$1:$G$315,7,TRUE),"")</f>
        <v>83250</v>
      </c>
      <c r="F185" s="249"/>
      <c r="G185" s="40"/>
      <c r="H185" s="40">
        <f t="shared" ref="H185:H186" si="35">E185*C185</f>
        <v>832.5</v>
      </c>
      <c r="I185" s="59"/>
    </row>
    <row r="186" spans="1:9" s="34" customFormat="1" x14ac:dyDescent="0.2">
      <c r="A186" s="34">
        <v>3</v>
      </c>
      <c r="B186" s="161" t="s">
        <v>31</v>
      </c>
      <c r="C186" s="250">
        <v>0.01</v>
      </c>
      <c r="D186" s="251" t="s">
        <v>96</v>
      </c>
      <c r="E186" s="173">
        <f>IF(A186&gt;0,VLOOKUP(A186,'A. Cuadrillas'!$A$1:$G$315,7,TRUE),"")</f>
        <v>55500</v>
      </c>
      <c r="F186" s="249"/>
      <c r="G186" s="40"/>
      <c r="H186" s="40">
        <f t="shared" si="35"/>
        <v>555</v>
      </c>
      <c r="I186" s="59"/>
    </row>
    <row r="187" spans="1:9" s="153" customFormat="1" x14ac:dyDescent="0.2">
      <c r="B187" s="373" t="str">
        <f>+MATERIALES!B12</f>
        <v>SOLDADURA /LIMPIADOR</v>
      </c>
      <c r="C187" s="374">
        <v>0.15</v>
      </c>
      <c r="D187" s="375" t="s">
        <v>414</v>
      </c>
      <c r="E187" s="376">
        <f>+MATERIALES!D12</f>
        <v>3500</v>
      </c>
      <c r="F187" s="249"/>
      <c r="G187" s="294">
        <f>+E187*C187</f>
        <v>525</v>
      </c>
      <c r="H187" s="294"/>
      <c r="I187" s="164"/>
    </row>
    <row r="188" spans="1:9" s="34" customFormat="1" ht="15.75" thickBot="1" x14ac:dyDescent="0.25">
      <c r="B188" s="165" t="s">
        <v>32</v>
      </c>
      <c r="C188" s="252">
        <v>5</v>
      </c>
      <c r="D188" s="253" t="s">
        <v>33</v>
      </c>
      <c r="E188" s="254">
        <f>SUM(H184:H186)</f>
        <v>2312.5</v>
      </c>
      <c r="F188" s="249">
        <f>E188*C188/100</f>
        <v>115.625</v>
      </c>
      <c r="G188" s="40"/>
      <c r="H188" s="40"/>
      <c r="I188" s="59"/>
    </row>
    <row r="189" spans="1:9" s="34" customFormat="1" ht="15.75" thickBot="1" x14ac:dyDescent="0.25">
      <c r="B189" s="48" t="s">
        <v>8</v>
      </c>
      <c r="C189" s="49">
        <f>ROUNDUP(SUM(F189:I189),0)</f>
        <v>2954</v>
      </c>
      <c r="D189" s="69" t="s">
        <v>29</v>
      </c>
      <c r="E189" s="50"/>
      <c r="F189" s="51">
        <f>SUM(F184:F188)</f>
        <v>115.625</v>
      </c>
      <c r="G189" s="52">
        <f>SUM(G184:G188)</f>
        <v>525</v>
      </c>
      <c r="H189" s="52">
        <f>SUM(H184:H188)</f>
        <v>2312.5</v>
      </c>
      <c r="I189" s="60">
        <f>SUM(I184:I188)</f>
        <v>0</v>
      </c>
    </row>
    <row r="190" spans="1:9" s="34" customFormat="1" ht="15" customHeight="1" thickBot="1" x14ac:dyDescent="0.25">
      <c r="B190" s="53"/>
      <c r="D190" s="69"/>
      <c r="E190" s="50"/>
      <c r="F190" s="54"/>
      <c r="G190" s="54"/>
      <c r="H190" s="54"/>
      <c r="I190" s="54"/>
    </row>
    <row r="191" spans="1:9" s="34" customFormat="1" ht="16.5" thickBot="1" x14ac:dyDescent="0.3">
      <c r="B191" s="561" t="s">
        <v>206</v>
      </c>
      <c r="C191" s="562"/>
      <c r="D191" s="562"/>
      <c r="E191" s="562"/>
      <c r="F191" s="562"/>
      <c r="G191" s="562"/>
      <c r="H191" s="562"/>
      <c r="I191" s="563"/>
    </row>
    <row r="192" spans="1:9" s="34" customFormat="1" ht="15.75" x14ac:dyDescent="0.25">
      <c r="B192" s="68"/>
      <c r="C192" s="68"/>
      <c r="D192" s="68"/>
      <c r="E192" s="68"/>
      <c r="F192" s="68"/>
      <c r="G192" s="68"/>
      <c r="H192" s="68"/>
      <c r="I192" s="68"/>
    </row>
    <row r="193" spans="1:9" s="34" customFormat="1" ht="15.75" thickBot="1" x14ac:dyDescent="0.25">
      <c r="B193" s="53"/>
      <c r="D193" s="69"/>
      <c r="E193" s="50"/>
      <c r="F193" s="54"/>
      <c r="G193" s="54"/>
      <c r="H193" s="54"/>
      <c r="I193" s="54"/>
    </row>
    <row r="194" spans="1:9" s="153" customFormat="1" ht="16.5" thickBot="1" x14ac:dyDescent="0.3">
      <c r="B194" s="559" t="s">
        <v>433</v>
      </c>
      <c r="C194" s="559"/>
      <c r="D194" s="559"/>
      <c r="E194" s="559"/>
      <c r="F194" s="158" t="s">
        <v>4</v>
      </c>
      <c r="G194" s="159" t="s">
        <v>5</v>
      </c>
      <c r="H194" s="159" t="s">
        <v>6</v>
      </c>
      <c r="I194" s="160" t="s">
        <v>7</v>
      </c>
    </row>
    <row r="195" spans="1:9" s="153" customFormat="1" ht="15.75" customHeight="1" x14ac:dyDescent="0.2">
      <c r="A195" s="153">
        <v>3</v>
      </c>
      <c r="B195" s="155" t="s">
        <v>31</v>
      </c>
      <c r="C195" s="156">
        <v>0.3</v>
      </c>
      <c r="D195" s="157" t="s">
        <v>96</v>
      </c>
      <c r="E195" s="171">
        <f>IF(A195&gt;0,VLOOKUP(A195,'A. Cuadrillas'!$A$1:$G$315,7,TRUE),"")</f>
        <v>55500</v>
      </c>
      <c r="F195" s="162"/>
      <c r="G195" s="40"/>
      <c r="H195" s="40">
        <f t="shared" ref="H195" si="36">E195*C195</f>
        <v>16650</v>
      </c>
      <c r="I195" s="164"/>
    </row>
    <row r="196" spans="1:9" s="153" customFormat="1" ht="15.75" customHeight="1" x14ac:dyDescent="0.2">
      <c r="B196" s="377" t="str">
        <f>+B53</f>
        <v>TABLA</v>
      </c>
      <c r="C196" s="250">
        <v>3.8</v>
      </c>
      <c r="D196" s="251" t="s">
        <v>414</v>
      </c>
      <c r="E196" s="378">
        <f>+E53</f>
        <v>12000</v>
      </c>
      <c r="F196" s="162"/>
      <c r="G196" s="294">
        <f>+C196*E196</f>
        <v>45600</v>
      </c>
      <c r="H196" s="294"/>
      <c r="I196" s="164"/>
    </row>
    <row r="197" spans="1:9" s="153" customFormat="1" ht="15.75" customHeight="1" x14ac:dyDescent="0.2">
      <c r="B197" s="377" t="str">
        <f>+B54</f>
        <v>LISTON</v>
      </c>
      <c r="C197" s="250">
        <v>2</v>
      </c>
      <c r="D197" s="251" t="s">
        <v>414</v>
      </c>
      <c r="E197" s="378">
        <f>+E54</f>
        <v>12000</v>
      </c>
      <c r="F197" s="162"/>
      <c r="G197" s="294">
        <f t="shared" ref="G197:G198" si="37">+C197*E197</f>
        <v>24000</v>
      </c>
      <c r="H197" s="294"/>
      <c r="I197" s="164"/>
    </row>
    <row r="198" spans="1:9" s="153" customFormat="1" ht="15.75" customHeight="1" x14ac:dyDescent="0.2">
      <c r="B198" s="377" t="str">
        <f>+B55</f>
        <v>PUNTILLAS 2 1/2"</v>
      </c>
      <c r="C198" s="250">
        <v>0.3</v>
      </c>
      <c r="D198" s="251" t="s">
        <v>431</v>
      </c>
      <c r="E198" s="378">
        <f>+E55</f>
        <v>8000</v>
      </c>
      <c r="F198" s="162"/>
      <c r="G198" s="294">
        <f t="shared" si="37"/>
        <v>2400</v>
      </c>
      <c r="H198" s="294"/>
      <c r="I198" s="164"/>
    </row>
    <row r="199" spans="1:9" s="153" customFormat="1" ht="15.75" customHeight="1" thickBot="1" x14ac:dyDescent="0.25">
      <c r="B199" s="165" t="s">
        <v>32</v>
      </c>
      <c r="C199" s="252">
        <v>5</v>
      </c>
      <c r="D199" s="253" t="s">
        <v>33</v>
      </c>
      <c r="E199" s="254">
        <f>H195</f>
        <v>16650</v>
      </c>
      <c r="F199" s="162">
        <f>E199*C199/100</f>
        <v>832.5</v>
      </c>
      <c r="G199" s="40"/>
      <c r="H199" s="40"/>
      <c r="I199" s="164"/>
    </row>
    <row r="200" spans="1:9" s="153" customFormat="1" ht="16.5" customHeight="1" thickBot="1" x14ac:dyDescent="0.25">
      <c r="B200" s="166" t="s">
        <v>8</v>
      </c>
      <c r="C200" s="167">
        <f>ROUNDUP(SUM(F200:I200),0)</f>
        <v>89483</v>
      </c>
      <c r="D200" s="154" t="s">
        <v>34</v>
      </c>
      <c r="E200" s="149"/>
      <c r="F200" s="168">
        <f>SUM(F195:F199)</f>
        <v>832.5</v>
      </c>
      <c r="G200" s="169">
        <f>SUM(G195:G199)</f>
        <v>72000</v>
      </c>
      <c r="H200" s="169">
        <f>SUM(H195:H199)</f>
        <v>16650</v>
      </c>
      <c r="I200" s="170">
        <f>SUM(I195:I199)</f>
        <v>0</v>
      </c>
    </row>
    <row r="201" spans="1:9" s="34" customFormat="1" ht="15" customHeight="1" thickBot="1" x14ac:dyDescent="0.25">
      <c r="B201" s="53"/>
      <c r="D201" s="69"/>
      <c r="E201" s="50"/>
      <c r="F201" s="54"/>
      <c r="G201" s="54"/>
      <c r="H201" s="54"/>
      <c r="I201" s="54"/>
    </row>
    <row r="202" spans="1:9" s="312" customFormat="1" ht="16.5" thickBot="1" x14ac:dyDescent="0.3">
      <c r="B202" s="559" t="s">
        <v>11</v>
      </c>
      <c r="C202" s="559"/>
      <c r="D202" s="559"/>
      <c r="E202" s="559"/>
      <c r="F202" s="313" t="s">
        <v>4</v>
      </c>
      <c r="G202" s="314" t="s">
        <v>5</v>
      </c>
      <c r="H202" s="314" t="s">
        <v>6</v>
      </c>
      <c r="I202" s="315" t="s">
        <v>7</v>
      </c>
    </row>
    <row r="203" spans="1:9" s="312" customFormat="1" ht="15" customHeight="1" x14ac:dyDescent="0.2">
      <c r="A203" s="312">
        <v>3</v>
      </c>
      <c r="B203" s="316" t="s">
        <v>31</v>
      </c>
      <c r="C203" s="317">
        <v>0.65</v>
      </c>
      <c r="D203" s="318" t="s">
        <v>96</v>
      </c>
      <c r="E203" s="319">
        <f>IF(A203&gt;0,VLOOKUP(A203,'A. Cuadrillas'!$A$1:$G$315,7,TRUE),"")</f>
        <v>55500</v>
      </c>
      <c r="F203" s="320"/>
      <c r="G203" s="321"/>
      <c r="H203" s="321">
        <f t="shared" ref="H203" si="38">E203*C203</f>
        <v>36075</v>
      </c>
      <c r="I203" s="301"/>
    </row>
    <row r="204" spans="1:9" s="312" customFormat="1" ht="15" customHeight="1" x14ac:dyDescent="0.2">
      <c r="B204" s="295" t="s">
        <v>32</v>
      </c>
      <c r="C204" s="322">
        <v>5</v>
      </c>
      <c r="D204" s="323" t="s">
        <v>33</v>
      </c>
      <c r="E204" s="319">
        <f>H203</f>
        <v>36075</v>
      </c>
      <c r="F204" s="320">
        <f>E204*C204/100</f>
        <v>1803.75</v>
      </c>
      <c r="G204" s="321"/>
      <c r="H204" s="321"/>
      <c r="I204" s="301"/>
    </row>
    <row r="205" spans="1:9" s="312" customFormat="1" ht="15.75" customHeight="1" thickBot="1" x14ac:dyDescent="0.25">
      <c r="B205" s="324" t="s">
        <v>8</v>
      </c>
      <c r="C205" s="325">
        <f>ROUNDUP(SUM(F205:I205),0)</f>
        <v>37879</v>
      </c>
      <c r="D205" s="326" t="s">
        <v>34</v>
      </c>
      <c r="E205" s="327"/>
      <c r="F205" s="328">
        <f>SUM(F203:F204)</f>
        <v>1803.75</v>
      </c>
      <c r="G205" s="329">
        <f>SUM(G203:G204)</f>
        <v>0</v>
      </c>
      <c r="H205" s="329">
        <f>SUM(H203:H204)</f>
        <v>36075</v>
      </c>
      <c r="I205" s="330">
        <f>SUM(I203:I204)</f>
        <v>0</v>
      </c>
    </row>
    <row r="206" spans="1:9" s="312" customFormat="1" ht="15.75" customHeight="1" thickBot="1" x14ac:dyDescent="0.25">
      <c r="B206" s="331"/>
      <c r="D206" s="326"/>
      <c r="E206" s="327"/>
      <c r="F206" s="332"/>
      <c r="G206" s="332"/>
      <c r="H206" s="332"/>
      <c r="I206" s="332"/>
    </row>
    <row r="207" spans="1:9" s="312" customFormat="1" ht="16.5" customHeight="1" thickBot="1" x14ac:dyDescent="0.3">
      <c r="B207" s="559" t="s">
        <v>12</v>
      </c>
      <c r="C207" s="559"/>
      <c r="D207" s="559"/>
      <c r="E207" s="559"/>
      <c r="F207" s="313" t="s">
        <v>4</v>
      </c>
      <c r="G207" s="314" t="s">
        <v>5</v>
      </c>
      <c r="H207" s="314" t="s">
        <v>6</v>
      </c>
      <c r="I207" s="315" t="s">
        <v>7</v>
      </c>
    </row>
    <row r="208" spans="1:9" s="312" customFormat="1" ht="15.75" customHeight="1" x14ac:dyDescent="0.2">
      <c r="A208" s="312">
        <v>3</v>
      </c>
      <c r="B208" s="316" t="s">
        <v>31</v>
      </c>
      <c r="C208" s="317">
        <v>2</v>
      </c>
      <c r="D208" s="318" t="s">
        <v>96</v>
      </c>
      <c r="E208" s="319">
        <f>IF(A208&gt;0,VLOOKUP(A208,'A. Cuadrillas'!$A$1:$G$315,7,TRUE),"")</f>
        <v>55500</v>
      </c>
      <c r="F208" s="320"/>
      <c r="G208" s="321"/>
      <c r="H208" s="321">
        <f t="shared" ref="H208" si="39">E208*C208</f>
        <v>111000</v>
      </c>
      <c r="I208" s="301"/>
    </row>
    <row r="209" spans="1:9" s="312" customFormat="1" ht="15" customHeight="1" x14ac:dyDescent="0.2">
      <c r="B209" s="295" t="s">
        <v>32</v>
      </c>
      <c r="C209" s="322">
        <v>10</v>
      </c>
      <c r="D209" s="323" t="s">
        <v>33</v>
      </c>
      <c r="E209" s="319">
        <f>H208</f>
        <v>111000</v>
      </c>
      <c r="F209" s="320">
        <f>E209*C209/100</f>
        <v>11100</v>
      </c>
      <c r="G209" s="321"/>
      <c r="H209" s="321"/>
      <c r="I209" s="301"/>
    </row>
    <row r="210" spans="1:9" s="312" customFormat="1" ht="15.75" customHeight="1" thickBot="1" x14ac:dyDescent="0.25">
      <c r="B210" s="324" t="s">
        <v>8</v>
      </c>
      <c r="C210" s="325">
        <f>ROUNDUP(SUM(F210:I210),0)</f>
        <v>122100</v>
      </c>
      <c r="D210" s="326" t="s">
        <v>34</v>
      </c>
      <c r="E210" s="327"/>
      <c r="F210" s="328">
        <f>SUM(F208:F209)</f>
        <v>11100</v>
      </c>
      <c r="G210" s="329">
        <f>SUM(G208:G208)</f>
        <v>0</v>
      </c>
      <c r="H210" s="329">
        <f>SUM(H208:H208)</f>
        <v>111000</v>
      </c>
      <c r="I210" s="330">
        <f>SUM(I208:I208)</f>
        <v>0</v>
      </c>
    </row>
    <row r="211" spans="1:9" s="312" customFormat="1" ht="15" customHeight="1" thickBot="1" x14ac:dyDescent="0.25">
      <c r="B211" s="331"/>
      <c r="D211" s="326"/>
      <c r="E211" s="327"/>
      <c r="F211" s="332"/>
      <c r="G211" s="332"/>
      <c r="H211" s="332"/>
      <c r="I211" s="332"/>
    </row>
    <row r="212" spans="1:9" s="34" customFormat="1" ht="16.5" thickBot="1" x14ac:dyDescent="0.3">
      <c r="B212" s="559" t="s">
        <v>375</v>
      </c>
      <c r="C212" s="559"/>
      <c r="D212" s="559"/>
      <c r="E212" s="559"/>
      <c r="F212" s="35" t="s">
        <v>4</v>
      </c>
      <c r="G212" s="36" t="s">
        <v>5</v>
      </c>
      <c r="H212" s="36" t="s">
        <v>6</v>
      </c>
      <c r="I212" s="56" t="s">
        <v>7</v>
      </c>
    </row>
    <row r="213" spans="1:9" s="34" customFormat="1" x14ac:dyDescent="0.2">
      <c r="B213" s="155" t="s">
        <v>42</v>
      </c>
      <c r="C213" s="156">
        <v>0.65</v>
      </c>
      <c r="D213" s="157" t="s">
        <v>34</v>
      </c>
      <c r="E213" s="171">
        <f>+concretos!$G$67</f>
        <v>906400</v>
      </c>
      <c r="F213" s="39"/>
      <c r="G213" s="40">
        <f t="shared" ref="G213:G214" si="40">E213*C213</f>
        <v>589160</v>
      </c>
      <c r="H213" s="40"/>
      <c r="I213" s="59"/>
    </row>
    <row r="214" spans="1:9" s="34" customFormat="1" x14ac:dyDescent="0.2">
      <c r="B214" s="161" t="s">
        <v>43</v>
      </c>
      <c r="C214" s="250">
        <v>0.4</v>
      </c>
      <c r="D214" s="251" t="s">
        <v>34</v>
      </c>
      <c r="E214" s="173">
        <f>+MATERIALES!$D$7</f>
        <v>160000</v>
      </c>
      <c r="F214" s="39"/>
      <c r="G214" s="40">
        <f t="shared" si="40"/>
        <v>64000</v>
      </c>
      <c r="H214" s="40"/>
      <c r="I214" s="59"/>
    </row>
    <row r="215" spans="1:9" s="153" customFormat="1" ht="15.75" customHeight="1" x14ac:dyDescent="0.2">
      <c r="B215" s="439" t="str">
        <f>+B72</f>
        <v>Mezcladora de concreto (1bulto)</v>
      </c>
      <c r="C215" s="250">
        <v>2.5</v>
      </c>
      <c r="D215" s="251" t="s">
        <v>24</v>
      </c>
      <c r="E215" s="378">
        <f>+E72</f>
        <v>13385</v>
      </c>
      <c r="F215" s="162">
        <f>+E215*C215</f>
        <v>33462.5</v>
      </c>
      <c r="G215" s="294"/>
      <c r="H215" s="294"/>
      <c r="I215" s="164"/>
    </row>
    <row r="216" spans="1:9" s="153" customFormat="1" x14ac:dyDescent="0.2">
      <c r="A216" s="153">
        <v>2</v>
      </c>
      <c r="B216" s="161" t="str">
        <f>+B225</f>
        <v>CUADRILLA 3 - CONCRETOS</v>
      </c>
      <c r="C216" s="250">
        <v>0.15</v>
      </c>
      <c r="D216" s="251" t="s">
        <v>96</v>
      </c>
      <c r="E216" s="173">
        <f>+E225</f>
        <v>471750</v>
      </c>
      <c r="F216" s="172"/>
      <c r="G216" s="40"/>
      <c r="H216" s="40">
        <f t="shared" ref="H216" si="41">E216*C216</f>
        <v>70762.5</v>
      </c>
      <c r="I216" s="164"/>
    </row>
    <row r="217" spans="1:9" s="34" customFormat="1" ht="15.75" thickBot="1" x14ac:dyDescent="0.25">
      <c r="B217" s="165" t="s">
        <v>32</v>
      </c>
      <c r="C217" s="252">
        <v>5</v>
      </c>
      <c r="D217" s="253" t="s">
        <v>33</v>
      </c>
      <c r="E217" s="254">
        <f>+H218</f>
        <v>70762.5</v>
      </c>
      <c r="F217" s="39">
        <f>E217*C217/100</f>
        <v>3538.125</v>
      </c>
      <c r="G217" s="40"/>
      <c r="H217" s="40"/>
      <c r="I217" s="59"/>
    </row>
    <row r="218" spans="1:9" s="34" customFormat="1" ht="15.75" thickBot="1" x14ac:dyDescent="0.25">
      <c r="B218" s="48" t="s">
        <v>8</v>
      </c>
      <c r="C218" s="49">
        <f>ROUNDUP(SUM(F218:I218),0)</f>
        <v>760924</v>
      </c>
      <c r="D218" s="69" t="s">
        <v>34</v>
      </c>
      <c r="E218" s="50"/>
      <c r="F218" s="51">
        <f>SUM(F213:F217)</f>
        <v>37000.625</v>
      </c>
      <c r="G218" s="52">
        <f>SUM(G213:G217)</f>
        <v>653160</v>
      </c>
      <c r="H218" s="52">
        <f>SUM(H213:H217)</f>
        <v>70762.5</v>
      </c>
      <c r="I218" s="60">
        <f>SUM(I213:I217)</f>
        <v>0</v>
      </c>
    </row>
    <row r="219" spans="1:9" s="34" customFormat="1" ht="15.75" thickBot="1" x14ac:dyDescent="0.25">
      <c r="B219" s="53"/>
      <c r="D219" s="69"/>
      <c r="E219" s="50"/>
      <c r="F219" s="54"/>
      <c r="G219" s="54"/>
      <c r="H219" s="54"/>
      <c r="I219" s="54"/>
    </row>
    <row r="220" spans="1:9" s="34" customFormat="1" ht="16.5" thickBot="1" x14ac:dyDescent="0.3">
      <c r="B220" s="559" t="s">
        <v>438</v>
      </c>
      <c r="C220" s="559"/>
      <c r="D220" s="559"/>
      <c r="E220" s="559"/>
      <c r="F220" s="35" t="s">
        <v>4</v>
      </c>
      <c r="G220" s="36" t="s">
        <v>5</v>
      </c>
      <c r="H220" s="36" t="s">
        <v>6</v>
      </c>
      <c r="I220" s="56" t="s">
        <v>7</v>
      </c>
    </row>
    <row r="221" spans="1:9" s="34" customFormat="1" x14ac:dyDescent="0.2">
      <c r="B221" s="155" t="s">
        <v>439</v>
      </c>
      <c r="C221" s="156">
        <v>1.05</v>
      </c>
      <c r="D221" s="157" t="s">
        <v>34</v>
      </c>
      <c r="E221" s="171">
        <f>+concretos!G13</f>
        <v>1022700</v>
      </c>
      <c r="F221" s="39"/>
      <c r="G221" s="40">
        <f t="shared" ref="G221" si="42">E221*C221</f>
        <v>1073835</v>
      </c>
      <c r="H221" s="40"/>
      <c r="I221" s="59"/>
    </row>
    <row r="222" spans="1:9" s="153" customFormat="1" ht="15.75" customHeight="1" x14ac:dyDescent="0.2">
      <c r="B222" s="377" t="str">
        <f>+B196</f>
        <v>TABLA</v>
      </c>
      <c r="C222" s="250">
        <v>13</v>
      </c>
      <c r="D222" s="251" t="s">
        <v>414</v>
      </c>
      <c r="E222" s="378">
        <f>+E196</f>
        <v>12000</v>
      </c>
      <c r="F222" s="162"/>
      <c r="G222" s="294">
        <f>+C222*E222</f>
        <v>156000</v>
      </c>
      <c r="H222" s="294"/>
      <c r="I222" s="164"/>
    </row>
    <row r="223" spans="1:9" s="153" customFormat="1" ht="15.75" customHeight="1" x14ac:dyDescent="0.2">
      <c r="B223" s="377" t="str">
        <f>+B197</f>
        <v>LISTON</v>
      </c>
      <c r="C223" s="250">
        <v>3</v>
      </c>
      <c r="D223" s="251" t="s">
        <v>414</v>
      </c>
      <c r="E223" s="378">
        <f>+E197</f>
        <v>12000</v>
      </c>
      <c r="F223" s="162"/>
      <c r="G223" s="294">
        <f t="shared" ref="G223" si="43">+C223*E223</f>
        <v>36000</v>
      </c>
      <c r="H223" s="294"/>
      <c r="I223" s="164"/>
    </row>
    <row r="224" spans="1:9" s="153" customFormat="1" ht="15.75" customHeight="1" x14ac:dyDescent="0.2">
      <c r="B224" s="439" t="str">
        <f>+EQUIPOS!B56</f>
        <v>Mezcladora de concreto (1bulto)</v>
      </c>
      <c r="C224" s="250">
        <v>2.5</v>
      </c>
      <c r="D224" s="251" t="s">
        <v>24</v>
      </c>
      <c r="E224" s="378">
        <f>+EQUIPOS!D56</f>
        <v>13385</v>
      </c>
      <c r="F224" s="162">
        <f>+E224*C224</f>
        <v>33462.5</v>
      </c>
      <c r="G224" s="294"/>
      <c r="H224" s="294"/>
      <c r="I224" s="164"/>
    </row>
    <row r="225" spans="1:9" s="153" customFormat="1" x14ac:dyDescent="0.2">
      <c r="A225" s="153">
        <v>2</v>
      </c>
      <c r="B225" s="161" t="str">
        <f>+B82</f>
        <v>CUADRILLA 3 - CONCRETOS</v>
      </c>
      <c r="C225" s="250">
        <v>0.15</v>
      </c>
      <c r="D225" s="251" t="s">
        <v>96</v>
      </c>
      <c r="E225" s="173">
        <f>+E82</f>
        <v>471750</v>
      </c>
      <c r="F225" s="172"/>
      <c r="G225" s="40"/>
      <c r="H225" s="40">
        <f t="shared" ref="H225" si="44">E225*C225</f>
        <v>70762.5</v>
      </c>
      <c r="I225" s="164"/>
    </row>
    <row r="226" spans="1:9" s="34" customFormat="1" ht="15.75" thickBot="1" x14ac:dyDescent="0.25">
      <c r="B226" s="165" t="s">
        <v>32</v>
      </c>
      <c r="C226" s="252">
        <v>5</v>
      </c>
      <c r="D226" s="253" t="s">
        <v>33</v>
      </c>
      <c r="E226" s="254">
        <f>+H227</f>
        <v>70762.5</v>
      </c>
      <c r="F226" s="39">
        <f>E226*C226/100</f>
        <v>3538.125</v>
      </c>
      <c r="G226" s="40"/>
      <c r="H226" s="40"/>
      <c r="I226" s="59"/>
    </row>
    <row r="227" spans="1:9" s="34" customFormat="1" ht="15.75" thickBot="1" x14ac:dyDescent="0.25">
      <c r="B227" s="48" t="s">
        <v>8</v>
      </c>
      <c r="C227" s="49">
        <f>ROUNDUP(SUM(F227:I227),0)</f>
        <v>1373599</v>
      </c>
      <c r="D227" s="69" t="s">
        <v>34</v>
      </c>
      <c r="E227" s="50"/>
      <c r="F227" s="51">
        <f>SUM(F221:F226)</f>
        <v>37000.625</v>
      </c>
      <c r="G227" s="52">
        <f>SUM(G221:G226)</f>
        <v>1265835</v>
      </c>
      <c r="H227" s="52">
        <f>SUM(H221:H226)</f>
        <v>70762.5</v>
      </c>
      <c r="I227" s="60">
        <f>SUM(I221:I226)</f>
        <v>0</v>
      </c>
    </row>
    <row r="228" spans="1:9" s="34" customFormat="1" ht="15" customHeight="1" x14ac:dyDescent="0.2">
      <c r="B228" s="53"/>
      <c r="D228" s="69"/>
      <c r="E228" s="50"/>
      <c r="F228" s="54"/>
      <c r="G228" s="54"/>
      <c r="H228" s="54"/>
      <c r="I228" s="54"/>
    </row>
    <row r="229" spans="1:9" s="34" customFormat="1" ht="6.75" customHeight="1" thickBot="1" x14ac:dyDescent="0.25">
      <c r="B229" s="556" t="s">
        <v>197</v>
      </c>
      <c r="C229" s="557"/>
      <c r="D229" s="557"/>
      <c r="E229" s="557"/>
      <c r="F229" s="54"/>
      <c r="G229" s="54"/>
      <c r="H229" s="54"/>
      <c r="I229" s="54"/>
    </row>
    <row r="230" spans="1:9" s="34" customFormat="1" ht="15.75" thickBot="1" x14ac:dyDescent="0.25">
      <c r="B230" s="558"/>
      <c r="C230" s="558"/>
      <c r="D230" s="558"/>
      <c r="E230" s="558"/>
      <c r="F230" s="35" t="s">
        <v>4</v>
      </c>
      <c r="G230" s="36" t="s">
        <v>5</v>
      </c>
      <c r="H230" s="36" t="s">
        <v>6</v>
      </c>
      <c r="I230" s="56" t="s">
        <v>7</v>
      </c>
    </row>
    <row r="231" spans="1:9" s="34" customFormat="1" x14ac:dyDescent="0.2">
      <c r="B231" s="155" t="s">
        <v>196</v>
      </c>
      <c r="C231" s="61">
        <v>1</v>
      </c>
      <c r="D231" s="157" t="s">
        <v>28</v>
      </c>
      <c r="E231" s="171">
        <f>+MATERIALES!$D$9</f>
        <v>150000</v>
      </c>
      <c r="F231" s="249"/>
      <c r="G231" s="40">
        <f t="shared" ref="G231" si="45">E231*C231</f>
        <v>150000</v>
      </c>
      <c r="H231" s="40"/>
      <c r="I231" s="59"/>
    </row>
    <row r="232" spans="1:9" s="103" customFormat="1" x14ac:dyDescent="0.2">
      <c r="B232" s="295" t="s">
        <v>320</v>
      </c>
      <c r="C232" s="296">
        <v>0.2</v>
      </c>
      <c r="D232" s="297" t="str">
        <f>+MATERIALES!$C$20</f>
        <v>GLO</v>
      </c>
      <c r="E232" s="298">
        <f>+MATERIALES!$D$20</f>
        <v>90000</v>
      </c>
      <c r="F232" s="299"/>
      <c r="G232" s="300"/>
      <c r="H232" s="300"/>
      <c r="I232" s="301">
        <f>+E232*C232</f>
        <v>18000</v>
      </c>
    </row>
    <row r="233" spans="1:9" s="34" customFormat="1" x14ac:dyDescent="0.2">
      <c r="A233" s="34">
        <v>1</v>
      </c>
      <c r="B233" s="161" t="s">
        <v>35</v>
      </c>
      <c r="C233" s="250">
        <v>0.5</v>
      </c>
      <c r="D233" s="251" t="s">
        <v>96</v>
      </c>
      <c r="E233" s="173">
        <f>IF(A233&gt;0,VLOOKUP(A233,'A. Cuadrillas'!$A$1:$G$315,7,TRUE),"")</f>
        <v>92500</v>
      </c>
      <c r="F233" s="249"/>
      <c r="G233" s="40"/>
      <c r="H233" s="40">
        <f t="shared" ref="H233:H235" si="46">E233*C233</f>
        <v>46250</v>
      </c>
      <c r="I233" s="59"/>
    </row>
    <row r="234" spans="1:9" s="34" customFormat="1" x14ac:dyDescent="0.2">
      <c r="A234" s="34">
        <v>2</v>
      </c>
      <c r="B234" s="161" t="s">
        <v>36</v>
      </c>
      <c r="C234" s="250">
        <v>0.5</v>
      </c>
      <c r="D234" s="251" t="s">
        <v>96</v>
      </c>
      <c r="E234" s="173">
        <f>IF(A234&gt;0,VLOOKUP(A234,'A. Cuadrillas'!$A$1:$G$315,7,TRUE),"")</f>
        <v>83250</v>
      </c>
      <c r="F234" s="249"/>
      <c r="G234" s="40"/>
      <c r="H234" s="40">
        <f t="shared" si="46"/>
        <v>41625</v>
      </c>
      <c r="I234" s="59"/>
    </row>
    <row r="235" spans="1:9" s="34" customFormat="1" x14ac:dyDescent="0.2">
      <c r="A235" s="34">
        <v>3</v>
      </c>
      <c r="B235" s="161" t="s">
        <v>31</v>
      </c>
      <c r="C235" s="250">
        <v>0.5</v>
      </c>
      <c r="D235" s="251" t="s">
        <v>96</v>
      </c>
      <c r="E235" s="173">
        <f>IF(A235&gt;0,VLOOKUP(A235,'A. Cuadrillas'!$A$1:$G$315,7,TRUE),"")</f>
        <v>55500</v>
      </c>
      <c r="F235" s="249"/>
      <c r="G235" s="40"/>
      <c r="H235" s="40">
        <f t="shared" si="46"/>
        <v>27750</v>
      </c>
      <c r="I235" s="59"/>
    </row>
    <row r="236" spans="1:9" s="34" customFormat="1" ht="15.75" thickBot="1" x14ac:dyDescent="0.25">
      <c r="B236" s="165" t="s">
        <v>32</v>
      </c>
      <c r="C236" s="252">
        <v>5</v>
      </c>
      <c r="D236" s="253" t="s">
        <v>33</v>
      </c>
      <c r="E236" s="254">
        <f>SUM(H233:H235)</f>
        <v>115625</v>
      </c>
      <c r="F236" s="249">
        <f>E236*C236/100</f>
        <v>5781.25</v>
      </c>
      <c r="G236" s="40"/>
      <c r="H236" s="40"/>
      <c r="I236" s="59"/>
    </row>
    <row r="237" spans="1:9" s="34" customFormat="1" ht="15.75" thickBot="1" x14ac:dyDescent="0.25">
      <c r="B237" s="48" t="s">
        <v>8</v>
      </c>
      <c r="C237" s="49">
        <f>ROUNDUP(SUM(F237:I237),0)</f>
        <v>289407</v>
      </c>
      <c r="D237" s="69" t="s">
        <v>28</v>
      </c>
      <c r="E237" s="50"/>
      <c r="F237" s="51">
        <f>SUM(F231:F236)</f>
        <v>5781.25</v>
      </c>
      <c r="G237" s="52">
        <f>SUM(G231:G236)</f>
        <v>150000</v>
      </c>
      <c r="H237" s="52">
        <f>SUM(H231:H236)</f>
        <v>115625</v>
      </c>
      <c r="I237" s="60">
        <f>SUM(I231:I236)</f>
        <v>18000</v>
      </c>
    </row>
    <row r="238" spans="1:9" s="34" customFormat="1" ht="15" customHeight="1" thickBot="1" x14ac:dyDescent="0.25">
      <c r="B238" s="53"/>
      <c r="D238" s="69"/>
      <c r="E238" s="50"/>
      <c r="F238" s="54"/>
      <c r="G238" s="54"/>
      <c r="H238" s="54"/>
      <c r="I238" s="54"/>
    </row>
    <row r="239" spans="1:9" s="34" customFormat="1" ht="16.5" thickBot="1" x14ac:dyDescent="0.3">
      <c r="B239" s="559" t="s">
        <v>256</v>
      </c>
      <c r="C239" s="559"/>
      <c r="D239" s="559"/>
      <c r="E239" s="559"/>
      <c r="F239" s="35" t="s">
        <v>4</v>
      </c>
      <c r="G239" s="36" t="s">
        <v>5</v>
      </c>
      <c r="H239" s="36" t="s">
        <v>6</v>
      </c>
      <c r="I239" s="56" t="s">
        <v>7</v>
      </c>
    </row>
    <row r="240" spans="1:9" s="34" customFormat="1" x14ac:dyDescent="0.2">
      <c r="A240" s="34">
        <v>1</v>
      </c>
      <c r="B240" s="155" t="s">
        <v>35</v>
      </c>
      <c r="C240" s="156">
        <f>1/20</f>
        <v>0.05</v>
      </c>
      <c r="D240" s="157" t="s">
        <v>96</v>
      </c>
      <c r="E240" s="171">
        <f>IF(A240&gt;0,VLOOKUP(A240,'A. Cuadrillas'!$A$1:$G$315,7,TRUE),"")</f>
        <v>92500</v>
      </c>
      <c r="F240" s="39"/>
      <c r="G240" s="40"/>
      <c r="H240" s="40">
        <f>E240*C240</f>
        <v>4625</v>
      </c>
      <c r="I240" s="59"/>
    </row>
    <row r="241" spans="1:9" s="34" customFormat="1" x14ac:dyDescent="0.2">
      <c r="A241" s="34">
        <v>2</v>
      </c>
      <c r="B241" s="161" t="s">
        <v>36</v>
      </c>
      <c r="C241" s="250">
        <f>1/10</f>
        <v>0.1</v>
      </c>
      <c r="D241" s="251" t="s">
        <v>96</v>
      </c>
      <c r="E241" s="173">
        <f>IF(A241&gt;0,VLOOKUP(A241,'A. Cuadrillas'!$A$1:$G$315,7,TRUE),"")</f>
        <v>83250</v>
      </c>
      <c r="F241" s="39"/>
      <c r="G241" s="40"/>
      <c r="H241" s="40">
        <f t="shared" ref="H241:H242" si="47">E241*C241</f>
        <v>8325</v>
      </c>
      <c r="I241" s="59"/>
    </row>
    <row r="242" spans="1:9" s="34" customFormat="1" ht="15.75" thickBot="1" x14ac:dyDescent="0.25">
      <c r="A242" s="34">
        <v>3</v>
      </c>
      <c r="B242" s="165" t="s">
        <v>31</v>
      </c>
      <c r="C242" s="252">
        <f>1/10</f>
        <v>0.1</v>
      </c>
      <c r="D242" s="253" t="s">
        <v>96</v>
      </c>
      <c r="E242" s="254">
        <f>IF(A242&gt;0,VLOOKUP(A242,'A. Cuadrillas'!$A$1:$G$315,7,TRUE),"")</f>
        <v>55500</v>
      </c>
      <c r="F242" s="39"/>
      <c r="G242" s="40"/>
      <c r="H242" s="40">
        <f t="shared" si="47"/>
        <v>5550</v>
      </c>
      <c r="I242" s="59"/>
    </row>
    <row r="243" spans="1:9" s="34" customFormat="1" ht="15.75" thickBot="1" x14ac:dyDescent="0.25">
      <c r="B243" s="48" t="s">
        <v>8</v>
      </c>
      <c r="C243" s="49">
        <f>ROUNDUP(SUM(F243:I243),0)</f>
        <v>18500</v>
      </c>
      <c r="D243" s="69" t="s">
        <v>28</v>
      </c>
      <c r="E243" s="50"/>
      <c r="F243" s="51">
        <f>SUM(F240:F242)</f>
        <v>0</v>
      </c>
      <c r="G243" s="52">
        <f>SUM(G240:G242)</f>
        <v>0</v>
      </c>
      <c r="H243" s="52">
        <f>SUM(H240:H242)</f>
        <v>18500</v>
      </c>
      <c r="I243" s="60">
        <f>SUM(I240:I242)</f>
        <v>0</v>
      </c>
    </row>
    <row r="244" spans="1:9" s="34" customFormat="1" ht="15" customHeight="1" thickBot="1" x14ac:dyDescent="0.25">
      <c r="B244" s="53"/>
      <c r="D244" s="69"/>
      <c r="E244" s="50"/>
      <c r="F244" s="54"/>
      <c r="G244" s="54"/>
      <c r="H244" s="54"/>
      <c r="I244" s="54"/>
    </row>
    <row r="245" spans="1:9" s="34" customFormat="1" ht="16.5" thickBot="1" x14ac:dyDescent="0.3">
      <c r="B245" s="559" t="s">
        <v>198</v>
      </c>
      <c r="C245" s="559"/>
      <c r="D245" s="559"/>
      <c r="E245" s="559"/>
      <c r="F245" s="35" t="s">
        <v>4</v>
      </c>
      <c r="G245" s="36" t="s">
        <v>5</v>
      </c>
      <c r="H245" s="36" t="s">
        <v>6</v>
      </c>
      <c r="I245" s="56" t="s">
        <v>7</v>
      </c>
    </row>
    <row r="246" spans="1:9" s="34" customFormat="1" x14ac:dyDescent="0.2">
      <c r="B246" s="155" t="s">
        <v>194</v>
      </c>
      <c r="C246" s="156">
        <v>2</v>
      </c>
      <c r="D246" s="157" t="s">
        <v>195</v>
      </c>
      <c r="E246" s="171">
        <f>+MATERIALES!$D$8</f>
        <v>4700</v>
      </c>
      <c r="F246" s="39"/>
      <c r="G246" s="40">
        <f t="shared" ref="G246" si="48">E246*C246</f>
        <v>9400</v>
      </c>
      <c r="H246" s="40"/>
      <c r="I246" s="59"/>
    </row>
    <row r="247" spans="1:9" s="103" customFormat="1" x14ac:dyDescent="0.2">
      <c r="B247" s="295" t="s">
        <v>320</v>
      </c>
      <c r="C247" s="296">
        <v>0.1</v>
      </c>
      <c r="D247" s="297" t="str">
        <f>+MATERIALES!$C$20</f>
        <v>GLO</v>
      </c>
      <c r="E247" s="298">
        <f>+MATERIALES!$D$20</f>
        <v>90000</v>
      </c>
      <c r="F247" s="299"/>
      <c r="G247" s="300"/>
      <c r="H247" s="300"/>
      <c r="I247" s="301">
        <f>+E247*C247</f>
        <v>9000</v>
      </c>
    </row>
    <row r="248" spans="1:9" s="34" customFormat="1" x14ac:dyDescent="0.2">
      <c r="A248" s="34">
        <v>1</v>
      </c>
      <c r="B248" s="161" t="s">
        <v>35</v>
      </c>
      <c r="C248" s="250">
        <f>1/50</f>
        <v>0.02</v>
      </c>
      <c r="D248" s="251" t="s">
        <v>96</v>
      </c>
      <c r="E248" s="173">
        <f>IF(A248&gt;0,VLOOKUP(A248,'A. Cuadrillas'!$A$1:$G$315,7,TRUE),"")</f>
        <v>92500</v>
      </c>
      <c r="F248" s="39"/>
      <c r="G248" s="40"/>
      <c r="H248" s="40">
        <f t="shared" ref="H248:H250" si="49">E248*C248</f>
        <v>1850</v>
      </c>
      <c r="I248" s="59"/>
    </row>
    <row r="249" spans="1:9" s="34" customFormat="1" x14ac:dyDescent="0.2">
      <c r="A249" s="34">
        <v>2</v>
      </c>
      <c r="B249" s="161" t="s">
        <v>36</v>
      </c>
      <c r="C249" s="250">
        <f>1/20</f>
        <v>0.05</v>
      </c>
      <c r="D249" s="251" t="s">
        <v>96</v>
      </c>
      <c r="E249" s="173">
        <f>IF(A249&gt;0,VLOOKUP(A249,'A. Cuadrillas'!$A$1:$G$315,7,TRUE),"")</f>
        <v>83250</v>
      </c>
      <c r="F249" s="39"/>
      <c r="G249" s="40"/>
      <c r="H249" s="40">
        <f t="shared" si="49"/>
        <v>4162.5</v>
      </c>
      <c r="I249" s="59"/>
    </row>
    <row r="250" spans="1:9" s="34" customFormat="1" x14ac:dyDescent="0.2">
      <c r="A250" s="34">
        <v>3</v>
      </c>
      <c r="B250" s="161" t="s">
        <v>31</v>
      </c>
      <c r="C250" s="250">
        <f>1/20</f>
        <v>0.05</v>
      </c>
      <c r="D250" s="251" t="s">
        <v>96</v>
      </c>
      <c r="E250" s="173">
        <f>IF(A250&gt;0,VLOOKUP(A250,'A. Cuadrillas'!$A$1:$G$315,7,TRUE),"")</f>
        <v>55500</v>
      </c>
      <c r="F250" s="39"/>
      <c r="G250" s="40"/>
      <c r="H250" s="40">
        <f t="shared" si="49"/>
        <v>2775</v>
      </c>
      <c r="I250" s="59"/>
    </row>
    <row r="251" spans="1:9" s="34" customFormat="1" ht="15.75" thickBot="1" x14ac:dyDescent="0.25">
      <c r="B251" s="165" t="s">
        <v>32</v>
      </c>
      <c r="C251" s="252">
        <v>5</v>
      </c>
      <c r="D251" s="253" t="s">
        <v>33</v>
      </c>
      <c r="E251" s="254">
        <f>SUM(H248:H250)</f>
        <v>8787.5</v>
      </c>
      <c r="F251" s="39">
        <f>E251*C251/100</f>
        <v>439.375</v>
      </c>
      <c r="G251" s="40"/>
      <c r="H251" s="40"/>
      <c r="I251" s="59"/>
    </row>
    <row r="252" spans="1:9" s="34" customFormat="1" ht="15.75" thickBot="1" x14ac:dyDescent="0.25">
      <c r="B252" s="48" t="s">
        <v>8</v>
      </c>
      <c r="C252" s="49">
        <f>ROUNDUP(SUM(F252:I252),0)</f>
        <v>27627</v>
      </c>
      <c r="D252" s="69" t="s">
        <v>28</v>
      </c>
      <c r="E252" s="50"/>
      <c r="F252" s="51">
        <f>SUM(F246:F251)</f>
        <v>439.375</v>
      </c>
      <c r="G252" s="52">
        <f>SUM(G246:G251)</f>
        <v>9400</v>
      </c>
      <c r="H252" s="52">
        <f>SUM(H246:H251)</f>
        <v>8787.5</v>
      </c>
      <c r="I252" s="60">
        <f>SUM(I246:I251)</f>
        <v>9000</v>
      </c>
    </row>
    <row r="253" spans="1:9" s="34" customFormat="1" ht="15" customHeight="1" x14ac:dyDescent="0.2">
      <c r="B253" s="53"/>
      <c r="D253" s="69"/>
      <c r="E253" s="50"/>
      <c r="F253" s="54"/>
      <c r="G253" s="54"/>
      <c r="H253" s="54"/>
      <c r="I253" s="54"/>
    </row>
    <row r="254" spans="1:9" s="34" customFormat="1" ht="3" customHeight="1" thickBot="1" x14ac:dyDescent="0.25">
      <c r="B254" s="556" t="s">
        <v>199</v>
      </c>
      <c r="C254" s="557"/>
      <c r="D254" s="557"/>
      <c r="E254" s="557"/>
      <c r="F254" s="54"/>
      <c r="G254" s="54"/>
      <c r="H254" s="54"/>
      <c r="I254" s="54"/>
    </row>
    <row r="255" spans="1:9" s="34" customFormat="1" ht="15.75" thickBot="1" x14ac:dyDescent="0.25">
      <c r="B255" s="558"/>
      <c r="C255" s="558"/>
      <c r="D255" s="558"/>
      <c r="E255" s="558"/>
      <c r="F255" s="35" t="s">
        <v>4</v>
      </c>
      <c r="G255" s="36" t="s">
        <v>5</v>
      </c>
      <c r="H255" s="36" t="s">
        <v>6</v>
      </c>
      <c r="I255" s="56" t="s">
        <v>7</v>
      </c>
    </row>
    <row r="256" spans="1:9" s="34" customFormat="1" x14ac:dyDescent="0.2">
      <c r="B256" s="155" t="s">
        <v>200</v>
      </c>
      <c r="C256" s="61">
        <v>1</v>
      </c>
      <c r="D256" s="157" t="s">
        <v>28</v>
      </c>
      <c r="E256" s="171">
        <f>+MATERIALES!$D$10</f>
        <v>120000</v>
      </c>
      <c r="F256" s="249"/>
      <c r="G256" s="40">
        <f t="shared" ref="G256" si="50">E256*C256</f>
        <v>120000</v>
      </c>
      <c r="H256" s="40"/>
      <c r="I256" s="59"/>
    </row>
    <row r="257" spans="1:9" s="103" customFormat="1" x14ac:dyDescent="0.2">
      <c r="B257" s="295" t="s">
        <v>320</v>
      </c>
      <c r="C257" s="296">
        <v>0.2</v>
      </c>
      <c r="D257" s="297" t="str">
        <f>+MATERIALES!$C$20</f>
        <v>GLO</v>
      </c>
      <c r="E257" s="298">
        <f>+MATERIALES!$D$20</f>
        <v>90000</v>
      </c>
      <c r="F257" s="299"/>
      <c r="G257" s="300"/>
      <c r="H257" s="300"/>
      <c r="I257" s="301">
        <f>+E257*C257</f>
        <v>18000</v>
      </c>
    </row>
    <row r="258" spans="1:9" s="34" customFormat="1" x14ac:dyDescent="0.2">
      <c r="A258" s="34">
        <v>1</v>
      </c>
      <c r="B258" s="161" t="s">
        <v>35</v>
      </c>
      <c r="C258" s="250">
        <v>0.5</v>
      </c>
      <c r="D258" s="251" t="s">
        <v>96</v>
      </c>
      <c r="E258" s="173">
        <f>IF(A258&gt;0,VLOOKUP(A258,'A. Cuadrillas'!$A$1:$G$315,7,TRUE),"")</f>
        <v>92500</v>
      </c>
      <c r="F258" s="249"/>
      <c r="G258" s="40"/>
      <c r="H258" s="40">
        <f t="shared" ref="H258:H260" si="51">E258*C258</f>
        <v>46250</v>
      </c>
      <c r="I258" s="59"/>
    </row>
    <row r="259" spans="1:9" s="34" customFormat="1" x14ac:dyDescent="0.2">
      <c r="A259" s="34">
        <v>2</v>
      </c>
      <c r="B259" s="161" t="s">
        <v>36</v>
      </c>
      <c r="C259" s="250">
        <v>0.5</v>
      </c>
      <c r="D259" s="251" t="s">
        <v>96</v>
      </c>
      <c r="E259" s="173">
        <f>IF(A259&gt;0,VLOOKUP(A259,'A. Cuadrillas'!$A$1:$G$315,7,TRUE),"")</f>
        <v>83250</v>
      </c>
      <c r="F259" s="249"/>
      <c r="G259" s="40"/>
      <c r="H259" s="40">
        <f t="shared" si="51"/>
        <v>41625</v>
      </c>
      <c r="I259" s="59"/>
    </row>
    <row r="260" spans="1:9" s="34" customFormat="1" x14ac:dyDescent="0.2">
      <c r="A260" s="34">
        <v>3</v>
      </c>
      <c r="B260" s="161" t="s">
        <v>31</v>
      </c>
      <c r="C260" s="250">
        <v>0.5</v>
      </c>
      <c r="D260" s="251" t="s">
        <v>96</v>
      </c>
      <c r="E260" s="173">
        <f>IF(A260&gt;0,VLOOKUP(A260,'A. Cuadrillas'!$A$1:$G$315,7,TRUE),"")</f>
        <v>55500</v>
      </c>
      <c r="F260" s="249"/>
      <c r="G260" s="40"/>
      <c r="H260" s="40">
        <f t="shared" si="51"/>
        <v>27750</v>
      </c>
      <c r="I260" s="59"/>
    </row>
    <row r="261" spans="1:9" s="34" customFormat="1" ht="15.75" thickBot="1" x14ac:dyDescent="0.25">
      <c r="B261" s="165" t="s">
        <v>32</v>
      </c>
      <c r="C261" s="252">
        <v>5</v>
      </c>
      <c r="D261" s="253" t="s">
        <v>33</v>
      </c>
      <c r="E261" s="254">
        <f>SUM(H258:H260)</f>
        <v>115625</v>
      </c>
      <c r="F261" s="249">
        <f>E261*C261/100</f>
        <v>5781.25</v>
      </c>
      <c r="G261" s="40"/>
      <c r="H261" s="40"/>
      <c r="I261" s="59"/>
    </row>
    <row r="262" spans="1:9" s="34" customFormat="1" ht="15.75" thickBot="1" x14ac:dyDescent="0.25">
      <c r="B262" s="48" t="s">
        <v>8</v>
      </c>
      <c r="C262" s="49">
        <f>ROUNDUP(SUM(F262:I262),0)</f>
        <v>259407</v>
      </c>
      <c r="D262" s="69" t="s">
        <v>28</v>
      </c>
      <c r="E262" s="50"/>
      <c r="F262" s="51">
        <f>SUM(F256:F261)</f>
        <v>5781.25</v>
      </c>
      <c r="G262" s="52">
        <f>SUM(G256:G261)</f>
        <v>120000</v>
      </c>
      <c r="H262" s="52">
        <f>SUM(H256:H261)</f>
        <v>115625</v>
      </c>
      <c r="I262" s="60">
        <f>SUM(I256:I261)</f>
        <v>18000</v>
      </c>
    </row>
    <row r="263" spans="1:9" s="34" customFormat="1" ht="15" customHeight="1" x14ac:dyDescent="0.2">
      <c r="B263" s="53"/>
      <c r="D263" s="69"/>
      <c r="E263" s="50"/>
      <c r="F263" s="54"/>
      <c r="G263" s="54"/>
      <c r="H263" s="54"/>
      <c r="I263" s="54"/>
    </row>
    <row r="264" spans="1:9" s="34" customFormat="1" ht="3" customHeight="1" thickBot="1" x14ac:dyDescent="0.25">
      <c r="B264" s="556" t="s">
        <v>255</v>
      </c>
      <c r="C264" s="557"/>
      <c r="D264" s="557"/>
      <c r="E264" s="557"/>
      <c r="F264" s="54"/>
      <c r="G264" s="54"/>
      <c r="H264" s="54"/>
      <c r="I264" s="54"/>
    </row>
    <row r="265" spans="1:9" s="34" customFormat="1" ht="15.75" thickBot="1" x14ac:dyDescent="0.25">
      <c r="B265" s="558"/>
      <c r="C265" s="558"/>
      <c r="D265" s="558"/>
      <c r="E265" s="558"/>
      <c r="F265" s="35" t="s">
        <v>4</v>
      </c>
      <c r="G265" s="36" t="s">
        <v>5</v>
      </c>
      <c r="H265" s="36" t="s">
        <v>6</v>
      </c>
      <c r="I265" s="56" t="s">
        <v>7</v>
      </c>
    </row>
    <row r="266" spans="1:9" s="34" customFormat="1" x14ac:dyDescent="0.2">
      <c r="A266" s="34">
        <v>1</v>
      </c>
      <c r="B266" s="161" t="s">
        <v>35</v>
      </c>
      <c r="C266" s="250">
        <v>0.05</v>
      </c>
      <c r="D266" s="251" t="s">
        <v>96</v>
      </c>
      <c r="E266" s="173">
        <f>IF(A266&gt;0,VLOOKUP(A266,'A. Cuadrillas'!$A$1:$G$315,7,TRUE),"")</f>
        <v>92500</v>
      </c>
      <c r="F266" s="249"/>
      <c r="G266" s="40"/>
      <c r="H266" s="40">
        <f t="shared" ref="H266:H268" si="52">E266*C266</f>
        <v>4625</v>
      </c>
      <c r="I266" s="59"/>
    </row>
    <row r="267" spans="1:9" s="34" customFormat="1" x14ac:dyDescent="0.2">
      <c r="A267" s="34">
        <v>2</v>
      </c>
      <c r="B267" s="161" t="s">
        <v>36</v>
      </c>
      <c r="C267" s="250">
        <v>7.0000000000000007E-2</v>
      </c>
      <c r="D267" s="251" t="s">
        <v>96</v>
      </c>
      <c r="E267" s="173">
        <f>IF(A267&gt;0,VLOOKUP(A267,'A. Cuadrillas'!$A$1:$G$315,7,TRUE),"")</f>
        <v>83250</v>
      </c>
      <c r="F267" s="249"/>
      <c r="G267" s="40"/>
      <c r="H267" s="40">
        <f t="shared" si="52"/>
        <v>5827.5000000000009</v>
      </c>
      <c r="I267" s="59"/>
    </row>
    <row r="268" spans="1:9" s="34" customFormat="1" x14ac:dyDescent="0.2">
      <c r="A268" s="34">
        <v>3</v>
      </c>
      <c r="B268" s="161" t="s">
        <v>31</v>
      </c>
      <c r="C268" s="250">
        <v>7.0000000000000007E-2</v>
      </c>
      <c r="D268" s="251" t="s">
        <v>96</v>
      </c>
      <c r="E268" s="173">
        <f>IF(A268&gt;0,VLOOKUP(A268,'A. Cuadrillas'!$A$1:$G$315,7,TRUE),"")</f>
        <v>55500</v>
      </c>
      <c r="F268" s="249"/>
      <c r="G268" s="40"/>
      <c r="H268" s="40">
        <f t="shared" si="52"/>
        <v>3885.0000000000005</v>
      </c>
      <c r="I268" s="59"/>
    </row>
    <row r="269" spans="1:9" s="34" customFormat="1" ht="15.75" thickBot="1" x14ac:dyDescent="0.25">
      <c r="B269" s="165" t="s">
        <v>32</v>
      </c>
      <c r="C269" s="252">
        <v>5</v>
      </c>
      <c r="D269" s="253" t="s">
        <v>33</v>
      </c>
      <c r="E269" s="254">
        <f>SUM(H266:H268)</f>
        <v>14337.5</v>
      </c>
      <c r="F269" s="249">
        <f>E269*C269/100</f>
        <v>716.875</v>
      </c>
      <c r="G269" s="40"/>
      <c r="H269" s="40"/>
      <c r="I269" s="59"/>
    </row>
    <row r="270" spans="1:9" s="34" customFormat="1" ht="15.75" thickBot="1" x14ac:dyDescent="0.25">
      <c r="B270" s="48" t="s">
        <v>8</v>
      </c>
      <c r="C270" s="49">
        <f>ROUNDUP(SUM(F270:I270),0)</f>
        <v>15055</v>
      </c>
      <c r="D270" s="69" t="s">
        <v>28</v>
      </c>
      <c r="E270" s="50"/>
      <c r="F270" s="51">
        <f>SUM(F266:F269)</f>
        <v>716.875</v>
      </c>
      <c r="G270" s="52">
        <f>SUM(G266:G269)</f>
        <v>0</v>
      </c>
      <c r="H270" s="52">
        <f>SUM(H266:H269)</f>
        <v>14337.5</v>
      </c>
      <c r="I270" s="60">
        <f>SUM(I266:I269)</f>
        <v>0</v>
      </c>
    </row>
    <row r="271" spans="1:9" s="34" customFormat="1" ht="15" customHeight="1" thickBot="1" x14ac:dyDescent="0.25">
      <c r="B271" s="53"/>
      <c r="D271" s="69"/>
      <c r="E271" s="50"/>
      <c r="F271" s="54"/>
      <c r="G271" s="54"/>
      <c r="H271" s="54"/>
      <c r="I271" s="54"/>
    </row>
    <row r="272" spans="1:9" s="34" customFormat="1" ht="16.5" thickBot="1" x14ac:dyDescent="0.3">
      <c r="B272" s="559" t="s">
        <v>426</v>
      </c>
      <c r="C272" s="559"/>
      <c r="D272" s="559"/>
      <c r="E272" s="559"/>
      <c r="F272" s="35" t="s">
        <v>4</v>
      </c>
      <c r="G272" s="36" t="s">
        <v>5</v>
      </c>
      <c r="H272" s="36" t="s">
        <v>6</v>
      </c>
      <c r="I272" s="56" t="s">
        <v>7</v>
      </c>
    </row>
    <row r="273" spans="1:9" s="34" customFormat="1" x14ac:dyDescent="0.2">
      <c r="A273" s="34">
        <v>1</v>
      </c>
      <c r="B273" s="155" t="s">
        <v>35</v>
      </c>
      <c r="C273" s="156">
        <v>0.08</v>
      </c>
      <c r="D273" s="157" t="s">
        <v>96</v>
      </c>
      <c r="E273" s="171">
        <f>IF(A273&gt;0,VLOOKUP(A273,'A. Cuadrillas'!$A$1:$G$315,7,TRUE),"")</f>
        <v>92500</v>
      </c>
      <c r="F273" s="249"/>
      <c r="G273" s="40"/>
      <c r="H273" s="40">
        <f t="shared" ref="H273:H275" si="53">E273*C273</f>
        <v>7400</v>
      </c>
      <c r="I273" s="59"/>
    </row>
    <row r="274" spans="1:9" s="34" customFormat="1" x14ac:dyDescent="0.2">
      <c r="A274" s="34">
        <v>2</v>
      </c>
      <c r="B274" s="161" t="s">
        <v>36</v>
      </c>
      <c r="C274" s="250">
        <v>0.1</v>
      </c>
      <c r="D274" s="251" t="s">
        <v>96</v>
      </c>
      <c r="E274" s="173">
        <f>IF(A274&gt;0,VLOOKUP(A274,'A. Cuadrillas'!$A$1:$G$315,7,TRUE),"")</f>
        <v>83250</v>
      </c>
      <c r="F274" s="249"/>
      <c r="G274" s="40"/>
      <c r="H274" s="40">
        <f t="shared" si="53"/>
        <v>8325</v>
      </c>
      <c r="I274" s="59"/>
    </row>
    <row r="275" spans="1:9" s="34" customFormat="1" ht="15.75" thickBot="1" x14ac:dyDescent="0.25">
      <c r="A275" s="34">
        <v>3</v>
      </c>
      <c r="B275" s="165" t="s">
        <v>31</v>
      </c>
      <c r="C275" s="252">
        <v>0.1</v>
      </c>
      <c r="D275" s="253" t="s">
        <v>96</v>
      </c>
      <c r="E275" s="254">
        <f>IF(A275&gt;0,VLOOKUP(A275,'A. Cuadrillas'!$A$1:$G$315,7,TRUE),"")</f>
        <v>55500</v>
      </c>
      <c r="F275" s="249"/>
      <c r="G275" s="40"/>
      <c r="H275" s="40">
        <f t="shared" si="53"/>
        <v>5550</v>
      </c>
      <c r="I275" s="59"/>
    </row>
    <row r="276" spans="1:9" s="34" customFormat="1" ht="15.75" thickBot="1" x14ac:dyDescent="0.25">
      <c r="B276" s="48" t="s">
        <v>8</v>
      </c>
      <c r="C276" s="49">
        <f>ROUNDUP(SUM(F276:I276),0)</f>
        <v>21275</v>
      </c>
      <c r="D276" s="69" t="s">
        <v>28</v>
      </c>
      <c r="E276" s="50"/>
      <c r="F276" s="51">
        <f>SUM(F273:F275)</f>
        <v>0</v>
      </c>
      <c r="G276" s="52">
        <f>SUM(G273:G275)</f>
        <v>0</v>
      </c>
      <c r="H276" s="52">
        <f>SUM(H273:H275)</f>
        <v>21275</v>
      </c>
      <c r="I276" s="60">
        <f>SUM(I273:I275)</f>
        <v>0</v>
      </c>
    </row>
    <row r="277" spans="1:9" s="34" customFormat="1" ht="15" customHeight="1" x14ac:dyDescent="0.2">
      <c r="B277" s="53"/>
      <c r="D277" s="69"/>
      <c r="E277" s="50"/>
      <c r="F277" s="54"/>
      <c r="G277" s="54"/>
      <c r="H277" s="54"/>
      <c r="I277" s="54"/>
    </row>
    <row r="278" spans="1:9" s="34" customFormat="1" ht="3.75" customHeight="1" thickBot="1" x14ac:dyDescent="0.25">
      <c r="B278" s="556" t="s">
        <v>326</v>
      </c>
      <c r="C278" s="557"/>
      <c r="D278" s="557"/>
      <c r="E278" s="557"/>
      <c r="F278" s="54"/>
      <c r="G278" s="54"/>
      <c r="H278" s="54"/>
      <c r="I278" s="54"/>
    </row>
    <row r="279" spans="1:9" s="34" customFormat="1" ht="15.75" thickBot="1" x14ac:dyDescent="0.25">
      <c r="B279" s="558"/>
      <c r="C279" s="558"/>
      <c r="D279" s="558"/>
      <c r="E279" s="558"/>
      <c r="F279" s="35" t="s">
        <v>4</v>
      </c>
      <c r="G279" s="36" t="s">
        <v>5</v>
      </c>
      <c r="H279" s="36" t="s">
        <v>6</v>
      </c>
      <c r="I279" s="56" t="s">
        <v>7</v>
      </c>
    </row>
    <row r="280" spans="1:9" s="34" customFormat="1" x14ac:dyDescent="0.2">
      <c r="A280" s="34">
        <v>1</v>
      </c>
      <c r="B280" s="161" t="s">
        <v>35</v>
      </c>
      <c r="C280" s="250">
        <v>0.03</v>
      </c>
      <c r="D280" s="251" t="s">
        <v>96</v>
      </c>
      <c r="E280" s="173">
        <f>IF(A280&gt;0,VLOOKUP(A280,'A. Cuadrillas'!$A$1:$G$315,7,TRUE),"")</f>
        <v>92500</v>
      </c>
      <c r="F280" s="249"/>
      <c r="G280" s="40"/>
      <c r="H280" s="40">
        <f t="shared" ref="H280:H282" si="54">E280*C280</f>
        <v>2775</v>
      </c>
      <c r="I280" s="59"/>
    </row>
    <row r="281" spans="1:9" s="34" customFormat="1" x14ac:dyDescent="0.2">
      <c r="A281" s="34">
        <v>2</v>
      </c>
      <c r="B281" s="161" t="s">
        <v>36</v>
      </c>
      <c r="C281" s="250">
        <v>0.05</v>
      </c>
      <c r="D281" s="251" t="s">
        <v>96</v>
      </c>
      <c r="E281" s="173">
        <f>IF(A281&gt;0,VLOOKUP(A281,'A. Cuadrillas'!$A$1:$G$315,7,TRUE),"")</f>
        <v>83250</v>
      </c>
      <c r="F281" s="249"/>
      <c r="G281" s="40"/>
      <c r="H281" s="40">
        <f t="shared" si="54"/>
        <v>4162.5</v>
      </c>
      <c r="I281" s="59"/>
    </row>
    <row r="282" spans="1:9" s="34" customFormat="1" x14ac:dyDescent="0.2">
      <c r="A282" s="34">
        <v>3</v>
      </c>
      <c r="B282" s="161" t="s">
        <v>31</v>
      </c>
      <c r="C282" s="250">
        <v>0.05</v>
      </c>
      <c r="D282" s="251" t="s">
        <v>96</v>
      </c>
      <c r="E282" s="173">
        <f>IF(A282&gt;0,VLOOKUP(A282,'A. Cuadrillas'!$A$1:$G$315,7,TRUE),"")</f>
        <v>55500</v>
      </c>
      <c r="F282" s="249"/>
      <c r="G282" s="40"/>
      <c r="H282" s="40">
        <f t="shared" si="54"/>
        <v>2775</v>
      </c>
      <c r="I282" s="59"/>
    </row>
    <row r="283" spans="1:9" s="34" customFormat="1" ht="15.75" thickBot="1" x14ac:dyDescent="0.25">
      <c r="B283" s="165" t="s">
        <v>32</v>
      </c>
      <c r="C283" s="252">
        <v>5</v>
      </c>
      <c r="D283" s="253" t="s">
        <v>33</v>
      </c>
      <c r="E283" s="254">
        <f>SUM(H280:H282)</f>
        <v>9712.5</v>
      </c>
      <c r="F283" s="249">
        <f>E283*C283/100</f>
        <v>485.625</v>
      </c>
      <c r="G283" s="40"/>
      <c r="H283" s="40"/>
      <c r="I283" s="59"/>
    </row>
    <row r="284" spans="1:9" s="34" customFormat="1" ht="15.75" thickBot="1" x14ac:dyDescent="0.25">
      <c r="B284" s="48" t="s">
        <v>8</v>
      </c>
      <c r="C284" s="49">
        <f>ROUNDUP(SUM(F284:I284),0)</f>
        <v>10199</v>
      </c>
      <c r="D284" s="69" t="s">
        <v>28</v>
      </c>
      <c r="E284" s="50"/>
      <c r="F284" s="51">
        <f>SUM(F280:F283)</f>
        <v>485.625</v>
      </c>
      <c r="G284" s="52">
        <f>SUM(G280:G283)</f>
        <v>0</v>
      </c>
      <c r="H284" s="52">
        <f>SUM(H280:H283)</f>
        <v>9712.5</v>
      </c>
      <c r="I284" s="60">
        <f>SUM(I280:I283)</f>
        <v>0</v>
      </c>
    </row>
    <row r="285" spans="1:9" s="34" customFormat="1" ht="15" customHeight="1" thickBot="1" x14ac:dyDescent="0.25">
      <c r="B285" s="53"/>
      <c r="D285" s="69"/>
      <c r="E285" s="50"/>
      <c r="F285" s="54"/>
      <c r="G285" s="54"/>
      <c r="H285" s="54"/>
      <c r="I285" s="54"/>
    </row>
    <row r="286" spans="1:9" ht="16.5" thickBot="1" x14ac:dyDescent="0.3">
      <c r="B286" s="559" t="s">
        <v>17</v>
      </c>
      <c r="C286" s="559"/>
      <c r="D286" s="559"/>
      <c r="E286" s="559"/>
      <c r="F286" s="12" t="s">
        <v>4</v>
      </c>
      <c r="G286" s="13" t="s">
        <v>5</v>
      </c>
      <c r="H286" s="13" t="s">
        <v>6</v>
      </c>
      <c r="I286" s="14" t="s">
        <v>7</v>
      </c>
    </row>
    <row r="287" spans="1:9" x14ac:dyDescent="0.2">
      <c r="B287" s="155" t="s">
        <v>46</v>
      </c>
      <c r="C287" s="156">
        <v>50</v>
      </c>
      <c r="D287" s="157"/>
      <c r="E287" s="171">
        <f>+MATERIALES!D15</f>
        <v>900</v>
      </c>
      <c r="F287" s="249"/>
      <c r="G287" s="19">
        <f t="shared" ref="G287:G288" si="55">E287*C287</f>
        <v>45000</v>
      </c>
      <c r="H287" s="19"/>
      <c r="I287" s="20"/>
    </row>
    <row r="288" spans="1:9" x14ac:dyDescent="0.2">
      <c r="B288" s="161" t="s">
        <v>47</v>
      </c>
      <c r="C288" s="250">
        <v>0.03</v>
      </c>
      <c r="D288" s="251"/>
      <c r="E288" s="173">
        <f>+concretos!G56</f>
        <v>1018900</v>
      </c>
      <c r="F288" s="249"/>
      <c r="G288" s="19">
        <f t="shared" si="55"/>
        <v>30567</v>
      </c>
      <c r="H288" s="19"/>
      <c r="I288" s="20"/>
    </row>
    <row r="289" spans="1:11" s="153" customFormat="1" ht="15" customHeight="1" x14ac:dyDescent="0.2">
      <c r="B289" s="295" t="s">
        <v>320</v>
      </c>
      <c r="C289" s="296">
        <v>0.5</v>
      </c>
      <c r="D289" s="297" t="str">
        <f>+MATERIALES!$C$20</f>
        <v>GLO</v>
      </c>
      <c r="E289" s="298">
        <f>+MATERIALES!$D$20</f>
        <v>90000</v>
      </c>
      <c r="F289" s="299"/>
      <c r="G289" s="300"/>
      <c r="H289" s="300"/>
      <c r="I289" s="301">
        <f>+E289*C289</f>
        <v>45000</v>
      </c>
    </row>
    <row r="290" spans="1:11" x14ac:dyDescent="0.2">
      <c r="A290" s="1">
        <v>2</v>
      </c>
      <c r="B290" s="161" t="s">
        <v>36</v>
      </c>
      <c r="C290" s="250">
        <v>7.0000000000000007E-2</v>
      </c>
      <c r="D290" s="251" t="s">
        <v>96</v>
      </c>
      <c r="E290" s="173">
        <f>IF(A290&gt;0,VLOOKUP(A290,'A. Cuadrillas'!$A$1:$G$315,7,TRUE),"")</f>
        <v>83250</v>
      </c>
      <c r="F290" s="249"/>
      <c r="G290" s="19"/>
      <c r="H290" s="19">
        <f t="shared" ref="H290:H291" si="56">E290*C290</f>
        <v>5827.5000000000009</v>
      </c>
      <c r="I290" s="20"/>
      <c r="K290" s="33"/>
    </row>
    <row r="291" spans="1:11" x14ac:dyDescent="0.2">
      <c r="A291" s="1">
        <v>3</v>
      </c>
      <c r="B291" s="161" t="s">
        <v>31</v>
      </c>
      <c r="C291" s="250">
        <v>7.0000000000000007E-2</v>
      </c>
      <c r="D291" s="251" t="s">
        <v>96</v>
      </c>
      <c r="E291" s="173">
        <f>IF(A291&gt;0,VLOOKUP(A291,'A. Cuadrillas'!$A$1:$G$315,7,TRUE),"")</f>
        <v>55500</v>
      </c>
      <c r="F291" s="249"/>
      <c r="G291" s="19"/>
      <c r="H291" s="19">
        <f t="shared" si="56"/>
        <v>3885.0000000000005</v>
      </c>
      <c r="I291" s="20"/>
    </row>
    <row r="292" spans="1:11" x14ac:dyDescent="0.2">
      <c r="B292" s="161" t="s">
        <v>45</v>
      </c>
      <c r="C292" s="250">
        <v>5</v>
      </c>
      <c r="D292" s="251" t="s">
        <v>33</v>
      </c>
      <c r="E292" s="173">
        <f>SUM(G286:G291)</f>
        <v>75567</v>
      </c>
      <c r="F292" s="249"/>
      <c r="G292" s="19"/>
      <c r="H292" s="19"/>
      <c r="I292" s="20">
        <f>E292*C292/100</f>
        <v>3778.35</v>
      </c>
    </row>
    <row r="293" spans="1:11" ht="15.75" thickBot="1" x14ac:dyDescent="0.25">
      <c r="B293" s="165" t="s">
        <v>32</v>
      </c>
      <c r="C293" s="252">
        <v>5</v>
      </c>
      <c r="D293" s="253" t="s">
        <v>33</v>
      </c>
      <c r="E293" s="254">
        <f>SUM(H288:H291)</f>
        <v>9712.5000000000018</v>
      </c>
      <c r="F293" s="249">
        <f>E293*C293/100</f>
        <v>485.62500000000006</v>
      </c>
      <c r="G293" s="19"/>
      <c r="H293" s="19"/>
      <c r="I293" s="20"/>
    </row>
    <row r="294" spans="1:11" ht="15.75" thickBot="1" x14ac:dyDescent="0.25">
      <c r="B294" s="24" t="s">
        <v>8</v>
      </c>
      <c r="C294" s="25">
        <f>ROUNDUP(SUM(F294:I294),0)</f>
        <v>134544</v>
      </c>
      <c r="D294" s="3" t="s">
        <v>41</v>
      </c>
      <c r="F294" s="26">
        <f>SUM(F287:F293)</f>
        <v>485.62500000000006</v>
      </c>
      <c r="G294" s="27">
        <f>SUM(G287:G293)</f>
        <v>75567</v>
      </c>
      <c r="H294" s="27">
        <f>SUM(H287:H293)</f>
        <v>9712.5000000000018</v>
      </c>
      <c r="I294" s="28">
        <f>SUM(I287:I293)</f>
        <v>48778.35</v>
      </c>
    </row>
    <row r="295" spans="1:11" s="34" customFormat="1" ht="15" customHeight="1" thickBot="1" x14ac:dyDescent="0.25">
      <c r="B295" s="53"/>
      <c r="D295" s="69"/>
      <c r="E295" s="50"/>
      <c r="F295" s="54"/>
      <c r="G295" s="54"/>
      <c r="H295" s="54"/>
      <c r="I295" s="54"/>
    </row>
    <row r="296" spans="1:11" s="34" customFormat="1" ht="15.75" x14ac:dyDescent="0.25">
      <c r="B296" s="559" t="s">
        <v>376</v>
      </c>
      <c r="C296" s="559"/>
      <c r="D296" s="559"/>
      <c r="E296" s="559"/>
      <c r="F296" s="35" t="s">
        <v>4</v>
      </c>
      <c r="G296" s="36" t="s">
        <v>5</v>
      </c>
      <c r="H296" s="36" t="s">
        <v>6</v>
      </c>
      <c r="I296" s="56" t="s">
        <v>7</v>
      </c>
    </row>
    <row r="297" spans="1:11" s="34" customFormat="1" x14ac:dyDescent="0.2">
      <c r="A297" s="34">
        <v>1</v>
      </c>
      <c r="B297" s="161" t="s">
        <v>35</v>
      </c>
      <c r="C297" s="250">
        <v>0.03</v>
      </c>
      <c r="D297" s="251" t="s">
        <v>96</v>
      </c>
      <c r="E297" s="173">
        <f>IF(A297&gt;0,VLOOKUP(A297,'A. Cuadrillas'!$A$1:$G$315,7,TRUE),"")</f>
        <v>92500</v>
      </c>
      <c r="F297" s="249"/>
      <c r="G297" s="40"/>
      <c r="H297" s="40">
        <f t="shared" ref="H297:H299" si="57">E297*C297</f>
        <v>2775</v>
      </c>
      <c r="I297" s="59"/>
    </row>
    <row r="298" spans="1:11" s="34" customFormat="1" x14ac:dyDescent="0.2">
      <c r="A298" s="34">
        <v>2</v>
      </c>
      <c r="B298" s="161" t="s">
        <v>36</v>
      </c>
      <c r="C298" s="250">
        <v>1.4999999999999999E-2</v>
      </c>
      <c r="D298" s="251" t="s">
        <v>96</v>
      </c>
      <c r="E298" s="173">
        <f>IF(A298&gt;0,VLOOKUP(A298,'A. Cuadrillas'!$A$1:$G$315,7,TRUE),"")</f>
        <v>83250</v>
      </c>
      <c r="F298" s="249"/>
      <c r="G298" s="40"/>
      <c r="H298" s="40">
        <f t="shared" si="57"/>
        <v>1248.75</v>
      </c>
      <c r="I298" s="59"/>
    </row>
    <row r="299" spans="1:11" s="34" customFormat="1" x14ac:dyDescent="0.2">
      <c r="A299" s="34">
        <v>3</v>
      </c>
      <c r="B299" s="161" t="s">
        <v>31</v>
      </c>
      <c r="C299" s="250">
        <v>1.4999999999999999E-2</v>
      </c>
      <c r="D299" s="251" t="s">
        <v>96</v>
      </c>
      <c r="E299" s="173">
        <f>IF(A299&gt;0,VLOOKUP(A299,'A. Cuadrillas'!$A$1:$G$315,7,TRUE),"")</f>
        <v>55500</v>
      </c>
      <c r="F299" s="249"/>
      <c r="G299" s="40"/>
      <c r="H299" s="40">
        <f t="shared" si="57"/>
        <v>832.5</v>
      </c>
      <c r="I299" s="59"/>
    </row>
    <row r="300" spans="1:11" s="34" customFormat="1" ht="15.75" thickBot="1" x14ac:dyDescent="0.25">
      <c r="B300" s="165" t="s">
        <v>32</v>
      </c>
      <c r="C300" s="252">
        <v>5</v>
      </c>
      <c r="D300" s="253" t="s">
        <v>33</v>
      </c>
      <c r="E300" s="254">
        <f>SUM(H297:H299)</f>
        <v>4856.25</v>
      </c>
      <c r="F300" s="249">
        <f>E300*C300/100</f>
        <v>242.8125</v>
      </c>
      <c r="G300" s="40"/>
      <c r="H300" s="40"/>
      <c r="I300" s="59"/>
    </row>
    <row r="301" spans="1:11" s="34" customFormat="1" ht="15.75" thickBot="1" x14ac:dyDescent="0.25">
      <c r="B301" s="48" t="s">
        <v>8</v>
      </c>
      <c r="C301" s="49">
        <f>ROUNDUP(SUM(F301:I301),0)</f>
        <v>5100</v>
      </c>
      <c r="D301" s="69" t="s">
        <v>28</v>
      </c>
      <c r="E301" s="50"/>
      <c r="F301" s="51">
        <f>SUM(F297:F300)</f>
        <v>242.8125</v>
      </c>
      <c r="G301" s="52">
        <f>SUM(G297:G300)</f>
        <v>0</v>
      </c>
      <c r="H301" s="52">
        <f>SUM(H297:H300)</f>
        <v>4856.25</v>
      </c>
      <c r="I301" s="60">
        <f>SUM(I297:I300)</f>
        <v>0</v>
      </c>
    </row>
    <row r="302" spans="1:11" s="34" customFormat="1" ht="15" customHeight="1" thickBot="1" x14ac:dyDescent="0.25">
      <c r="B302" s="53"/>
      <c r="D302" s="69"/>
      <c r="E302" s="50"/>
      <c r="F302" s="54"/>
      <c r="G302" s="54"/>
      <c r="H302" s="54"/>
      <c r="I302" s="54"/>
    </row>
    <row r="303" spans="1:11" s="34" customFormat="1" ht="16.5" thickBot="1" x14ac:dyDescent="0.3">
      <c r="B303" s="559" t="s">
        <v>15</v>
      </c>
      <c r="C303" s="559"/>
      <c r="D303" s="559"/>
      <c r="E303" s="559"/>
      <c r="F303" s="35" t="s">
        <v>4</v>
      </c>
      <c r="G303" s="36" t="s">
        <v>5</v>
      </c>
      <c r="H303" s="36" t="s">
        <v>6</v>
      </c>
      <c r="I303" s="56" t="s">
        <v>7</v>
      </c>
    </row>
    <row r="304" spans="1:11" s="34" customFormat="1" x14ac:dyDescent="0.2">
      <c r="B304" s="155" t="s">
        <v>44</v>
      </c>
      <c r="C304" s="156">
        <v>1</v>
      </c>
      <c r="D304" s="157" t="s">
        <v>39</v>
      </c>
      <c r="E304" s="171">
        <f>+MATERIALES!$D$8</f>
        <v>4700</v>
      </c>
      <c r="F304" s="249"/>
      <c r="G304" s="40">
        <f t="shared" ref="G304:G305" si="58">E304*C304</f>
        <v>4700</v>
      </c>
      <c r="H304" s="40"/>
      <c r="I304" s="59"/>
    </row>
    <row r="305" spans="1:9" s="34" customFormat="1" x14ac:dyDescent="0.2">
      <c r="B305" s="161" t="s">
        <v>440</v>
      </c>
      <c r="C305" s="250">
        <v>0.03</v>
      </c>
      <c r="D305" s="251" t="s">
        <v>39</v>
      </c>
      <c r="E305" s="173">
        <f>+E304</f>
        <v>4700</v>
      </c>
      <c r="F305" s="249"/>
      <c r="G305" s="40">
        <f t="shared" si="58"/>
        <v>141</v>
      </c>
      <c r="H305" s="40"/>
      <c r="I305" s="59"/>
    </row>
    <row r="306" spans="1:9" s="153" customFormat="1" x14ac:dyDescent="0.2">
      <c r="B306" s="161" t="str">
        <f>+MATERIALES!B20</f>
        <v>TRANSPORTE INTERNO</v>
      </c>
      <c r="C306" s="250">
        <v>0.01</v>
      </c>
      <c r="D306" s="251" t="str">
        <f>+MATERIALES!C20</f>
        <v>GLO</v>
      </c>
      <c r="E306" s="173">
        <f>+MATERIALES!D20</f>
        <v>90000</v>
      </c>
      <c r="F306" s="249"/>
      <c r="G306" s="294"/>
      <c r="H306" s="294"/>
      <c r="I306" s="164">
        <f>+E306*C306</f>
        <v>900</v>
      </c>
    </row>
    <row r="307" spans="1:9" s="34" customFormat="1" x14ac:dyDescent="0.2">
      <c r="A307" s="34">
        <v>1</v>
      </c>
      <c r="B307" s="161" t="s">
        <v>35</v>
      </c>
      <c r="C307" s="250">
        <v>5.0000000000000001E-3</v>
      </c>
      <c r="D307" s="251" t="s">
        <v>96</v>
      </c>
      <c r="E307" s="173">
        <f>IF(A307&gt;0,VLOOKUP(A307,'A. Cuadrillas'!$A$1:$G$315,7,TRUE),"")</f>
        <v>92500</v>
      </c>
      <c r="F307" s="249"/>
      <c r="G307" s="40"/>
      <c r="H307" s="40">
        <f t="shared" ref="H307:H309" si="59">E307*C307</f>
        <v>462.5</v>
      </c>
      <c r="I307" s="59"/>
    </row>
    <row r="308" spans="1:9" s="34" customFormat="1" x14ac:dyDescent="0.2">
      <c r="A308" s="34">
        <v>2</v>
      </c>
      <c r="B308" s="161" t="s">
        <v>36</v>
      </c>
      <c r="C308" s="250">
        <v>1E-3</v>
      </c>
      <c r="D308" s="251" t="s">
        <v>96</v>
      </c>
      <c r="E308" s="173">
        <f>IF(A308&gt;0,VLOOKUP(A308,'A. Cuadrillas'!$A$1:$G$315,7,TRUE),"")</f>
        <v>83250</v>
      </c>
      <c r="F308" s="249"/>
      <c r="G308" s="40"/>
      <c r="H308" s="40">
        <f t="shared" si="59"/>
        <v>83.25</v>
      </c>
      <c r="I308" s="59"/>
    </row>
    <row r="309" spans="1:9" s="34" customFormat="1" x14ac:dyDescent="0.2">
      <c r="A309" s="34">
        <v>3</v>
      </c>
      <c r="B309" s="161" t="s">
        <v>31</v>
      </c>
      <c r="C309" s="250">
        <v>1E-3</v>
      </c>
      <c r="D309" s="251" t="s">
        <v>96</v>
      </c>
      <c r="E309" s="173">
        <f>IF(A309&gt;0,VLOOKUP(A309,'A. Cuadrillas'!$A$1:$G$315,7,TRUE),"")</f>
        <v>55500</v>
      </c>
      <c r="F309" s="249"/>
      <c r="G309" s="40"/>
      <c r="H309" s="40">
        <f t="shared" si="59"/>
        <v>55.5</v>
      </c>
      <c r="I309" s="59"/>
    </row>
    <row r="310" spans="1:9" s="34" customFormat="1" x14ac:dyDescent="0.2">
      <c r="B310" s="161" t="s">
        <v>45</v>
      </c>
      <c r="C310" s="250">
        <v>10</v>
      </c>
      <c r="D310" s="251" t="s">
        <v>33</v>
      </c>
      <c r="E310" s="173">
        <f>SUM(G304:G309)</f>
        <v>4841</v>
      </c>
      <c r="F310" s="249"/>
      <c r="G310" s="40"/>
      <c r="H310" s="40"/>
      <c r="I310" s="59">
        <f>E310*C310/100</f>
        <v>484.1</v>
      </c>
    </row>
    <row r="311" spans="1:9" s="34" customFormat="1" ht="15.75" thickBot="1" x14ac:dyDescent="0.25">
      <c r="B311" s="165" t="s">
        <v>32</v>
      </c>
      <c r="C311" s="252">
        <v>5</v>
      </c>
      <c r="D311" s="253" t="s">
        <v>33</v>
      </c>
      <c r="E311" s="254">
        <f>SUM(H307:H309)</f>
        <v>601.25</v>
      </c>
      <c r="F311" s="249">
        <f>E311*C311/100</f>
        <v>30.0625</v>
      </c>
      <c r="G311" s="40"/>
      <c r="H311" s="40"/>
      <c r="I311" s="59"/>
    </row>
    <row r="312" spans="1:9" s="34" customFormat="1" ht="15.75" thickBot="1" x14ac:dyDescent="0.25">
      <c r="B312" s="48" t="s">
        <v>8</v>
      </c>
      <c r="C312" s="49">
        <f>ROUNDUP(SUM(F312:I312),0)</f>
        <v>6857</v>
      </c>
      <c r="D312" s="69" t="s">
        <v>39</v>
      </c>
      <c r="E312" s="50"/>
      <c r="F312" s="51">
        <f>SUM(F304:F311)</f>
        <v>30.0625</v>
      </c>
      <c r="G312" s="52">
        <f>SUM(G304:G311)</f>
        <v>4841</v>
      </c>
      <c r="H312" s="52">
        <f>SUM(H304:H311)</f>
        <v>601.25</v>
      </c>
      <c r="I312" s="60">
        <f>SUM(I304:I311)</f>
        <v>1384.1</v>
      </c>
    </row>
    <row r="313" spans="1:9" s="34" customFormat="1" ht="15" customHeight="1" thickBot="1" x14ac:dyDescent="0.25">
      <c r="B313" s="53"/>
      <c r="D313" s="69"/>
      <c r="E313" s="50"/>
      <c r="F313" s="54"/>
      <c r="G313" s="54"/>
      <c r="H313" s="54"/>
      <c r="I313" s="54"/>
    </row>
    <row r="314" spans="1:9" s="153" customFormat="1" ht="16.5" thickBot="1" x14ac:dyDescent="0.3">
      <c r="B314" s="381" t="str">
        <f>+'FORMATO OFERTA ECONÓMICA'!B47</f>
        <v>SUMINISTRO E INSTALACIÓN DE CINTA PVC PARA SELLO DE JUNTAS</v>
      </c>
      <c r="D314" s="154"/>
      <c r="E314" s="149"/>
      <c r="F314" s="158" t="s">
        <v>4</v>
      </c>
      <c r="G314" s="159" t="s">
        <v>5</v>
      </c>
      <c r="H314" s="159" t="s">
        <v>6</v>
      </c>
      <c r="I314" s="160" t="s">
        <v>7</v>
      </c>
    </row>
    <row r="315" spans="1:9" s="153" customFormat="1" x14ac:dyDescent="0.2">
      <c r="B315" s="155" t="str">
        <f>+MATERIALES!B23</f>
        <v>CINTA PVC E:15 CMS</v>
      </c>
      <c r="C315" s="61">
        <v>1</v>
      </c>
      <c r="D315" s="157" t="s">
        <v>29</v>
      </c>
      <c r="E315" s="171">
        <f>+MATERIALES!D23</f>
        <v>77372</v>
      </c>
      <c r="F315" s="249"/>
      <c r="G315" s="40">
        <f t="shared" ref="G315" si="60">E315*C315</f>
        <v>77372</v>
      </c>
      <c r="H315" s="40"/>
      <c r="I315" s="164"/>
    </row>
    <row r="316" spans="1:9" s="153" customFormat="1" x14ac:dyDescent="0.2">
      <c r="A316" s="153">
        <v>2</v>
      </c>
      <c r="B316" s="161" t="s">
        <v>36</v>
      </c>
      <c r="C316" s="250">
        <v>0.01</v>
      </c>
      <c r="D316" s="251" t="s">
        <v>96</v>
      </c>
      <c r="E316" s="173">
        <f>IF(A316&gt;0,VLOOKUP(A316,'A. Cuadrillas'!$A$1:$G$315,7,TRUE),"")</f>
        <v>83250</v>
      </c>
      <c r="F316" s="249"/>
      <c r="G316" s="40"/>
      <c r="H316" s="40">
        <f t="shared" ref="H316:H317" si="61">E316*C316</f>
        <v>832.5</v>
      </c>
      <c r="I316" s="164"/>
    </row>
    <row r="317" spans="1:9" s="153" customFormat="1" x14ac:dyDescent="0.2">
      <c r="A317" s="153">
        <v>3</v>
      </c>
      <c r="B317" s="161" t="s">
        <v>31</v>
      </c>
      <c r="C317" s="250">
        <v>0.01</v>
      </c>
      <c r="D317" s="251" t="s">
        <v>96</v>
      </c>
      <c r="E317" s="173">
        <f>IF(A317&gt;0,VLOOKUP(A317,'A. Cuadrillas'!$A$1:$G$315,7,TRUE),"")</f>
        <v>55500</v>
      </c>
      <c r="F317" s="249"/>
      <c r="G317" s="40"/>
      <c r="H317" s="40">
        <f t="shared" si="61"/>
        <v>555</v>
      </c>
      <c r="I317" s="164"/>
    </row>
    <row r="318" spans="1:9" s="153" customFormat="1" ht="15.75" thickBot="1" x14ac:dyDescent="0.25">
      <c r="B318" s="165" t="s">
        <v>32</v>
      </c>
      <c r="C318" s="252">
        <v>5</v>
      </c>
      <c r="D318" s="253" t="s">
        <v>33</v>
      </c>
      <c r="E318" s="254">
        <f>SUM(H316:H317)</f>
        <v>1387.5</v>
      </c>
      <c r="F318" s="249">
        <f>E318*C318/100</f>
        <v>69.375</v>
      </c>
      <c r="G318" s="40"/>
      <c r="H318" s="40"/>
      <c r="I318" s="164"/>
    </row>
    <row r="319" spans="1:9" s="153" customFormat="1" ht="15.75" thickBot="1" x14ac:dyDescent="0.25">
      <c r="B319" s="166" t="s">
        <v>8</v>
      </c>
      <c r="C319" s="167">
        <f>ROUNDUP(SUM(F319:I319),0)</f>
        <v>78829</v>
      </c>
      <c r="D319" s="154" t="s">
        <v>29</v>
      </c>
      <c r="E319" s="149"/>
      <c r="F319" s="168">
        <f>SUM(F315:F318)</f>
        <v>69.375</v>
      </c>
      <c r="G319" s="169">
        <f>SUM(G315:G318)</f>
        <v>77372</v>
      </c>
      <c r="H319" s="169">
        <f>SUM(H315:H318)</f>
        <v>1387.5</v>
      </c>
      <c r="I319" s="170">
        <f>SUM(I315:I318)</f>
        <v>0</v>
      </c>
    </row>
    <row r="320" spans="1:9" s="153" customFormat="1" ht="15" customHeight="1" x14ac:dyDescent="0.2">
      <c r="B320" s="147"/>
      <c r="D320" s="154"/>
      <c r="E320" s="149"/>
      <c r="F320" s="150"/>
      <c r="G320" s="150"/>
      <c r="H320" s="150"/>
      <c r="I320" s="150"/>
    </row>
    <row r="321" spans="1:9" s="153" customFormat="1" ht="15" customHeight="1" thickBot="1" x14ac:dyDescent="0.25">
      <c r="B321" s="147"/>
      <c r="D321" s="154"/>
      <c r="E321" s="149"/>
      <c r="F321" s="150"/>
      <c r="G321" s="150"/>
      <c r="H321" s="150"/>
      <c r="I321" s="150"/>
    </row>
    <row r="322" spans="1:9" s="34" customFormat="1" ht="16.5" thickBot="1" x14ac:dyDescent="0.3">
      <c r="B322" s="561" t="s">
        <v>207</v>
      </c>
      <c r="C322" s="562"/>
      <c r="D322" s="562"/>
      <c r="E322" s="562"/>
      <c r="F322" s="562"/>
      <c r="G322" s="562"/>
      <c r="H322" s="562"/>
      <c r="I322" s="563"/>
    </row>
    <row r="323" spans="1:9" s="34" customFormat="1" ht="15.75" x14ac:dyDescent="0.25">
      <c r="B323" s="68"/>
      <c r="C323" s="68"/>
      <c r="D323" s="68"/>
      <c r="E323" s="68"/>
      <c r="F323" s="68"/>
      <c r="G323" s="68"/>
      <c r="H323" s="68"/>
      <c r="I323" s="68"/>
    </row>
    <row r="324" spans="1:9" s="34" customFormat="1" ht="15.75" thickBot="1" x14ac:dyDescent="0.25">
      <c r="B324" s="53"/>
      <c r="D324" s="69"/>
      <c r="E324" s="50"/>
      <c r="F324" s="54"/>
      <c r="G324" s="54"/>
      <c r="H324" s="54"/>
      <c r="I324" s="54"/>
    </row>
    <row r="325" spans="1:9" s="34" customFormat="1" ht="16.5" thickBot="1" x14ac:dyDescent="0.3">
      <c r="B325" s="559" t="s">
        <v>10</v>
      </c>
      <c r="C325" s="559"/>
      <c r="D325" s="559"/>
      <c r="E325" s="559"/>
      <c r="F325" s="35" t="s">
        <v>4</v>
      </c>
      <c r="G325" s="36" t="s">
        <v>5</v>
      </c>
      <c r="H325" s="36" t="s">
        <v>6</v>
      </c>
      <c r="I325" s="56" t="s">
        <v>7</v>
      </c>
    </row>
    <row r="326" spans="1:9" s="34" customFormat="1" ht="15.75" customHeight="1" x14ac:dyDescent="0.2">
      <c r="A326" s="34">
        <v>3</v>
      </c>
      <c r="B326" s="155" t="s">
        <v>31</v>
      </c>
      <c r="C326" s="156">
        <v>0.3</v>
      </c>
      <c r="D326" s="157" t="s">
        <v>96</v>
      </c>
      <c r="E326" s="171">
        <f>IF(A326&gt;0,VLOOKUP(A326,'A. Cuadrillas'!$A$1:$G$315,7,TRUE),"")</f>
        <v>55500</v>
      </c>
      <c r="F326" s="58"/>
      <c r="G326" s="40"/>
      <c r="H326" s="40">
        <f t="shared" ref="H326" si="62">E326*C326</f>
        <v>16650</v>
      </c>
      <c r="I326" s="59"/>
    </row>
    <row r="327" spans="1:9" s="34" customFormat="1" ht="15.75" customHeight="1" thickBot="1" x14ac:dyDescent="0.25">
      <c r="B327" s="165" t="s">
        <v>32</v>
      </c>
      <c r="C327" s="252">
        <v>5</v>
      </c>
      <c r="D327" s="253" t="s">
        <v>33</v>
      </c>
      <c r="E327" s="254">
        <f>H326</f>
        <v>16650</v>
      </c>
      <c r="F327" s="58">
        <f>E327*C327/100</f>
        <v>832.5</v>
      </c>
      <c r="G327" s="40"/>
      <c r="H327" s="40"/>
      <c r="I327" s="59"/>
    </row>
    <row r="328" spans="1:9" s="34" customFormat="1" ht="16.5" customHeight="1" thickBot="1" x14ac:dyDescent="0.25">
      <c r="B328" s="48" t="s">
        <v>8</v>
      </c>
      <c r="C328" s="49">
        <f>ROUNDUP(SUM(F328:I328),0)</f>
        <v>17483</v>
      </c>
      <c r="D328" s="69" t="s">
        <v>34</v>
      </c>
      <c r="E328" s="50"/>
      <c r="F328" s="51">
        <f>SUM(F326:F327)</f>
        <v>832.5</v>
      </c>
      <c r="G328" s="52">
        <f>SUM(G326:G327)</f>
        <v>0</v>
      </c>
      <c r="H328" s="52">
        <f>SUM(H326:H327)</f>
        <v>16650</v>
      </c>
      <c r="I328" s="60">
        <f>SUM(I326:I327)</f>
        <v>0</v>
      </c>
    </row>
    <row r="329" spans="1:9" s="34" customFormat="1" ht="15" customHeight="1" x14ac:dyDescent="0.2">
      <c r="B329" s="53"/>
      <c r="D329" s="69"/>
      <c r="E329" s="50"/>
      <c r="F329" s="54"/>
      <c r="G329" s="54"/>
      <c r="H329" s="54"/>
      <c r="I329" s="54"/>
    </row>
    <row r="330" spans="1:9" s="312" customFormat="1" ht="16.5" hidden="1" thickBot="1" x14ac:dyDescent="0.3">
      <c r="B330" s="559" t="s">
        <v>11</v>
      </c>
      <c r="C330" s="559"/>
      <c r="D330" s="559"/>
      <c r="E330" s="559"/>
      <c r="F330" s="313" t="s">
        <v>4</v>
      </c>
      <c r="G330" s="314" t="s">
        <v>5</v>
      </c>
      <c r="H330" s="314" t="s">
        <v>6</v>
      </c>
      <c r="I330" s="315" t="s">
        <v>7</v>
      </c>
    </row>
    <row r="331" spans="1:9" s="312" customFormat="1" ht="15" hidden="1" customHeight="1" x14ac:dyDescent="0.2">
      <c r="A331" s="312">
        <v>3</v>
      </c>
      <c r="B331" s="316" t="s">
        <v>31</v>
      </c>
      <c r="C331" s="317">
        <v>0.65</v>
      </c>
      <c r="D331" s="318" t="s">
        <v>96</v>
      </c>
      <c r="E331" s="319">
        <f>IF(A331&gt;0,VLOOKUP(A331,'A. Cuadrillas'!$A$1:$G$315,7,TRUE),"")</f>
        <v>55500</v>
      </c>
      <c r="F331" s="320"/>
      <c r="G331" s="321"/>
      <c r="H331" s="321">
        <f t="shared" ref="H331" si="63">E331*C331</f>
        <v>36075</v>
      </c>
      <c r="I331" s="301"/>
    </row>
    <row r="332" spans="1:9" s="312" customFormat="1" ht="15" hidden="1" customHeight="1" x14ac:dyDescent="0.2">
      <c r="B332" s="295" t="s">
        <v>32</v>
      </c>
      <c r="C332" s="322">
        <v>5</v>
      </c>
      <c r="D332" s="323" t="s">
        <v>33</v>
      </c>
      <c r="E332" s="319">
        <f>H331</f>
        <v>36075</v>
      </c>
      <c r="F332" s="320">
        <f>E332*C332/100</f>
        <v>1803.75</v>
      </c>
      <c r="G332" s="321"/>
      <c r="H332" s="321"/>
      <c r="I332" s="301"/>
    </row>
    <row r="333" spans="1:9" s="312" customFormat="1" ht="15.75" hidden="1" customHeight="1" thickBot="1" x14ac:dyDescent="0.25">
      <c r="B333" s="324" t="s">
        <v>8</v>
      </c>
      <c r="C333" s="325">
        <f>SUM(F333:I333)</f>
        <v>37878.75</v>
      </c>
      <c r="D333" s="326" t="s">
        <v>34</v>
      </c>
      <c r="E333" s="327"/>
      <c r="F333" s="328">
        <f>SUM(F331:F332)</f>
        <v>1803.75</v>
      </c>
      <c r="G333" s="329">
        <f>SUM(G331:G332)</f>
        <v>0</v>
      </c>
      <c r="H333" s="329">
        <f>SUM(H331:H332)</f>
        <v>36075</v>
      </c>
      <c r="I333" s="330">
        <f>SUM(I331:I332)</f>
        <v>0</v>
      </c>
    </row>
    <row r="334" spans="1:9" s="312" customFormat="1" ht="15.75" hidden="1" customHeight="1" thickBot="1" x14ac:dyDescent="0.25">
      <c r="B334" s="331"/>
      <c r="D334" s="326"/>
      <c r="E334" s="327"/>
      <c r="F334" s="332"/>
      <c r="G334" s="332"/>
      <c r="H334" s="332"/>
      <c r="I334" s="332"/>
    </row>
    <row r="335" spans="1:9" s="312" customFormat="1" ht="16.5" hidden="1" customHeight="1" thickBot="1" x14ac:dyDescent="0.3">
      <c r="B335" s="559" t="s">
        <v>12</v>
      </c>
      <c r="C335" s="559"/>
      <c r="D335" s="559"/>
      <c r="E335" s="559"/>
      <c r="F335" s="313" t="s">
        <v>4</v>
      </c>
      <c r="G335" s="314" t="s">
        <v>5</v>
      </c>
      <c r="H335" s="314" t="s">
        <v>6</v>
      </c>
      <c r="I335" s="315" t="s">
        <v>7</v>
      </c>
    </row>
    <row r="336" spans="1:9" s="312" customFormat="1" ht="15.75" hidden="1" customHeight="1" x14ac:dyDescent="0.2">
      <c r="A336" s="312">
        <v>3</v>
      </c>
      <c r="B336" s="316" t="s">
        <v>31</v>
      </c>
      <c r="C336" s="317">
        <v>2</v>
      </c>
      <c r="D336" s="318" t="s">
        <v>96</v>
      </c>
      <c r="E336" s="319">
        <f>IF(A336&gt;0,VLOOKUP(A336,'A. Cuadrillas'!$A$1:$G$315,7,TRUE),"")</f>
        <v>55500</v>
      </c>
      <c r="F336" s="320"/>
      <c r="G336" s="321"/>
      <c r="H336" s="321">
        <f t="shared" ref="H336" si="64">E336*C336</f>
        <v>111000</v>
      </c>
      <c r="I336" s="301"/>
    </row>
    <row r="337" spans="1:9" s="312" customFormat="1" ht="15" hidden="1" customHeight="1" x14ac:dyDescent="0.2">
      <c r="B337" s="295" t="s">
        <v>32</v>
      </c>
      <c r="C337" s="322">
        <v>10</v>
      </c>
      <c r="D337" s="323" t="s">
        <v>33</v>
      </c>
      <c r="E337" s="319">
        <f>H336</f>
        <v>111000</v>
      </c>
      <c r="F337" s="320">
        <f>E337*C337/100</f>
        <v>11100</v>
      </c>
      <c r="G337" s="321"/>
      <c r="H337" s="321"/>
      <c r="I337" s="301"/>
    </row>
    <row r="338" spans="1:9" s="312" customFormat="1" ht="15.75" hidden="1" customHeight="1" thickBot="1" x14ac:dyDescent="0.25">
      <c r="B338" s="324" t="s">
        <v>8</v>
      </c>
      <c r="C338" s="325">
        <f>SUM(F338:I338)</f>
        <v>122100</v>
      </c>
      <c r="D338" s="326" t="s">
        <v>34</v>
      </c>
      <c r="E338" s="327"/>
      <c r="F338" s="328">
        <f>SUM(F336:F337)</f>
        <v>11100</v>
      </c>
      <c r="G338" s="329">
        <f>SUM(G336:G336)</f>
        <v>0</v>
      </c>
      <c r="H338" s="329">
        <f>SUM(H336:H336)</f>
        <v>111000</v>
      </c>
      <c r="I338" s="330">
        <f>SUM(I336:I336)</f>
        <v>0</v>
      </c>
    </row>
    <row r="339" spans="1:9" s="312" customFormat="1" ht="15" hidden="1" customHeight="1" x14ac:dyDescent="0.2">
      <c r="B339" s="331"/>
      <c r="D339" s="326"/>
      <c r="E339" s="327"/>
      <c r="F339" s="332"/>
      <c r="G339" s="332"/>
      <c r="H339" s="332"/>
      <c r="I339" s="332"/>
    </row>
    <row r="340" spans="1:9" s="34" customFormat="1" ht="4.5" customHeight="1" thickBot="1" x14ac:dyDescent="0.25">
      <c r="B340" s="556" t="s">
        <v>13</v>
      </c>
      <c r="C340" s="557"/>
      <c r="D340" s="557"/>
      <c r="E340" s="557"/>
      <c r="F340" s="54"/>
      <c r="G340" s="54"/>
      <c r="H340" s="54"/>
      <c r="I340" s="54"/>
    </row>
    <row r="341" spans="1:9" s="34" customFormat="1" ht="15.75" customHeight="1" thickBot="1" x14ac:dyDescent="0.25">
      <c r="B341" s="557"/>
      <c r="C341" s="557"/>
      <c r="D341" s="557"/>
      <c r="E341" s="557"/>
      <c r="F341" s="35" t="s">
        <v>4</v>
      </c>
      <c r="G341" s="36" t="s">
        <v>5</v>
      </c>
      <c r="H341" s="36" t="s">
        <v>6</v>
      </c>
      <c r="I341" s="56" t="s">
        <v>7</v>
      </c>
    </row>
    <row r="342" spans="1:9" s="34" customFormat="1" ht="15" customHeight="1" x14ac:dyDescent="0.2">
      <c r="A342" s="34">
        <v>1</v>
      </c>
      <c r="B342" s="155" t="s">
        <v>35</v>
      </c>
      <c r="C342" s="156">
        <v>0.05</v>
      </c>
      <c r="D342" s="157" t="s">
        <v>96</v>
      </c>
      <c r="E342" s="171">
        <f>IF(A342&gt;0,VLOOKUP(A342,'A. Cuadrillas'!$A$1:$G$315,7,TRUE),"")</f>
        <v>92500</v>
      </c>
      <c r="F342" s="39"/>
      <c r="G342" s="40"/>
      <c r="H342" s="40">
        <f t="shared" ref="H342:H344" si="65">E342*C342</f>
        <v>4625</v>
      </c>
      <c r="I342" s="59"/>
    </row>
    <row r="343" spans="1:9" s="34" customFormat="1" ht="15.75" customHeight="1" x14ac:dyDescent="0.2">
      <c r="A343" s="34">
        <v>2</v>
      </c>
      <c r="B343" s="161" t="s">
        <v>36</v>
      </c>
      <c r="C343" s="250">
        <v>0.05</v>
      </c>
      <c r="D343" s="251" t="s">
        <v>96</v>
      </c>
      <c r="E343" s="173">
        <f>IF(A343&gt;0,VLOOKUP(A343,'A. Cuadrillas'!$A$1:$G$315,7,TRUE),"")</f>
        <v>83250</v>
      </c>
      <c r="F343" s="39"/>
      <c r="G343" s="40"/>
      <c r="H343" s="40">
        <f t="shared" si="65"/>
        <v>4162.5</v>
      </c>
      <c r="I343" s="59"/>
    </row>
    <row r="344" spans="1:9" s="34" customFormat="1" ht="15.75" customHeight="1" x14ac:dyDescent="0.2">
      <c r="A344" s="34">
        <v>3</v>
      </c>
      <c r="B344" s="161" t="s">
        <v>31</v>
      </c>
      <c r="C344" s="250">
        <v>0.12</v>
      </c>
      <c r="D344" s="251" t="s">
        <v>96</v>
      </c>
      <c r="E344" s="173">
        <f>IF(A344&gt;0,VLOOKUP(A344,'A. Cuadrillas'!$A$1:$G$315,7,TRUE),"")</f>
        <v>55500</v>
      </c>
      <c r="F344" s="39"/>
      <c r="G344" s="40"/>
      <c r="H344" s="40">
        <f t="shared" si="65"/>
        <v>6660</v>
      </c>
      <c r="I344" s="59"/>
    </row>
    <row r="345" spans="1:9" s="34" customFormat="1" ht="15" customHeight="1" thickBot="1" x14ac:dyDescent="0.25">
      <c r="B345" s="165" t="s">
        <v>32</v>
      </c>
      <c r="C345" s="252">
        <v>5</v>
      </c>
      <c r="D345" s="253" t="s">
        <v>33</v>
      </c>
      <c r="E345" s="254">
        <f>SUM(H342:H344)</f>
        <v>15447.5</v>
      </c>
      <c r="F345" s="39">
        <f>E345*C345/100</f>
        <v>772.375</v>
      </c>
      <c r="G345" s="40"/>
      <c r="H345" s="40"/>
      <c r="I345" s="59"/>
    </row>
    <row r="346" spans="1:9" s="34" customFormat="1" ht="15.75" customHeight="1" thickBot="1" x14ac:dyDescent="0.25">
      <c r="B346" s="48" t="s">
        <v>8</v>
      </c>
      <c r="C346" s="49">
        <f>ROUNDUP(SUM(F346:I346),0)</f>
        <v>16220</v>
      </c>
      <c r="D346" s="69" t="s">
        <v>34</v>
      </c>
      <c r="E346" s="50"/>
      <c r="F346" s="51">
        <f>SUM(F342:F345)</f>
        <v>772.375</v>
      </c>
      <c r="G346" s="52">
        <f>SUM(G342:G345)</f>
        <v>0</v>
      </c>
      <c r="H346" s="52">
        <f>SUM(H342:H345)</f>
        <v>15447.5</v>
      </c>
      <c r="I346" s="60">
        <f>SUM(I342:I345)</f>
        <v>0</v>
      </c>
    </row>
    <row r="347" spans="1:9" s="34" customFormat="1" ht="15" customHeight="1" x14ac:dyDescent="0.2">
      <c r="B347" s="53"/>
      <c r="D347" s="69"/>
      <c r="E347" s="50"/>
      <c r="F347" s="54"/>
      <c r="G347" s="54"/>
      <c r="H347" s="54"/>
      <c r="I347" s="54"/>
    </row>
    <row r="348" spans="1:9" s="34" customFormat="1" ht="3.75" customHeight="1" thickBot="1" x14ac:dyDescent="0.25">
      <c r="B348" s="556" t="s">
        <v>374</v>
      </c>
      <c r="C348" s="557"/>
      <c r="D348" s="557"/>
      <c r="E348" s="557"/>
      <c r="F348" s="54"/>
      <c r="G348" s="54"/>
      <c r="H348" s="54"/>
      <c r="I348" s="54"/>
    </row>
    <row r="349" spans="1:9" s="34" customFormat="1" ht="15.75" thickBot="1" x14ac:dyDescent="0.25">
      <c r="B349" s="558"/>
      <c r="C349" s="558"/>
      <c r="D349" s="558"/>
      <c r="E349" s="558"/>
      <c r="F349" s="35" t="s">
        <v>4</v>
      </c>
      <c r="G349" s="36" t="s">
        <v>5</v>
      </c>
      <c r="H349" s="36" t="s">
        <v>6</v>
      </c>
      <c r="I349" s="56" t="s">
        <v>7</v>
      </c>
    </row>
    <row r="350" spans="1:9" s="34" customFormat="1" x14ac:dyDescent="0.2">
      <c r="A350" s="34">
        <v>1</v>
      </c>
      <c r="B350" s="161" t="s">
        <v>35</v>
      </c>
      <c r="C350" s="250">
        <v>0.01</v>
      </c>
      <c r="D350" s="251" t="s">
        <v>96</v>
      </c>
      <c r="E350" s="173">
        <v>92500</v>
      </c>
      <c r="F350" s="249"/>
      <c r="G350" s="40"/>
      <c r="H350" s="40">
        <f t="shared" ref="H350:H352" si="66">E350*C350</f>
        <v>925</v>
      </c>
      <c r="I350" s="59"/>
    </row>
    <row r="351" spans="1:9" s="34" customFormat="1" x14ac:dyDescent="0.2">
      <c r="A351" s="34">
        <v>2</v>
      </c>
      <c r="B351" s="161" t="s">
        <v>36</v>
      </c>
      <c r="C351" s="250">
        <v>0.01</v>
      </c>
      <c r="D351" s="251" t="s">
        <v>96</v>
      </c>
      <c r="E351" s="173">
        <v>83250</v>
      </c>
      <c r="F351" s="249"/>
      <c r="G351" s="40"/>
      <c r="H351" s="40">
        <f t="shared" si="66"/>
        <v>832.5</v>
      </c>
      <c r="I351" s="59"/>
    </row>
    <row r="352" spans="1:9" s="34" customFormat="1" x14ac:dyDescent="0.2">
      <c r="A352" s="34">
        <v>3</v>
      </c>
      <c r="B352" s="161" t="s">
        <v>31</v>
      </c>
      <c r="C352" s="250">
        <v>0.01</v>
      </c>
      <c r="D352" s="251" t="s">
        <v>96</v>
      </c>
      <c r="E352" s="173">
        <v>55500</v>
      </c>
      <c r="F352" s="249"/>
      <c r="G352" s="40"/>
      <c r="H352" s="40">
        <f t="shared" si="66"/>
        <v>555</v>
      </c>
      <c r="I352" s="59"/>
    </row>
    <row r="353" spans="1:9" s="153" customFormat="1" x14ac:dyDescent="0.2">
      <c r="B353" s="373" t="str">
        <f>+MATERIALES!B12</f>
        <v>SOLDADURA /LIMPIADOR</v>
      </c>
      <c r="C353" s="374">
        <v>0.15</v>
      </c>
      <c r="D353" s="375" t="s">
        <v>414</v>
      </c>
      <c r="E353" s="376">
        <v>3500</v>
      </c>
      <c r="F353" s="249"/>
      <c r="G353" s="294">
        <f>+E353*C353</f>
        <v>525</v>
      </c>
      <c r="H353" s="294"/>
      <c r="I353" s="164"/>
    </row>
    <row r="354" spans="1:9" s="34" customFormat="1" ht="15.75" thickBot="1" x14ac:dyDescent="0.25">
      <c r="B354" s="165" t="s">
        <v>32</v>
      </c>
      <c r="C354" s="252">
        <v>5</v>
      </c>
      <c r="D354" s="253" t="s">
        <v>33</v>
      </c>
      <c r="E354" s="254">
        <v>2312.5</v>
      </c>
      <c r="F354" s="249">
        <f>E354*C354/100</f>
        <v>115.625</v>
      </c>
      <c r="G354" s="40"/>
      <c r="H354" s="40"/>
      <c r="I354" s="59"/>
    </row>
    <row r="355" spans="1:9" s="34" customFormat="1" ht="15.75" thickBot="1" x14ac:dyDescent="0.25">
      <c r="B355" s="48" t="s">
        <v>8</v>
      </c>
      <c r="C355" s="49">
        <f>ROUNDUP(SUM(F355:I355),0)</f>
        <v>2954</v>
      </c>
      <c r="D355" s="69" t="s">
        <v>29</v>
      </c>
      <c r="E355" s="50"/>
      <c r="F355" s="51">
        <f>SUM(F350:F354)</f>
        <v>115.625</v>
      </c>
      <c r="G355" s="52">
        <f>SUM(G350:G354)</f>
        <v>525</v>
      </c>
      <c r="H355" s="52">
        <f>SUM(H350:H354)</f>
        <v>2312.5</v>
      </c>
      <c r="I355" s="60">
        <f>SUM(I350:I354)</f>
        <v>0</v>
      </c>
    </row>
    <row r="356" spans="1:9" s="34" customFormat="1" ht="15" customHeight="1" x14ac:dyDescent="0.2">
      <c r="B356" s="53"/>
      <c r="D356" s="69"/>
      <c r="E356" s="50"/>
      <c r="F356" s="54"/>
      <c r="G356" s="54"/>
      <c r="H356" s="54"/>
      <c r="I356" s="54"/>
    </row>
    <row r="357" spans="1:9" s="34" customFormat="1" ht="1.5" customHeight="1" x14ac:dyDescent="0.2">
      <c r="B357" s="556" t="s">
        <v>327</v>
      </c>
      <c r="C357" s="557"/>
      <c r="D357" s="557"/>
      <c r="E357" s="557"/>
      <c r="F357" s="54"/>
      <c r="G357" s="54"/>
      <c r="H357" s="54"/>
      <c r="I357" s="54"/>
    </row>
    <row r="358" spans="1:9" s="34" customFormat="1" ht="15.75" hidden="1" thickBot="1" x14ac:dyDescent="0.25">
      <c r="B358" s="558"/>
      <c r="C358" s="558"/>
      <c r="D358" s="558"/>
      <c r="E358" s="558"/>
      <c r="F358" s="35" t="s">
        <v>4</v>
      </c>
      <c r="G358" s="36" t="s">
        <v>5</v>
      </c>
      <c r="H358" s="36" t="s">
        <v>6</v>
      </c>
      <c r="I358" s="56" t="s">
        <v>7</v>
      </c>
    </row>
    <row r="359" spans="1:9" s="34" customFormat="1" hidden="1" x14ac:dyDescent="0.2">
      <c r="A359" s="34">
        <v>1</v>
      </c>
      <c r="B359" s="161" t="s">
        <v>35</v>
      </c>
      <c r="C359" s="250">
        <v>0.01</v>
      </c>
      <c r="D359" s="251" t="s">
        <v>96</v>
      </c>
      <c r="E359" s="173">
        <f>IF(A359&gt;0,VLOOKUP(A359,'A. Cuadrillas'!$A$1:$G$315,7,TRUE),"")</f>
        <v>92500</v>
      </c>
      <c r="F359" s="249"/>
      <c r="G359" s="40"/>
      <c r="H359" s="40">
        <f t="shared" ref="H359:H361" si="67">E359*C359</f>
        <v>925</v>
      </c>
      <c r="I359" s="59"/>
    </row>
    <row r="360" spans="1:9" s="34" customFormat="1" hidden="1" x14ac:dyDescent="0.2">
      <c r="A360" s="34">
        <v>2</v>
      </c>
      <c r="B360" s="161" t="s">
        <v>36</v>
      </c>
      <c r="C360" s="250">
        <v>1.2E-2</v>
      </c>
      <c r="D360" s="251" t="s">
        <v>96</v>
      </c>
      <c r="E360" s="173">
        <f>IF(A360&gt;0,VLOOKUP(A360,'A. Cuadrillas'!$A$1:$G$315,7,TRUE),"")</f>
        <v>83250</v>
      </c>
      <c r="F360" s="249"/>
      <c r="G360" s="40"/>
      <c r="H360" s="40">
        <f t="shared" si="67"/>
        <v>999</v>
      </c>
      <c r="I360" s="59"/>
    </row>
    <row r="361" spans="1:9" s="34" customFormat="1" hidden="1" x14ac:dyDescent="0.2">
      <c r="A361" s="34">
        <v>3</v>
      </c>
      <c r="B361" s="161" t="s">
        <v>31</v>
      </c>
      <c r="C361" s="250">
        <v>1.2E-2</v>
      </c>
      <c r="D361" s="251" t="s">
        <v>96</v>
      </c>
      <c r="E361" s="173">
        <f>IF(A361&gt;0,VLOOKUP(A361,'A. Cuadrillas'!$A$1:$G$315,7,TRUE),"")</f>
        <v>55500</v>
      </c>
      <c r="F361" s="249"/>
      <c r="G361" s="40"/>
      <c r="H361" s="40">
        <f t="shared" si="67"/>
        <v>666</v>
      </c>
      <c r="I361" s="59"/>
    </row>
    <row r="362" spans="1:9" s="34" customFormat="1" ht="15.75" hidden="1" thickBot="1" x14ac:dyDescent="0.25">
      <c r="B362" s="165" t="s">
        <v>32</v>
      </c>
      <c r="C362" s="252">
        <v>10</v>
      </c>
      <c r="D362" s="253" t="s">
        <v>33</v>
      </c>
      <c r="E362" s="254">
        <f>SUM(H359:H361)</f>
        <v>2590</v>
      </c>
      <c r="F362" s="249">
        <f>E362*C362/100</f>
        <v>259</v>
      </c>
      <c r="G362" s="40"/>
      <c r="H362" s="40"/>
      <c r="I362" s="59"/>
    </row>
    <row r="363" spans="1:9" s="34" customFormat="1" ht="15.75" hidden="1" thickBot="1" x14ac:dyDescent="0.25">
      <c r="B363" s="48" t="s">
        <v>8</v>
      </c>
      <c r="C363" s="49">
        <f>SUM(F363:I363)</f>
        <v>2849</v>
      </c>
      <c r="D363" s="69" t="s">
        <v>29</v>
      </c>
      <c r="E363" s="50"/>
      <c r="F363" s="51">
        <f>SUM(F359:F362)</f>
        <v>259</v>
      </c>
      <c r="G363" s="52">
        <f>SUM(G359:G362)</f>
        <v>0</v>
      </c>
      <c r="H363" s="52">
        <f>SUM(H359:H362)</f>
        <v>2590</v>
      </c>
      <c r="I363" s="60">
        <f>SUM(I359:I362)</f>
        <v>0</v>
      </c>
    </row>
    <row r="364" spans="1:9" s="34" customFormat="1" ht="15" hidden="1" customHeight="1" x14ac:dyDescent="0.2">
      <c r="B364" s="53"/>
      <c r="D364" s="69"/>
      <c r="E364" s="50"/>
      <c r="F364" s="54"/>
      <c r="G364" s="54"/>
      <c r="H364" s="54"/>
      <c r="I364" s="54"/>
    </row>
    <row r="365" spans="1:9" ht="14.25" customHeight="1" thickBot="1" x14ac:dyDescent="0.25">
      <c r="B365" s="556" t="s">
        <v>468</v>
      </c>
      <c r="C365" s="557"/>
      <c r="D365" s="557"/>
      <c r="E365" s="557"/>
    </row>
    <row r="366" spans="1:9" ht="16.5" customHeight="1" thickBot="1" x14ac:dyDescent="0.25">
      <c r="B366" s="558"/>
      <c r="C366" s="558"/>
      <c r="D366" s="558"/>
      <c r="E366" s="558"/>
      <c r="F366" s="12" t="s">
        <v>4</v>
      </c>
      <c r="G366" s="13" t="s">
        <v>5</v>
      </c>
      <c r="H366" s="13" t="s">
        <v>6</v>
      </c>
      <c r="I366" s="14" t="s">
        <v>7</v>
      </c>
    </row>
    <row r="367" spans="1:9" x14ac:dyDescent="0.2">
      <c r="A367" s="1">
        <v>1</v>
      </c>
      <c r="B367" s="161" t="s">
        <v>35</v>
      </c>
      <c r="C367" s="250">
        <v>0.2</v>
      </c>
      <c r="D367" s="251" t="s">
        <v>96</v>
      </c>
      <c r="E367" s="173">
        <f>IF(A367&gt;0,VLOOKUP(A367,'A. Cuadrillas'!$A$1:$G$315,7,TRUE),"")</f>
        <v>92500</v>
      </c>
      <c r="F367" s="249"/>
      <c r="G367" s="19"/>
      <c r="H367" s="19">
        <f t="shared" ref="H367:H368" si="68">E367*C367</f>
        <v>18500</v>
      </c>
      <c r="I367" s="20"/>
    </row>
    <row r="368" spans="1:9" x14ac:dyDescent="0.2">
      <c r="A368" s="1">
        <v>2</v>
      </c>
      <c r="B368" s="161" t="s">
        <v>36</v>
      </c>
      <c r="C368" s="250">
        <v>0.2</v>
      </c>
      <c r="D368" s="251" t="s">
        <v>96</v>
      </c>
      <c r="E368" s="173">
        <f>IF(A368&gt;0,VLOOKUP(A368,'A. Cuadrillas'!$A$1:$G$315,7,TRUE),"")</f>
        <v>83250</v>
      </c>
      <c r="F368" s="249"/>
      <c r="G368" s="19"/>
      <c r="H368" s="19">
        <f t="shared" si="68"/>
        <v>16650</v>
      </c>
      <c r="I368" s="20"/>
    </row>
    <row r="369" spans="1:9" ht="15.75" thickBot="1" x14ac:dyDescent="0.25">
      <c r="B369" s="165" t="s">
        <v>32</v>
      </c>
      <c r="C369" s="252">
        <v>5</v>
      </c>
      <c r="D369" s="253" t="s">
        <v>33</v>
      </c>
      <c r="E369" s="254">
        <f>SUM(H367:H368)</f>
        <v>35150</v>
      </c>
      <c r="F369" s="249">
        <f>E369*C369/100</f>
        <v>1757.5</v>
      </c>
      <c r="G369" s="19"/>
      <c r="H369" s="19"/>
      <c r="I369" s="20"/>
    </row>
    <row r="370" spans="1:9" ht="15.75" thickBot="1" x14ac:dyDescent="0.25">
      <c r="B370" s="24" t="s">
        <v>8</v>
      </c>
      <c r="C370" s="25">
        <f>ROUNDUP(SUM(F370:I370),0)</f>
        <v>36908</v>
      </c>
      <c r="D370" s="3" t="s">
        <v>28</v>
      </c>
      <c r="F370" s="26">
        <f>SUM(F367:F369)</f>
        <v>1757.5</v>
      </c>
      <c r="G370" s="27">
        <f>SUM(G367:G369)</f>
        <v>0</v>
      </c>
      <c r="H370" s="27">
        <f>SUM(H367:H369)</f>
        <v>35150</v>
      </c>
      <c r="I370" s="28">
        <f>SUM(I367:I369)</f>
        <v>0</v>
      </c>
    </row>
    <row r="371" spans="1:9" s="34" customFormat="1" ht="15" customHeight="1" x14ac:dyDescent="0.2">
      <c r="B371" s="53"/>
      <c r="D371" s="69"/>
      <c r="E371" s="50"/>
      <c r="F371" s="54"/>
      <c r="G371" s="54"/>
      <c r="H371" s="54"/>
      <c r="I371" s="54"/>
    </row>
    <row r="372" spans="1:9" s="34" customFormat="1" ht="8.25" customHeight="1" thickBot="1" x14ac:dyDescent="0.25">
      <c r="B372" s="569" t="s">
        <v>469</v>
      </c>
      <c r="C372" s="570"/>
      <c r="D372" s="570"/>
      <c r="E372" s="570"/>
      <c r="F372" s="54"/>
      <c r="G372" s="54"/>
      <c r="H372" s="54"/>
      <c r="I372" s="54"/>
    </row>
    <row r="373" spans="1:9" s="34" customFormat="1" ht="16.5" customHeight="1" thickBot="1" x14ac:dyDescent="0.25">
      <c r="B373" s="571"/>
      <c r="C373" s="571"/>
      <c r="D373" s="571"/>
      <c r="E373" s="571"/>
      <c r="F373" s="35" t="s">
        <v>4</v>
      </c>
      <c r="G373" s="36" t="s">
        <v>5</v>
      </c>
      <c r="H373" s="36" t="s">
        <v>6</v>
      </c>
      <c r="I373" s="56" t="s">
        <v>7</v>
      </c>
    </row>
    <row r="374" spans="1:9" s="34" customFormat="1" x14ac:dyDescent="0.2">
      <c r="A374" s="34">
        <v>1</v>
      </c>
      <c r="B374" s="161" t="s">
        <v>35</v>
      </c>
      <c r="C374" s="250">
        <v>0.2</v>
      </c>
      <c r="D374" s="251" t="s">
        <v>96</v>
      </c>
      <c r="E374" s="173">
        <f>IF(A374&gt;0,VLOOKUP(A374,'A. Cuadrillas'!$A$1:$G$315,7,TRUE),"")</f>
        <v>92500</v>
      </c>
      <c r="F374" s="249"/>
      <c r="G374" s="40"/>
      <c r="H374" s="40">
        <f t="shared" ref="H374:H375" si="69">E374*C374</f>
        <v>18500</v>
      </c>
      <c r="I374" s="59"/>
    </row>
    <row r="375" spans="1:9" s="34" customFormat="1" x14ac:dyDescent="0.2">
      <c r="A375" s="34">
        <v>2</v>
      </c>
      <c r="B375" s="161" t="s">
        <v>36</v>
      </c>
      <c r="C375" s="250">
        <v>0.2</v>
      </c>
      <c r="D375" s="251" t="s">
        <v>96</v>
      </c>
      <c r="E375" s="173">
        <f>IF(A375&gt;0,VLOOKUP(A375,'A. Cuadrillas'!$A$1:$G$315,7,TRUE),"")</f>
        <v>83250</v>
      </c>
      <c r="F375" s="249"/>
      <c r="G375" s="40"/>
      <c r="H375" s="40">
        <f t="shared" si="69"/>
        <v>16650</v>
      </c>
      <c r="I375" s="59"/>
    </row>
    <row r="376" spans="1:9" s="34" customFormat="1" ht="15.75" thickBot="1" x14ac:dyDescent="0.25">
      <c r="B376" s="165" t="s">
        <v>32</v>
      </c>
      <c r="C376" s="252">
        <v>5</v>
      </c>
      <c r="D376" s="253" t="s">
        <v>33</v>
      </c>
      <c r="E376" s="254">
        <f>SUM(H374:H375)</f>
        <v>35150</v>
      </c>
      <c r="F376" s="249">
        <f>E376*C376/100</f>
        <v>1757.5</v>
      </c>
      <c r="G376" s="40"/>
      <c r="H376" s="40"/>
      <c r="I376" s="59"/>
    </row>
    <row r="377" spans="1:9" s="34" customFormat="1" ht="15.75" thickBot="1" x14ac:dyDescent="0.25">
      <c r="B377" s="48" t="s">
        <v>8</v>
      </c>
      <c r="C377" s="49">
        <f>ROUNDUP(SUM(F377:I377),0)</f>
        <v>36908</v>
      </c>
      <c r="D377" s="69" t="s">
        <v>28</v>
      </c>
      <c r="E377" s="50"/>
      <c r="F377" s="51">
        <f>SUM(F374:F376)</f>
        <v>1757.5</v>
      </c>
      <c r="G377" s="52">
        <f>SUM(G374:G376)</f>
        <v>0</v>
      </c>
      <c r="H377" s="52">
        <f>SUM(H374:H376)</f>
        <v>35150</v>
      </c>
      <c r="I377" s="60">
        <f>SUM(I374:I376)</f>
        <v>0</v>
      </c>
    </row>
    <row r="378" spans="1:9" s="34" customFormat="1" ht="15" customHeight="1" thickBot="1" x14ac:dyDescent="0.25">
      <c r="B378" s="53"/>
      <c r="D378" s="69"/>
      <c r="E378" s="50"/>
      <c r="F378" s="54"/>
      <c r="G378" s="54"/>
      <c r="H378" s="54"/>
      <c r="I378" s="54"/>
    </row>
    <row r="379" spans="1:9" s="34" customFormat="1" ht="15.75" x14ac:dyDescent="0.25">
      <c r="B379" s="559" t="s">
        <v>328</v>
      </c>
      <c r="C379" s="559"/>
      <c r="D379" s="559"/>
      <c r="E379" s="559"/>
      <c r="F379" s="35" t="s">
        <v>4</v>
      </c>
      <c r="G379" s="36" t="s">
        <v>5</v>
      </c>
      <c r="H379" s="36" t="s">
        <v>6</v>
      </c>
      <c r="I379" s="56" t="s">
        <v>7</v>
      </c>
    </row>
    <row r="380" spans="1:9" s="34" customFormat="1" x14ac:dyDescent="0.2">
      <c r="A380" s="34">
        <v>1</v>
      </c>
      <c r="B380" s="161" t="s">
        <v>35</v>
      </c>
      <c r="C380" s="250">
        <v>0.01</v>
      </c>
      <c r="D380" s="251" t="s">
        <v>96</v>
      </c>
      <c r="E380" s="173">
        <f>IF(A380&gt;0,VLOOKUP(A380,'A. Cuadrillas'!$A$1:$G$315,7,TRUE),"")</f>
        <v>92500</v>
      </c>
      <c r="F380" s="249"/>
      <c r="G380" s="40"/>
      <c r="H380" s="40">
        <f t="shared" ref="H380:H382" si="70">E380*C380</f>
        <v>925</v>
      </c>
      <c r="I380" s="59"/>
    </row>
    <row r="381" spans="1:9" s="34" customFormat="1" x14ac:dyDescent="0.2">
      <c r="A381" s="34">
        <v>2</v>
      </c>
      <c r="B381" s="161" t="s">
        <v>36</v>
      </c>
      <c r="C381" s="250">
        <v>1.4999999999999999E-2</v>
      </c>
      <c r="D381" s="251" t="s">
        <v>96</v>
      </c>
      <c r="E381" s="173">
        <f>IF(A381&gt;0,VLOOKUP(A381,'A. Cuadrillas'!$A$1:$G$315,7,TRUE),"")</f>
        <v>83250</v>
      </c>
      <c r="F381" s="249"/>
      <c r="G381" s="40"/>
      <c r="H381" s="40">
        <f t="shared" si="70"/>
        <v>1248.75</v>
      </c>
      <c r="I381" s="59"/>
    </row>
    <row r="382" spans="1:9" s="34" customFormat="1" x14ac:dyDescent="0.2">
      <c r="A382" s="34">
        <v>3</v>
      </c>
      <c r="B382" s="161" t="s">
        <v>31</v>
      </c>
      <c r="C382" s="250">
        <v>1.4999999999999999E-2</v>
      </c>
      <c r="D382" s="251" t="s">
        <v>96</v>
      </c>
      <c r="E382" s="173">
        <f>IF(A382&gt;0,VLOOKUP(A382,'A. Cuadrillas'!$A$1:$G$315,7,TRUE),"")</f>
        <v>55500</v>
      </c>
      <c r="F382" s="249"/>
      <c r="G382" s="40"/>
      <c r="H382" s="40">
        <f t="shared" si="70"/>
        <v>832.5</v>
      </c>
      <c r="I382" s="59"/>
    </row>
    <row r="383" spans="1:9" s="34" customFormat="1" ht="15.75" thickBot="1" x14ac:dyDescent="0.25">
      <c r="B383" s="165" t="s">
        <v>32</v>
      </c>
      <c r="C383" s="252">
        <v>5</v>
      </c>
      <c r="D383" s="253" t="s">
        <v>33</v>
      </c>
      <c r="E383" s="254">
        <f>SUM(H380:H382)</f>
        <v>3006.25</v>
      </c>
      <c r="F383" s="249">
        <f>E383*C383/100</f>
        <v>150.3125</v>
      </c>
      <c r="G383" s="40"/>
      <c r="H383" s="40"/>
      <c r="I383" s="59"/>
    </row>
    <row r="384" spans="1:9" s="34" customFormat="1" ht="15.75" thickBot="1" x14ac:dyDescent="0.25">
      <c r="B384" s="48" t="s">
        <v>8</v>
      </c>
      <c r="C384" s="49">
        <f>ROUNDUP(SUM(F384:I384),0)</f>
        <v>3157</v>
      </c>
      <c r="D384" s="69" t="s">
        <v>28</v>
      </c>
      <c r="E384" s="50"/>
      <c r="F384" s="51">
        <f>SUM(F380:F383)</f>
        <v>150.3125</v>
      </c>
      <c r="G384" s="52">
        <f>SUM(G380:G383)</f>
        <v>0</v>
      </c>
      <c r="H384" s="52">
        <f>SUM(H380:H383)</f>
        <v>3006.25</v>
      </c>
      <c r="I384" s="60">
        <f>SUM(I380:I383)</f>
        <v>0</v>
      </c>
    </row>
    <row r="385" spans="1:9" s="153" customFormat="1" ht="15.75" thickBot="1" x14ac:dyDescent="0.25">
      <c r="B385" s="174"/>
      <c r="C385" s="175"/>
      <c r="D385" s="154"/>
      <c r="E385" s="149"/>
      <c r="F385" s="176"/>
      <c r="G385" s="176"/>
      <c r="H385" s="176"/>
      <c r="I385" s="176"/>
    </row>
    <row r="386" spans="1:9" s="153" customFormat="1" ht="16.5" thickBot="1" x14ac:dyDescent="0.3">
      <c r="B386" s="559" t="s">
        <v>10</v>
      </c>
      <c r="C386" s="559"/>
      <c r="D386" s="559"/>
      <c r="E386" s="559"/>
      <c r="F386" s="158" t="s">
        <v>4</v>
      </c>
      <c r="G386" s="159" t="s">
        <v>5</v>
      </c>
      <c r="H386" s="159" t="s">
        <v>6</v>
      </c>
      <c r="I386" s="160" t="s">
        <v>7</v>
      </c>
    </row>
    <row r="387" spans="1:9" s="153" customFormat="1" ht="15.75" customHeight="1" x14ac:dyDescent="0.2">
      <c r="A387" s="153">
        <v>3</v>
      </c>
      <c r="B387" s="155" t="s">
        <v>31</v>
      </c>
      <c r="C387" s="156">
        <v>0.3</v>
      </c>
      <c r="D387" s="157" t="s">
        <v>96</v>
      </c>
      <c r="E387" s="171">
        <f>IF(A387&gt;0,VLOOKUP(A387,'A. Cuadrillas'!$A$1:$G$315,7,TRUE),"")</f>
        <v>55500</v>
      </c>
      <c r="F387" s="162"/>
      <c r="G387" s="40"/>
      <c r="H387" s="40">
        <f t="shared" ref="H387" si="71">E387*C387</f>
        <v>16650</v>
      </c>
      <c r="I387" s="164"/>
    </row>
    <row r="388" spans="1:9" s="153" customFormat="1" ht="15.75" customHeight="1" thickBot="1" x14ac:dyDescent="0.25">
      <c r="B388" s="165" t="s">
        <v>32</v>
      </c>
      <c r="C388" s="252">
        <v>5</v>
      </c>
      <c r="D388" s="253" t="s">
        <v>33</v>
      </c>
      <c r="E388" s="254">
        <f>H387</f>
        <v>16650</v>
      </c>
      <c r="F388" s="162">
        <f>E388*C388/100</f>
        <v>832.5</v>
      </c>
      <c r="G388" s="40"/>
      <c r="H388" s="40"/>
      <c r="I388" s="164"/>
    </row>
    <row r="389" spans="1:9" s="153" customFormat="1" ht="16.5" customHeight="1" thickBot="1" x14ac:dyDescent="0.25">
      <c r="B389" s="166" t="s">
        <v>8</v>
      </c>
      <c r="C389" s="167">
        <f>ROUNDUP(SUM(F389:I389),0)</f>
        <v>17483</v>
      </c>
      <c r="D389" s="154" t="s">
        <v>34</v>
      </c>
      <c r="E389" s="149"/>
      <c r="F389" s="168">
        <f>SUM(F387:F388)</f>
        <v>832.5</v>
      </c>
      <c r="G389" s="169">
        <f>SUM(G387:G388)</f>
        <v>0</v>
      </c>
      <c r="H389" s="169">
        <f>SUM(H387:H388)</f>
        <v>16650</v>
      </c>
      <c r="I389" s="170">
        <f>SUM(I387:I388)</f>
        <v>0</v>
      </c>
    </row>
    <row r="390" spans="1:9" s="153" customFormat="1" x14ac:dyDescent="0.2">
      <c r="B390" s="174"/>
      <c r="C390" s="175"/>
      <c r="D390" s="154"/>
      <c r="E390" s="149"/>
      <c r="F390" s="176"/>
      <c r="G390" s="176"/>
      <c r="H390" s="176"/>
      <c r="I390" s="176"/>
    </row>
    <row r="391" spans="1:9" s="153" customFormat="1" ht="16.5" thickBot="1" x14ac:dyDescent="0.3">
      <c r="A391" s="153">
        <v>2</v>
      </c>
      <c r="B391" s="556" t="str">
        <f>+'FORMATO OFERTA ECONÓMICA'!B58</f>
        <v>SUMINISTRO E INSTALACION DE SOPORTE EN TUBERIA EN ACERO AL CARBON DE 15X15 3mm SEGÚN DISEÑO, incluye platinas y pernos de soporte.</v>
      </c>
      <c r="C391" s="557"/>
      <c r="D391" s="557"/>
      <c r="E391" s="557"/>
      <c r="F391" s="151"/>
      <c r="G391" s="151"/>
      <c r="H391" s="151"/>
      <c r="I391" s="151"/>
    </row>
    <row r="392" spans="1:9" s="153" customFormat="1" ht="15" customHeight="1" thickBot="1" x14ac:dyDescent="0.25">
      <c r="B392" s="558"/>
      <c r="C392" s="558"/>
      <c r="D392" s="558"/>
      <c r="E392" s="558"/>
      <c r="F392" s="158" t="s">
        <v>4</v>
      </c>
      <c r="G392" s="159" t="s">
        <v>5</v>
      </c>
      <c r="H392" s="159" t="s">
        <v>6</v>
      </c>
      <c r="I392" s="160" t="s">
        <v>7</v>
      </c>
    </row>
    <row r="393" spans="1:9" s="153" customFormat="1" ht="15" customHeight="1" x14ac:dyDescent="0.2">
      <c r="B393" s="155" t="s">
        <v>227</v>
      </c>
      <c r="C393" s="156">
        <v>4.8</v>
      </c>
      <c r="D393" s="157" t="s">
        <v>29</v>
      </c>
      <c r="E393" s="171">
        <f>+E769</f>
        <v>78000</v>
      </c>
      <c r="F393" s="162"/>
      <c r="G393" s="163">
        <f t="shared" ref="G393" si="72">+C393*E393</f>
        <v>374400</v>
      </c>
      <c r="H393" s="163"/>
      <c r="I393" s="164"/>
    </row>
    <row r="394" spans="1:9" s="153" customFormat="1" ht="15" customHeight="1" x14ac:dyDescent="0.2">
      <c r="B394" s="161" t="s">
        <v>229</v>
      </c>
      <c r="C394" s="250">
        <v>1.2</v>
      </c>
      <c r="D394" s="251" t="s">
        <v>230</v>
      </c>
      <c r="E394" s="173">
        <v>42000</v>
      </c>
      <c r="F394" s="172"/>
      <c r="G394" s="163">
        <f>+C394*E394</f>
        <v>50400</v>
      </c>
      <c r="H394" s="163"/>
      <c r="I394" s="164"/>
    </row>
    <row r="395" spans="1:9" s="153" customFormat="1" ht="15" customHeight="1" x14ac:dyDescent="0.2">
      <c r="B395" s="161" t="s">
        <v>524</v>
      </c>
      <c r="C395" s="250">
        <v>2</v>
      </c>
      <c r="D395" s="251" t="s">
        <v>28</v>
      </c>
      <c r="E395" s="173">
        <v>48700</v>
      </c>
      <c r="F395" s="249"/>
      <c r="G395" s="163">
        <f t="shared" ref="G395:G397" si="73">+C395*E395</f>
        <v>97400</v>
      </c>
      <c r="H395" s="294"/>
      <c r="I395" s="164"/>
    </row>
    <row r="396" spans="1:9" s="153" customFormat="1" ht="15" customHeight="1" x14ac:dyDescent="0.2">
      <c r="B396" s="161" t="s">
        <v>525</v>
      </c>
      <c r="C396" s="250">
        <v>8.8000000000000007</v>
      </c>
      <c r="D396" s="251" t="s">
        <v>339</v>
      </c>
      <c r="E396" s="173">
        <v>24500</v>
      </c>
      <c r="F396" s="249"/>
      <c r="G396" s="163">
        <f t="shared" si="73"/>
        <v>215600.00000000003</v>
      </c>
      <c r="H396" s="294"/>
      <c r="I396" s="164"/>
    </row>
    <row r="397" spans="1:9" s="153" customFormat="1" ht="15" customHeight="1" x14ac:dyDescent="0.2">
      <c r="B397" s="161" t="s">
        <v>526</v>
      </c>
      <c r="C397" s="250">
        <v>2</v>
      </c>
      <c r="D397" s="251" t="s">
        <v>28</v>
      </c>
      <c r="E397" s="173">
        <v>76200</v>
      </c>
      <c r="F397" s="249"/>
      <c r="G397" s="294">
        <f t="shared" si="73"/>
        <v>152400</v>
      </c>
      <c r="H397" s="294"/>
      <c r="I397" s="164"/>
    </row>
    <row r="398" spans="1:9" s="153" customFormat="1" ht="15" customHeight="1" x14ac:dyDescent="0.2">
      <c r="B398" s="161" t="s">
        <v>35</v>
      </c>
      <c r="C398" s="250">
        <v>0.25</v>
      </c>
      <c r="D398" s="251" t="s">
        <v>96</v>
      </c>
      <c r="E398" s="173">
        <f>+E406</f>
        <v>92500</v>
      </c>
      <c r="F398" s="249"/>
      <c r="G398" s="40"/>
      <c r="H398" s="40">
        <f t="shared" ref="H398:H399" si="74">E398*C398</f>
        <v>23125</v>
      </c>
      <c r="I398" s="164"/>
    </row>
    <row r="399" spans="1:9" s="153" customFormat="1" ht="15" customHeight="1" x14ac:dyDescent="0.2">
      <c r="B399" s="161" t="s">
        <v>36</v>
      </c>
      <c r="C399" s="250">
        <v>0.3</v>
      </c>
      <c r="D399" s="251" t="s">
        <v>96</v>
      </c>
      <c r="E399" s="173">
        <f>IF(A391&gt;0,VLOOKUP(A391,'A. Cuadrillas'!$A$1:$G$315,7,TRUE),"")</f>
        <v>83250</v>
      </c>
      <c r="F399" s="249"/>
      <c r="G399" s="40"/>
      <c r="H399" s="40">
        <f t="shared" si="74"/>
        <v>24975</v>
      </c>
      <c r="I399" s="164"/>
    </row>
    <row r="400" spans="1:9" s="153" customFormat="1" ht="15" customHeight="1" thickBot="1" x14ac:dyDescent="0.25">
      <c r="B400" s="165" t="s">
        <v>32</v>
      </c>
      <c r="C400" s="252">
        <v>5</v>
      </c>
      <c r="D400" s="253" t="s">
        <v>33</v>
      </c>
      <c r="E400" s="254">
        <v>36600</v>
      </c>
      <c r="F400" s="162">
        <f>+E400*C400/100</f>
        <v>1830</v>
      </c>
      <c r="G400" s="163"/>
      <c r="H400" s="163"/>
      <c r="I400" s="164"/>
    </row>
    <row r="401" spans="1:9" s="153" customFormat="1" ht="15" customHeight="1" thickBot="1" x14ac:dyDescent="0.3">
      <c r="B401" s="166" t="s">
        <v>8</v>
      </c>
      <c r="C401" s="167">
        <f>ROUNDUP(SUM(F401:I401),0)</f>
        <v>940130</v>
      </c>
      <c r="D401" s="154" t="s">
        <v>28</v>
      </c>
      <c r="E401" s="151"/>
      <c r="F401" s="168">
        <f>SUM(F393:F400)</f>
        <v>1830</v>
      </c>
      <c r="G401" s="169">
        <f>SUM(G393:G400)</f>
        <v>890200</v>
      </c>
      <c r="H401" s="169">
        <f>SUM(H393:H400)</f>
        <v>48100</v>
      </c>
      <c r="I401" s="170">
        <f>SUM(I393:I400)</f>
        <v>0</v>
      </c>
    </row>
    <row r="402" spans="1:9" s="153" customFormat="1" ht="15.75" thickBot="1" x14ac:dyDescent="0.25">
      <c r="B402" s="174"/>
      <c r="C402" s="175"/>
      <c r="D402" s="154"/>
      <c r="E402" s="149"/>
      <c r="F402" s="176"/>
      <c r="G402" s="176"/>
      <c r="H402" s="176"/>
      <c r="I402" s="176"/>
    </row>
    <row r="403" spans="1:9" s="153" customFormat="1" ht="15" customHeight="1" thickBot="1" x14ac:dyDescent="0.25">
      <c r="B403" s="578" t="str">
        <f>+'FORMATO OFERTA ECONÓMICA'!B59</f>
        <v>SUMINISTRO E INSTALACIÓN TUBERIA GALVANIZADA 2" LÍNEA CONDUCCIÓN</v>
      </c>
      <c r="C403" s="578"/>
      <c r="D403" s="578"/>
      <c r="E403" s="579"/>
      <c r="F403" s="158" t="s">
        <v>4</v>
      </c>
      <c r="G403" s="159" t="s">
        <v>5</v>
      </c>
      <c r="H403" s="159" t="s">
        <v>6</v>
      </c>
      <c r="I403" s="160" t="s">
        <v>7</v>
      </c>
    </row>
    <row r="404" spans="1:9" s="153" customFormat="1" ht="15" customHeight="1" x14ac:dyDescent="0.2">
      <c r="B404" s="155" t="s">
        <v>521</v>
      </c>
      <c r="C404" s="156">
        <v>1.2</v>
      </c>
      <c r="D404" s="157" t="s">
        <v>29</v>
      </c>
      <c r="E404" s="171">
        <v>75000</v>
      </c>
      <c r="F404" s="162"/>
      <c r="G404" s="163">
        <f t="shared" ref="G404:G405" si="75">+C404*E404</f>
        <v>90000</v>
      </c>
      <c r="H404" s="163"/>
      <c r="I404" s="164"/>
    </row>
    <row r="405" spans="1:9" s="153" customFormat="1" ht="15" customHeight="1" x14ac:dyDescent="0.2">
      <c r="B405" s="361" t="s">
        <v>522</v>
      </c>
      <c r="C405" s="362">
        <v>1</v>
      </c>
      <c r="D405" s="363" t="s">
        <v>523</v>
      </c>
      <c r="E405" s="364">
        <v>56000</v>
      </c>
      <c r="F405" s="249"/>
      <c r="G405" s="163">
        <f t="shared" si="75"/>
        <v>56000</v>
      </c>
      <c r="H405" s="294"/>
      <c r="I405" s="164"/>
    </row>
    <row r="406" spans="1:9" s="153" customFormat="1" ht="15" customHeight="1" x14ac:dyDescent="0.2">
      <c r="B406" s="161" t="s">
        <v>35</v>
      </c>
      <c r="C406" s="250">
        <v>0.25</v>
      </c>
      <c r="D406" s="251" t="s">
        <v>96</v>
      </c>
      <c r="E406" s="173">
        <f>+'A. Cuadrillas'!G5</f>
        <v>92500</v>
      </c>
      <c r="F406" s="249"/>
      <c r="G406" s="40"/>
      <c r="H406" s="40">
        <f t="shared" ref="H406:H407" si="76">E406*C406</f>
        <v>23125</v>
      </c>
      <c r="I406" s="164"/>
    </row>
    <row r="407" spans="1:9" s="153" customFormat="1" ht="15" customHeight="1" x14ac:dyDescent="0.2">
      <c r="B407" s="161" t="s">
        <v>36</v>
      </c>
      <c r="C407" s="250">
        <v>0.3</v>
      </c>
      <c r="D407" s="251" t="s">
        <v>96</v>
      </c>
      <c r="E407" s="173">
        <f>+'A. Cuadrillas'!G6</f>
        <v>83250</v>
      </c>
      <c r="F407" s="249"/>
      <c r="G407" s="40"/>
      <c r="H407" s="40">
        <f t="shared" si="76"/>
        <v>24975</v>
      </c>
      <c r="I407" s="164"/>
    </row>
    <row r="408" spans="1:9" s="153" customFormat="1" ht="15" customHeight="1" thickBot="1" x14ac:dyDescent="0.25">
      <c r="B408" s="165" t="s">
        <v>32</v>
      </c>
      <c r="C408" s="252">
        <v>5</v>
      </c>
      <c r="D408" s="253" t="s">
        <v>33</v>
      </c>
      <c r="E408" s="254">
        <v>36600</v>
      </c>
      <c r="F408" s="162">
        <f>+E408*C408/100</f>
        <v>1830</v>
      </c>
      <c r="G408" s="163"/>
      <c r="H408" s="163"/>
      <c r="I408" s="164"/>
    </row>
    <row r="409" spans="1:9" s="153" customFormat="1" ht="15" customHeight="1" thickBot="1" x14ac:dyDescent="0.3">
      <c r="B409" s="166" t="s">
        <v>8</v>
      </c>
      <c r="C409" s="167">
        <f>ROUNDUP(SUM(F409:I409),0)</f>
        <v>195930</v>
      </c>
      <c r="D409" s="154" t="s">
        <v>29</v>
      </c>
      <c r="E409" s="151"/>
      <c r="F409" s="168">
        <f>SUM(F404:F408)</f>
        <v>1830</v>
      </c>
      <c r="G409" s="169">
        <f>SUM(G404:G408)</f>
        <v>146000</v>
      </c>
      <c r="H409" s="169">
        <f>SUM(H404:H408)</f>
        <v>48100</v>
      </c>
      <c r="I409" s="170">
        <f>SUM(I404:I408)</f>
        <v>0</v>
      </c>
    </row>
    <row r="410" spans="1:9" s="153" customFormat="1" ht="15.75" thickBot="1" x14ac:dyDescent="0.25">
      <c r="B410" s="174"/>
      <c r="C410" s="175"/>
      <c r="D410" s="154"/>
      <c r="E410" s="149"/>
      <c r="F410" s="176"/>
      <c r="G410" s="176"/>
      <c r="H410" s="176"/>
      <c r="I410" s="176"/>
    </row>
    <row r="411" spans="1:9" s="153" customFormat="1" ht="16.5" thickBot="1" x14ac:dyDescent="0.3">
      <c r="B411" s="559" t="s">
        <v>375</v>
      </c>
      <c r="C411" s="559"/>
      <c r="D411" s="559"/>
      <c r="E411" s="559"/>
      <c r="F411" s="158" t="s">
        <v>4</v>
      </c>
      <c r="G411" s="159" t="s">
        <v>5</v>
      </c>
      <c r="H411" s="159" t="s">
        <v>6</v>
      </c>
      <c r="I411" s="160" t="s">
        <v>7</v>
      </c>
    </row>
    <row r="412" spans="1:9" s="153" customFormat="1" x14ac:dyDescent="0.2">
      <c r="B412" s="155" t="s">
        <v>42</v>
      </c>
      <c r="C412" s="156">
        <v>0.65</v>
      </c>
      <c r="D412" s="157" t="s">
        <v>34</v>
      </c>
      <c r="E412" s="171">
        <f>+concretos!$G$67</f>
        <v>906400</v>
      </c>
      <c r="F412" s="172"/>
      <c r="G412" s="40">
        <f>E412*C412</f>
        <v>589160</v>
      </c>
      <c r="H412" s="40"/>
      <c r="I412" s="164"/>
    </row>
    <row r="413" spans="1:9" s="153" customFormat="1" x14ac:dyDescent="0.2">
      <c r="B413" s="161" t="s">
        <v>43</v>
      </c>
      <c r="C413" s="250">
        <v>0.4</v>
      </c>
      <c r="D413" s="251" t="s">
        <v>34</v>
      </c>
      <c r="E413" s="173">
        <f>+MATERIALES!$D$7</f>
        <v>160000</v>
      </c>
      <c r="F413" s="172"/>
      <c r="G413" s="40">
        <f t="shared" ref="G413" si="77">E413*C413</f>
        <v>64000</v>
      </c>
      <c r="H413" s="40"/>
      <c r="I413" s="164"/>
    </row>
    <row r="414" spans="1:9" s="153" customFormat="1" ht="15.75" customHeight="1" x14ac:dyDescent="0.2">
      <c r="B414" s="439" t="str">
        <f>+EQUIPOS!B56</f>
        <v>Mezcladora de concreto (1bulto)</v>
      </c>
      <c r="C414" s="250">
        <v>2.5</v>
      </c>
      <c r="D414" s="251" t="s">
        <v>24</v>
      </c>
      <c r="E414" s="378">
        <f>+EQUIPOS!D56</f>
        <v>13385</v>
      </c>
      <c r="F414" s="162">
        <f>+E414*C414</f>
        <v>33462.5</v>
      </c>
      <c r="G414" s="294"/>
      <c r="H414" s="294"/>
      <c r="I414" s="164"/>
    </row>
    <row r="415" spans="1:9" s="153" customFormat="1" x14ac:dyDescent="0.2">
      <c r="A415" s="153">
        <v>2</v>
      </c>
      <c r="B415" s="161" t="str">
        <f>+B216</f>
        <v>CUADRILLA 3 - CONCRETOS</v>
      </c>
      <c r="C415" s="250">
        <v>0.15</v>
      </c>
      <c r="D415" s="251" t="s">
        <v>96</v>
      </c>
      <c r="E415" s="173">
        <f>+E216</f>
        <v>471750</v>
      </c>
      <c r="F415" s="172"/>
      <c r="G415" s="40"/>
      <c r="H415" s="40">
        <f t="shared" ref="H415" si="78">E415*C415</f>
        <v>70762.5</v>
      </c>
      <c r="I415" s="164"/>
    </row>
    <row r="416" spans="1:9" s="153" customFormat="1" ht="15.75" thickBot="1" x14ac:dyDescent="0.25">
      <c r="B416" s="165" t="s">
        <v>32</v>
      </c>
      <c r="C416" s="252">
        <v>5</v>
      </c>
      <c r="D416" s="253" t="s">
        <v>33</v>
      </c>
      <c r="E416" s="254">
        <f>+H417</f>
        <v>70762.5</v>
      </c>
      <c r="F416" s="172">
        <f>E416*C416/100</f>
        <v>3538.125</v>
      </c>
      <c r="G416" s="40"/>
      <c r="H416" s="40"/>
      <c r="I416" s="164"/>
    </row>
    <row r="417" spans="1:9" s="153" customFormat="1" ht="15.75" thickBot="1" x14ac:dyDescent="0.25">
      <c r="B417" s="166" t="s">
        <v>8</v>
      </c>
      <c r="C417" s="167">
        <f>ROUNDUP(SUM(F417:I417),0)</f>
        <v>760924</v>
      </c>
      <c r="D417" s="154" t="s">
        <v>34</v>
      </c>
      <c r="E417" s="149"/>
      <c r="F417" s="168">
        <f>SUM(F412:F416)</f>
        <v>37000.625</v>
      </c>
      <c r="G417" s="169">
        <f>SUM(G412:G416)</f>
        <v>653160</v>
      </c>
      <c r="H417" s="169">
        <f>SUM(H412:H416)</f>
        <v>70762.5</v>
      </c>
      <c r="I417" s="170">
        <f>SUM(I412:I416)</f>
        <v>0</v>
      </c>
    </row>
    <row r="418" spans="1:9" s="153" customFormat="1" ht="15.75" thickBot="1" x14ac:dyDescent="0.25">
      <c r="B418" s="174"/>
      <c r="C418" s="175"/>
      <c r="D418" s="154"/>
      <c r="E418" s="149"/>
      <c r="F418" s="176"/>
      <c r="G418" s="176"/>
      <c r="H418" s="176"/>
      <c r="I418" s="176"/>
    </row>
    <row r="419" spans="1:9" s="153" customFormat="1" ht="16.5" thickBot="1" x14ac:dyDescent="0.3">
      <c r="B419" s="559" t="s">
        <v>438</v>
      </c>
      <c r="C419" s="559"/>
      <c r="D419" s="559"/>
      <c r="E419" s="559"/>
      <c r="F419" s="158" t="s">
        <v>4</v>
      </c>
      <c r="G419" s="159" t="s">
        <v>5</v>
      </c>
      <c r="H419" s="159" t="s">
        <v>6</v>
      </c>
      <c r="I419" s="160" t="s">
        <v>7</v>
      </c>
    </row>
    <row r="420" spans="1:9" s="153" customFormat="1" x14ac:dyDescent="0.2">
      <c r="B420" s="155" t="s">
        <v>439</v>
      </c>
      <c r="C420" s="156">
        <v>1.05</v>
      </c>
      <c r="D420" s="157" t="s">
        <v>34</v>
      </c>
      <c r="E420" s="171">
        <f>+E221</f>
        <v>1022700</v>
      </c>
      <c r="F420" s="172"/>
      <c r="G420" s="40">
        <f t="shared" ref="G420" si="79">E420*C420</f>
        <v>1073835</v>
      </c>
      <c r="H420" s="40"/>
      <c r="I420" s="164"/>
    </row>
    <row r="421" spans="1:9" s="153" customFormat="1" ht="15.75" customHeight="1" x14ac:dyDescent="0.2">
      <c r="B421" s="377" t="str">
        <f>+B222</f>
        <v>TABLA</v>
      </c>
      <c r="C421" s="250">
        <v>7</v>
      </c>
      <c r="D421" s="251" t="s">
        <v>414</v>
      </c>
      <c r="E421" s="378">
        <f>+MATERIALES!D18</f>
        <v>12000</v>
      </c>
      <c r="F421" s="162"/>
      <c r="G421" s="294">
        <f>+C421*E421</f>
        <v>84000</v>
      </c>
      <c r="H421" s="294"/>
      <c r="I421" s="164"/>
    </row>
    <row r="422" spans="1:9" s="153" customFormat="1" ht="15.75" customHeight="1" x14ac:dyDescent="0.2">
      <c r="B422" s="377" t="str">
        <f t="shared" ref="B422:B423" si="80">+B223</f>
        <v>LISTON</v>
      </c>
      <c r="C422" s="250">
        <v>2</v>
      </c>
      <c r="D422" s="251" t="s">
        <v>414</v>
      </c>
      <c r="E422" s="378">
        <f>+MATERIALES!D17</f>
        <v>12000</v>
      </c>
      <c r="F422" s="162"/>
      <c r="G422" s="294">
        <f t="shared" ref="G422" si="81">+C422*E422</f>
        <v>24000</v>
      </c>
      <c r="H422" s="294"/>
      <c r="I422" s="164"/>
    </row>
    <row r="423" spans="1:9" s="153" customFormat="1" ht="15.75" customHeight="1" x14ac:dyDescent="0.2">
      <c r="B423" s="377" t="str">
        <f t="shared" si="80"/>
        <v>Mezcladora de concreto (1bulto)</v>
      </c>
      <c r="C423" s="250">
        <v>2.5</v>
      </c>
      <c r="D423" s="251" t="s">
        <v>24</v>
      </c>
      <c r="E423" s="378">
        <f>+E414</f>
        <v>13385</v>
      </c>
      <c r="F423" s="162">
        <f>+E423*C423</f>
        <v>33462.5</v>
      </c>
      <c r="G423" s="294"/>
      <c r="H423" s="294"/>
      <c r="I423" s="164"/>
    </row>
    <row r="424" spans="1:9" s="153" customFormat="1" x14ac:dyDescent="0.2">
      <c r="A424" s="153">
        <v>2</v>
      </c>
      <c r="B424" s="161" t="str">
        <f>+B225</f>
        <v>CUADRILLA 3 - CONCRETOS</v>
      </c>
      <c r="C424" s="250">
        <v>0.15</v>
      </c>
      <c r="D424" s="251" t="s">
        <v>96</v>
      </c>
      <c r="E424" s="173">
        <f>+E415</f>
        <v>471750</v>
      </c>
      <c r="F424" s="172"/>
      <c r="G424" s="40"/>
      <c r="H424" s="40">
        <f t="shared" ref="H424" si="82">E424*C424</f>
        <v>70762.5</v>
      </c>
      <c r="I424" s="164"/>
    </row>
    <row r="425" spans="1:9" s="153" customFormat="1" ht="15.75" thickBot="1" x14ac:dyDescent="0.25">
      <c r="B425" s="165" t="s">
        <v>32</v>
      </c>
      <c r="C425" s="252">
        <v>5</v>
      </c>
      <c r="D425" s="253" t="s">
        <v>33</v>
      </c>
      <c r="E425" s="254">
        <f>+H426</f>
        <v>70762.5</v>
      </c>
      <c r="F425" s="172">
        <f>E425*C425/100</f>
        <v>3538.125</v>
      </c>
      <c r="G425" s="40"/>
      <c r="H425" s="40"/>
      <c r="I425" s="164"/>
    </row>
    <row r="426" spans="1:9" s="153" customFormat="1" ht="15.75" thickBot="1" x14ac:dyDescent="0.25">
      <c r="B426" s="166" t="s">
        <v>8</v>
      </c>
      <c r="C426" s="167">
        <f>ROUNDUP(SUM(F426:I426),0)</f>
        <v>1289599</v>
      </c>
      <c r="D426" s="154" t="s">
        <v>34</v>
      </c>
      <c r="E426" s="149"/>
      <c r="F426" s="168">
        <f>SUM(F420:F425)</f>
        <v>37000.625</v>
      </c>
      <c r="G426" s="169">
        <f>SUM(G420:G425)</f>
        <v>1181835</v>
      </c>
      <c r="H426" s="169">
        <f>SUM(H420:H425)</f>
        <v>70762.5</v>
      </c>
      <c r="I426" s="170">
        <f>SUM(I420:I425)</f>
        <v>0</v>
      </c>
    </row>
    <row r="427" spans="1:9" s="153" customFormat="1" ht="15.75" thickBot="1" x14ac:dyDescent="0.25">
      <c r="B427" s="174"/>
      <c r="C427" s="175"/>
      <c r="D427" s="154"/>
      <c r="E427" s="149"/>
      <c r="F427" s="176"/>
      <c r="G427" s="176"/>
      <c r="H427" s="176"/>
      <c r="I427" s="176"/>
    </row>
    <row r="428" spans="1:9" s="153" customFormat="1" ht="15" customHeight="1" thickBot="1" x14ac:dyDescent="0.25">
      <c r="B428" s="578" t="str">
        <f>+'FORMATO OFERTA ECONÓMICA'!B62</f>
        <v>SUMINISTRO E INSTALACIÓN DE CABLE DE ACERO D:1 1/4" PPAL, incluye anclajes y platinas de soporte</v>
      </c>
      <c r="C428" s="578"/>
      <c r="D428" s="578"/>
      <c r="E428" s="579"/>
      <c r="F428" s="158" t="s">
        <v>4</v>
      </c>
      <c r="G428" s="159" t="s">
        <v>5</v>
      </c>
      <c r="H428" s="159" t="s">
        <v>6</v>
      </c>
      <c r="I428" s="160" t="s">
        <v>7</v>
      </c>
    </row>
    <row r="429" spans="1:9" s="153" customFormat="1" ht="15" customHeight="1" x14ac:dyDescent="0.2">
      <c r="B429" s="155" t="s">
        <v>527</v>
      </c>
      <c r="C429" s="156">
        <v>1.1000000000000001</v>
      </c>
      <c r="D429" s="157" t="s">
        <v>29</v>
      </c>
      <c r="E429" s="171">
        <v>112600</v>
      </c>
      <c r="F429" s="162"/>
      <c r="G429" s="163">
        <f t="shared" ref="G429:G431" si="83">+C429*E429</f>
        <v>123860.00000000001</v>
      </c>
      <c r="H429" s="163"/>
      <c r="I429" s="164"/>
    </row>
    <row r="430" spans="1:9" s="153" customFormat="1" ht="15" customHeight="1" x14ac:dyDescent="0.2">
      <c r="B430" s="361" t="s">
        <v>528</v>
      </c>
      <c r="C430" s="362">
        <v>0.5</v>
      </c>
      <c r="D430" s="363" t="s">
        <v>29</v>
      </c>
      <c r="E430" s="364">
        <v>32600</v>
      </c>
      <c r="F430" s="249"/>
      <c r="G430" s="163">
        <f t="shared" si="83"/>
        <v>16300</v>
      </c>
      <c r="H430" s="294"/>
      <c r="I430" s="164"/>
    </row>
    <row r="431" spans="1:9" s="153" customFormat="1" ht="15" customHeight="1" x14ac:dyDescent="0.2">
      <c r="B431" s="361" t="s">
        <v>529</v>
      </c>
      <c r="C431" s="362">
        <v>0.08</v>
      </c>
      <c r="D431" s="363" t="s">
        <v>414</v>
      </c>
      <c r="E431" s="364">
        <v>55400</v>
      </c>
      <c r="F431" s="249"/>
      <c r="G431" s="163">
        <f t="shared" si="83"/>
        <v>4432</v>
      </c>
      <c r="H431" s="294"/>
      <c r="I431" s="164"/>
    </row>
    <row r="432" spans="1:9" s="153" customFormat="1" ht="15" customHeight="1" x14ac:dyDescent="0.2">
      <c r="B432" s="161" t="s">
        <v>35</v>
      </c>
      <c r="C432" s="250">
        <v>0.25</v>
      </c>
      <c r="D432" s="251" t="s">
        <v>96</v>
      </c>
      <c r="E432" s="173">
        <f>+E406</f>
        <v>92500</v>
      </c>
      <c r="F432" s="249"/>
      <c r="G432" s="40"/>
      <c r="H432" s="40">
        <f t="shared" ref="H432:H433" si="84">E432*C432</f>
        <v>23125</v>
      </c>
      <c r="I432" s="164"/>
    </row>
    <row r="433" spans="2:9" s="153" customFormat="1" ht="15" customHeight="1" x14ac:dyDescent="0.2">
      <c r="B433" s="161" t="s">
        <v>36</v>
      </c>
      <c r="C433" s="250">
        <v>0.3</v>
      </c>
      <c r="D433" s="251" t="s">
        <v>96</v>
      </c>
      <c r="E433" s="173">
        <f>+E407</f>
        <v>83250</v>
      </c>
      <c r="F433" s="249"/>
      <c r="G433" s="40"/>
      <c r="H433" s="40">
        <f t="shared" si="84"/>
        <v>24975</v>
      </c>
      <c r="I433" s="164"/>
    </row>
    <row r="434" spans="2:9" s="153" customFormat="1" ht="15" customHeight="1" thickBot="1" x14ac:dyDescent="0.25">
      <c r="B434" s="165" t="s">
        <v>32</v>
      </c>
      <c r="C434" s="252">
        <v>5</v>
      </c>
      <c r="D434" s="253" t="s">
        <v>33</v>
      </c>
      <c r="E434" s="254">
        <v>36600</v>
      </c>
      <c r="F434" s="162">
        <f>+E434*C434/100</f>
        <v>1830</v>
      </c>
      <c r="G434" s="163"/>
      <c r="H434" s="163"/>
      <c r="I434" s="164"/>
    </row>
    <row r="435" spans="2:9" s="153" customFormat="1" ht="15" customHeight="1" thickBot="1" x14ac:dyDescent="0.3">
      <c r="B435" s="166" t="s">
        <v>8</v>
      </c>
      <c r="C435" s="167">
        <f>ROUNDUP(SUM(F435:I435),0)</f>
        <v>194522</v>
      </c>
      <c r="D435" s="154" t="s">
        <v>29</v>
      </c>
      <c r="E435" s="151"/>
      <c r="F435" s="168">
        <f>SUM(F429:F434)</f>
        <v>1830</v>
      </c>
      <c r="G435" s="169">
        <f>SUM(G429:G434)</f>
        <v>144592</v>
      </c>
      <c r="H435" s="169">
        <f>SUM(H429:H434)</f>
        <v>48100</v>
      </c>
      <c r="I435" s="170">
        <f>SUM(I429:I434)</f>
        <v>0</v>
      </c>
    </row>
    <row r="436" spans="2:9" s="153" customFormat="1" ht="15.75" thickBot="1" x14ac:dyDescent="0.25">
      <c r="B436" s="174"/>
      <c r="C436" s="175"/>
      <c r="D436" s="154"/>
      <c r="E436" s="149"/>
      <c r="F436" s="176"/>
      <c r="G436" s="176"/>
      <c r="H436" s="176"/>
      <c r="I436" s="176"/>
    </row>
    <row r="437" spans="2:9" s="153" customFormat="1" ht="15" customHeight="1" thickBot="1" x14ac:dyDescent="0.25">
      <c r="B437" s="578" t="str">
        <f>+'FORMATO OFERTA ECONÓMICA'!B63</f>
        <v>SUMINISTRO E INSTALACIÓN DE CABLE DE ACERO D:1/2" PENDOLONES, incluye abrazadera y accesorios</v>
      </c>
      <c r="C437" s="578"/>
      <c r="D437" s="578"/>
      <c r="E437" s="579"/>
      <c r="F437" s="158" t="s">
        <v>4</v>
      </c>
      <c r="G437" s="159" t="s">
        <v>5</v>
      </c>
      <c r="H437" s="159" t="s">
        <v>6</v>
      </c>
      <c r="I437" s="160" t="s">
        <v>7</v>
      </c>
    </row>
    <row r="438" spans="2:9" s="153" customFormat="1" ht="15" customHeight="1" x14ac:dyDescent="0.2">
      <c r="B438" s="155" t="s">
        <v>527</v>
      </c>
      <c r="C438" s="156">
        <v>1.3</v>
      </c>
      <c r="D438" s="157" t="s">
        <v>29</v>
      </c>
      <c r="E438" s="171">
        <v>112600</v>
      </c>
      <c r="F438" s="162"/>
      <c r="G438" s="163">
        <f t="shared" ref="G438:G440" si="85">+C438*E438</f>
        <v>146380</v>
      </c>
      <c r="H438" s="163"/>
      <c r="I438" s="164"/>
    </row>
    <row r="439" spans="2:9" s="153" customFormat="1" ht="15" customHeight="1" x14ac:dyDescent="0.2">
      <c r="B439" s="361" t="s">
        <v>530</v>
      </c>
      <c r="C439" s="362">
        <v>2</v>
      </c>
      <c r="D439" s="363" t="s">
        <v>414</v>
      </c>
      <c r="E439" s="364">
        <v>26400</v>
      </c>
      <c r="F439" s="249"/>
      <c r="G439" s="163">
        <f t="shared" si="85"/>
        <v>52800</v>
      </c>
      <c r="H439" s="294"/>
      <c r="I439" s="164"/>
    </row>
    <row r="440" spans="2:9" s="153" customFormat="1" ht="15" customHeight="1" x14ac:dyDescent="0.2">
      <c r="B440" s="361" t="s">
        <v>525</v>
      </c>
      <c r="C440" s="362">
        <v>2</v>
      </c>
      <c r="D440" s="363" t="s">
        <v>414</v>
      </c>
      <c r="E440" s="364">
        <v>7600</v>
      </c>
      <c r="F440" s="249"/>
      <c r="G440" s="163">
        <f t="shared" si="85"/>
        <v>15200</v>
      </c>
      <c r="H440" s="294"/>
      <c r="I440" s="164"/>
    </row>
    <row r="441" spans="2:9" s="153" customFormat="1" ht="15" customHeight="1" x14ac:dyDescent="0.2">
      <c r="B441" s="161" t="s">
        <v>35</v>
      </c>
      <c r="C441" s="250">
        <v>0.25</v>
      </c>
      <c r="D441" s="251" t="s">
        <v>96</v>
      </c>
      <c r="E441" s="173">
        <f>+E432</f>
        <v>92500</v>
      </c>
      <c r="F441" s="249"/>
      <c r="G441" s="40"/>
      <c r="H441" s="40">
        <f t="shared" ref="H441:H442" si="86">E441*C441</f>
        <v>23125</v>
      </c>
      <c r="I441" s="164"/>
    </row>
    <row r="442" spans="2:9" s="153" customFormat="1" ht="15" customHeight="1" x14ac:dyDescent="0.2">
      <c r="B442" s="161" t="s">
        <v>36</v>
      </c>
      <c r="C442" s="250">
        <v>0.3</v>
      </c>
      <c r="D442" s="251" t="s">
        <v>96</v>
      </c>
      <c r="E442" s="173">
        <f>+E433</f>
        <v>83250</v>
      </c>
      <c r="F442" s="249"/>
      <c r="G442" s="40"/>
      <c r="H442" s="40">
        <f t="shared" si="86"/>
        <v>24975</v>
      </c>
      <c r="I442" s="164"/>
    </row>
    <row r="443" spans="2:9" s="153" customFormat="1" ht="15" customHeight="1" thickBot="1" x14ac:dyDescent="0.25">
      <c r="B443" s="165" t="s">
        <v>32</v>
      </c>
      <c r="C443" s="252">
        <v>5</v>
      </c>
      <c r="D443" s="253" t="s">
        <v>33</v>
      </c>
      <c r="E443" s="254">
        <v>36600</v>
      </c>
      <c r="F443" s="162">
        <f>+E443*C443/100</f>
        <v>1830</v>
      </c>
      <c r="G443" s="163"/>
      <c r="H443" s="163"/>
      <c r="I443" s="164"/>
    </row>
    <row r="444" spans="2:9" s="153" customFormat="1" ht="15" customHeight="1" thickBot="1" x14ac:dyDescent="0.3">
      <c r="B444" s="166" t="s">
        <v>8</v>
      </c>
      <c r="C444" s="167">
        <f>ROUNDUP(SUM(F444:I444),0)</f>
        <v>264310</v>
      </c>
      <c r="D444" s="154" t="s">
        <v>28</v>
      </c>
      <c r="E444" s="151"/>
      <c r="F444" s="168">
        <f>SUM(F438:F443)</f>
        <v>1830</v>
      </c>
      <c r="G444" s="169">
        <f>SUM(G438:G443)</f>
        <v>214380</v>
      </c>
      <c r="H444" s="169">
        <f>SUM(H438:H443)</f>
        <v>48100</v>
      </c>
      <c r="I444" s="170">
        <f>SUM(I438:I443)</f>
        <v>0</v>
      </c>
    </row>
    <row r="445" spans="2:9" s="153" customFormat="1" ht="15.75" thickBot="1" x14ac:dyDescent="0.25">
      <c r="B445" s="174"/>
      <c r="C445" s="175"/>
      <c r="D445" s="154"/>
      <c r="E445" s="149"/>
      <c r="F445" s="176"/>
      <c r="G445" s="176"/>
      <c r="H445" s="176"/>
      <c r="I445" s="176"/>
    </row>
    <row r="446" spans="2:9" s="153" customFormat="1" ht="16.5" thickBot="1" x14ac:dyDescent="0.3">
      <c r="B446" s="559" t="s">
        <v>15</v>
      </c>
      <c r="C446" s="559"/>
      <c r="D446" s="559"/>
      <c r="E446" s="559"/>
      <c r="F446" s="158" t="s">
        <v>4</v>
      </c>
      <c r="G446" s="159" t="s">
        <v>5</v>
      </c>
      <c r="H446" s="159" t="s">
        <v>6</v>
      </c>
      <c r="I446" s="160" t="s">
        <v>7</v>
      </c>
    </row>
    <row r="447" spans="2:9" s="153" customFormat="1" x14ac:dyDescent="0.2">
      <c r="B447" s="155" t="s">
        <v>44</v>
      </c>
      <c r="C447" s="156">
        <v>1</v>
      </c>
      <c r="D447" s="157" t="s">
        <v>39</v>
      </c>
      <c r="E447" s="171">
        <f>+MATERIALES!$D$8</f>
        <v>4700</v>
      </c>
      <c r="F447" s="249"/>
      <c r="G447" s="40">
        <f t="shared" ref="G447:G448" si="87">E447*C447</f>
        <v>4700</v>
      </c>
      <c r="H447" s="40"/>
      <c r="I447" s="164"/>
    </row>
    <row r="448" spans="2:9" s="153" customFormat="1" x14ac:dyDescent="0.2">
      <c r="B448" s="161" t="s">
        <v>440</v>
      </c>
      <c r="C448" s="250">
        <v>0.03</v>
      </c>
      <c r="D448" s="251" t="s">
        <v>39</v>
      </c>
      <c r="E448" s="173">
        <f>+E447</f>
        <v>4700</v>
      </c>
      <c r="F448" s="249"/>
      <c r="G448" s="40">
        <f t="shared" si="87"/>
        <v>141</v>
      </c>
      <c r="H448" s="40"/>
      <c r="I448" s="164"/>
    </row>
    <row r="449" spans="1:9" s="153" customFormat="1" x14ac:dyDescent="0.2">
      <c r="B449" s="161" t="str">
        <f>+B306</f>
        <v>TRANSPORTE INTERNO</v>
      </c>
      <c r="C449" s="250">
        <v>0.01</v>
      </c>
      <c r="D449" s="251">
        <f>+MATERIALES!C125</f>
        <v>0</v>
      </c>
      <c r="E449" s="173">
        <f>+MATERIALES!D20</f>
        <v>90000</v>
      </c>
      <c r="F449" s="249"/>
      <c r="G449" s="294"/>
      <c r="H449" s="294"/>
      <c r="I449" s="164">
        <f>+E449*C449</f>
        <v>900</v>
      </c>
    </row>
    <row r="450" spans="1:9" s="153" customFormat="1" x14ac:dyDescent="0.2">
      <c r="A450" s="153">
        <v>1</v>
      </c>
      <c r="B450" s="161" t="s">
        <v>35</v>
      </c>
      <c r="C450" s="250">
        <v>5.0000000000000001E-3</v>
      </c>
      <c r="D450" s="251" t="s">
        <v>96</v>
      </c>
      <c r="E450" s="173">
        <f>IF(A450&gt;0,VLOOKUP(A450,'A. Cuadrillas'!$A$1:$G$315,7,TRUE),"")</f>
        <v>92500</v>
      </c>
      <c r="F450" s="249"/>
      <c r="G450" s="40"/>
      <c r="H450" s="40">
        <f t="shared" ref="H450:H452" si="88">E450*C450</f>
        <v>462.5</v>
      </c>
      <c r="I450" s="164"/>
    </row>
    <row r="451" spans="1:9" s="153" customFormat="1" x14ac:dyDescent="0.2">
      <c r="A451" s="153">
        <v>2</v>
      </c>
      <c r="B451" s="161" t="s">
        <v>36</v>
      </c>
      <c r="C451" s="250">
        <v>1E-3</v>
      </c>
      <c r="D451" s="251" t="s">
        <v>96</v>
      </c>
      <c r="E451" s="173">
        <f>IF(A451&gt;0,VLOOKUP(A451,'A. Cuadrillas'!$A$1:$G$315,7,TRUE),"")</f>
        <v>83250</v>
      </c>
      <c r="F451" s="249"/>
      <c r="G451" s="40"/>
      <c r="H451" s="40">
        <f t="shared" si="88"/>
        <v>83.25</v>
      </c>
      <c r="I451" s="164"/>
    </row>
    <row r="452" spans="1:9" s="153" customFormat="1" x14ac:dyDescent="0.2">
      <c r="A452" s="153">
        <v>3</v>
      </c>
      <c r="B452" s="161" t="s">
        <v>31</v>
      </c>
      <c r="C452" s="250">
        <v>1E-3</v>
      </c>
      <c r="D452" s="251" t="s">
        <v>96</v>
      </c>
      <c r="E452" s="173">
        <f>IF(A452&gt;0,VLOOKUP(A452,'A. Cuadrillas'!$A$1:$G$315,7,TRUE),"")</f>
        <v>55500</v>
      </c>
      <c r="F452" s="249"/>
      <c r="G452" s="40"/>
      <c r="H452" s="40">
        <f t="shared" si="88"/>
        <v>55.5</v>
      </c>
      <c r="I452" s="164"/>
    </row>
    <row r="453" spans="1:9" s="153" customFormat="1" x14ac:dyDescent="0.2">
      <c r="B453" s="161" t="s">
        <v>45</v>
      </c>
      <c r="C453" s="250">
        <v>10</v>
      </c>
      <c r="D453" s="251" t="s">
        <v>33</v>
      </c>
      <c r="E453" s="173">
        <f>SUM(G447:G452)</f>
        <v>4841</v>
      </c>
      <c r="F453" s="249"/>
      <c r="G453" s="40"/>
      <c r="H453" s="40"/>
      <c r="I453" s="164">
        <f>E453*C453/100</f>
        <v>484.1</v>
      </c>
    </row>
    <row r="454" spans="1:9" s="153" customFormat="1" ht="15.75" thickBot="1" x14ac:dyDescent="0.25">
      <c r="B454" s="165" t="s">
        <v>32</v>
      </c>
      <c r="C454" s="252">
        <v>5</v>
      </c>
      <c r="D454" s="253" t="s">
        <v>33</v>
      </c>
      <c r="E454" s="254">
        <f>SUM(H450:H452)</f>
        <v>601.25</v>
      </c>
      <c r="F454" s="249">
        <f>E454*C454/100</f>
        <v>30.0625</v>
      </c>
      <c r="G454" s="40"/>
      <c r="H454" s="40"/>
      <c r="I454" s="164"/>
    </row>
    <row r="455" spans="1:9" s="153" customFormat="1" ht="15.75" thickBot="1" x14ac:dyDescent="0.25">
      <c r="B455" s="166" t="s">
        <v>8</v>
      </c>
      <c r="C455" s="167">
        <f>ROUNDUP(SUM(F455:I455),0)</f>
        <v>6857</v>
      </c>
      <c r="D455" s="154" t="s">
        <v>39</v>
      </c>
      <c r="E455" s="149"/>
      <c r="F455" s="168">
        <f>SUM(F447:F454)</f>
        <v>30.0625</v>
      </c>
      <c r="G455" s="169">
        <f>SUM(G447:G454)</f>
        <v>4841</v>
      </c>
      <c r="H455" s="169">
        <f>SUM(H447:H454)</f>
        <v>601.25</v>
      </c>
      <c r="I455" s="170">
        <f>SUM(I447:I454)</f>
        <v>1384.1</v>
      </c>
    </row>
    <row r="456" spans="1:9" s="153" customFormat="1" ht="15.75" thickBot="1" x14ac:dyDescent="0.25">
      <c r="B456" s="174"/>
      <c r="C456" s="175"/>
      <c r="D456" s="154"/>
      <c r="E456" s="149"/>
      <c r="F456" s="176"/>
      <c r="G456" s="176"/>
      <c r="H456" s="176"/>
      <c r="I456" s="176"/>
    </row>
    <row r="457" spans="1:9" s="153" customFormat="1" ht="16.5" thickBot="1" x14ac:dyDescent="0.3">
      <c r="B457" s="559" t="str">
        <f>+'FORMATO OFERTA ECONÓMICA'!B65</f>
        <v>CONCRETO SOLADO LIMPEZA 2500 PSI</v>
      </c>
      <c r="C457" s="559"/>
      <c r="D457" s="559"/>
      <c r="E457" s="559"/>
      <c r="F457" s="158" t="s">
        <v>4</v>
      </c>
      <c r="G457" s="159" t="s">
        <v>5</v>
      </c>
      <c r="H457" s="159" t="s">
        <v>6</v>
      </c>
      <c r="I457" s="160" t="s">
        <v>7</v>
      </c>
    </row>
    <row r="458" spans="1:9" s="153" customFormat="1" x14ac:dyDescent="0.2">
      <c r="B458" s="155" t="str">
        <f>+concretos!B15</f>
        <v>CONCRETOS 1:2:4 (2500 PSI CLASE E)</v>
      </c>
      <c r="C458" s="156">
        <v>1.05</v>
      </c>
      <c r="D458" s="157" t="s">
        <v>34</v>
      </c>
      <c r="E458" s="171">
        <f>+concretos!G24</f>
        <v>821100</v>
      </c>
      <c r="F458" s="172"/>
      <c r="G458" s="40">
        <f t="shared" ref="G458" si="89">E458*C458</f>
        <v>862155</v>
      </c>
      <c r="H458" s="40"/>
      <c r="I458" s="164"/>
    </row>
    <row r="459" spans="1:9" s="153" customFormat="1" ht="15.75" customHeight="1" x14ac:dyDescent="0.2">
      <c r="B459" s="439" t="str">
        <f>+EQUIPOS!B56</f>
        <v>Mezcladora de concreto (1bulto)</v>
      </c>
      <c r="C459" s="250">
        <v>2.5</v>
      </c>
      <c r="D459" s="251" t="s">
        <v>24</v>
      </c>
      <c r="E459" s="378">
        <f>+EQUIPOS!D56</f>
        <v>13385</v>
      </c>
      <c r="F459" s="162">
        <f>+E459*C459</f>
        <v>33462.5</v>
      </c>
      <c r="G459" s="294"/>
      <c r="H459" s="294"/>
      <c r="I459" s="164"/>
    </row>
    <row r="460" spans="1:9" s="153" customFormat="1" x14ac:dyDescent="0.2">
      <c r="A460" s="153">
        <v>2</v>
      </c>
      <c r="B460" s="161" t="str">
        <f>+'A. Cuadrillas'!B20</f>
        <v>CUADRILLA 3 - CONCRETOS</v>
      </c>
      <c r="C460" s="250">
        <v>0.15</v>
      </c>
      <c r="D460" s="251" t="s">
        <v>96</v>
      </c>
      <c r="E460" s="173">
        <f>+'A. Cuadrillas'!E20</f>
        <v>471750</v>
      </c>
      <c r="F460" s="172"/>
      <c r="G460" s="40"/>
      <c r="H460" s="40">
        <f t="shared" ref="H460" si="90">E460*C460</f>
        <v>70762.5</v>
      </c>
      <c r="I460" s="164"/>
    </row>
    <row r="461" spans="1:9" s="153" customFormat="1" ht="15.75" thickBot="1" x14ac:dyDescent="0.25">
      <c r="B461" s="165" t="s">
        <v>32</v>
      </c>
      <c r="C461" s="252">
        <v>5</v>
      </c>
      <c r="D461" s="253" t="s">
        <v>33</v>
      </c>
      <c r="E461" s="254">
        <f>+H462</f>
        <v>70762.5</v>
      </c>
      <c r="F461" s="172">
        <f>E461*C461/100</f>
        <v>3538.125</v>
      </c>
      <c r="G461" s="40"/>
      <c r="H461" s="40"/>
      <c r="I461" s="164"/>
    </row>
    <row r="462" spans="1:9" s="153" customFormat="1" ht="15.75" thickBot="1" x14ac:dyDescent="0.25">
      <c r="B462" s="166" t="s">
        <v>8</v>
      </c>
      <c r="C462" s="167">
        <f>ROUNDUP(SUM(F462:I462),0)</f>
        <v>969919</v>
      </c>
      <c r="D462" s="154" t="s">
        <v>34</v>
      </c>
      <c r="E462" s="149"/>
      <c r="F462" s="168">
        <f>SUM(F458:F461)</f>
        <v>37000.625</v>
      </c>
      <c r="G462" s="169">
        <f>SUM(G458:G461)</f>
        <v>862155</v>
      </c>
      <c r="H462" s="169">
        <f>SUM(H458:H461)</f>
        <v>70762.5</v>
      </c>
      <c r="I462" s="170">
        <f>SUM(I458:I461)</f>
        <v>0</v>
      </c>
    </row>
    <row r="463" spans="1:9" s="153" customFormat="1" ht="15.75" thickBot="1" x14ac:dyDescent="0.25">
      <c r="B463" s="174"/>
      <c r="C463" s="175"/>
      <c r="D463" s="154"/>
      <c r="E463" s="149"/>
      <c r="F463" s="176"/>
      <c r="G463" s="176"/>
      <c r="H463" s="176"/>
      <c r="I463" s="176"/>
    </row>
    <row r="464" spans="1:9" s="153" customFormat="1" ht="16.5" thickBot="1" x14ac:dyDescent="0.25">
      <c r="B464" s="564" t="str">
        <f>+'FORMATO OFERTA ECONÓMICA'!B66</f>
        <v>CONSTRUCCIÓN CAJILLAS DE INSPECCIÓN 60X60X60</v>
      </c>
      <c r="C464" s="564"/>
      <c r="D464" s="564"/>
      <c r="E464" s="565"/>
      <c r="F464" s="158" t="s">
        <v>4</v>
      </c>
      <c r="G464" s="159" t="s">
        <v>5</v>
      </c>
      <c r="H464" s="159" t="s">
        <v>6</v>
      </c>
      <c r="I464" s="160" t="s">
        <v>7</v>
      </c>
    </row>
    <row r="465" spans="1:9" s="153" customFormat="1" x14ac:dyDescent="0.2">
      <c r="B465" s="441" t="s">
        <v>42</v>
      </c>
      <c r="C465" s="156">
        <v>0.16</v>
      </c>
      <c r="D465" s="157" t="s">
        <v>34</v>
      </c>
      <c r="E465" s="171">
        <f>+concretos!G67</f>
        <v>906400</v>
      </c>
      <c r="F465" s="249"/>
      <c r="G465" s="40">
        <f t="shared" ref="G465:G469" si="91">E465*C465</f>
        <v>145024</v>
      </c>
      <c r="H465" s="40"/>
      <c r="I465" s="164"/>
    </row>
    <row r="466" spans="1:9" s="153" customFormat="1" ht="15.75" customHeight="1" x14ac:dyDescent="0.2">
      <c r="B466" s="161" t="str">
        <f>+B459</f>
        <v>Mezcladora de concreto (1bulto)</v>
      </c>
      <c r="C466" s="250">
        <v>1</v>
      </c>
      <c r="D466" s="251" t="s">
        <v>24</v>
      </c>
      <c r="E466" s="173">
        <f>+E459</f>
        <v>13385</v>
      </c>
      <c r="F466" s="162">
        <f>+E466*C466</f>
        <v>13385</v>
      </c>
      <c r="G466" s="294"/>
      <c r="H466" s="294"/>
      <c r="I466" s="164"/>
    </row>
    <row r="467" spans="1:9" s="153" customFormat="1" ht="15" customHeight="1" x14ac:dyDescent="0.2">
      <c r="B467" s="161" t="s">
        <v>44</v>
      </c>
      <c r="C467" s="296">
        <v>16</v>
      </c>
      <c r="D467" s="297" t="s">
        <v>39</v>
      </c>
      <c r="E467" s="298">
        <f>+E447</f>
        <v>4700</v>
      </c>
      <c r="F467" s="299"/>
      <c r="G467" s="40">
        <f t="shared" si="91"/>
        <v>75200</v>
      </c>
      <c r="H467" s="300"/>
      <c r="I467" s="301">
        <f>+E467*C467</f>
        <v>75200</v>
      </c>
    </row>
    <row r="468" spans="1:9" s="153" customFormat="1" ht="15" customHeight="1" x14ac:dyDescent="0.2">
      <c r="B468" s="361" t="s">
        <v>440</v>
      </c>
      <c r="C468" s="296">
        <v>0.8</v>
      </c>
      <c r="D468" s="297" t="s">
        <v>39</v>
      </c>
      <c r="E468" s="298">
        <f>+E448</f>
        <v>4700</v>
      </c>
      <c r="F468" s="299"/>
      <c r="G468" s="40">
        <f t="shared" si="91"/>
        <v>3760</v>
      </c>
      <c r="H468" s="300"/>
      <c r="I468" s="301"/>
    </row>
    <row r="469" spans="1:9" s="153" customFormat="1" ht="15" customHeight="1" x14ac:dyDescent="0.2">
      <c r="B469" s="361" t="s">
        <v>317</v>
      </c>
      <c r="C469" s="296">
        <v>4</v>
      </c>
      <c r="D469" s="297" t="s">
        <v>28</v>
      </c>
      <c r="E469" s="298">
        <f>+MATERIALES!D18</f>
        <v>12000</v>
      </c>
      <c r="F469" s="299"/>
      <c r="G469" s="40">
        <f t="shared" si="91"/>
        <v>48000</v>
      </c>
      <c r="H469" s="300"/>
      <c r="I469" s="301"/>
    </row>
    <row r="470" spans="1:9" s="153" customFormat="1" x14ac:dyDescent="0.2">
      <c r="B470" s="161" t="s">
        <v>72</v>
      </c>
      <c r="C470" s="250">
        <v>0.15</v>
      </c>
      <c r="D470" s="251" t="s">
        <v>96</v>
      </c>
      <c r="E470" s="173">
        <f>+'A. Cuadrillas'!E20</f>
        <v>471750</v>
      </c>
      <c r="F470" s="249"/>
      <c r="G470" s="40"/>
      <c r="H470" s="40">
        <f t="shared" ref="H470" si="92">E470*C470</f>
        <v>70762.5</v>
      </c>
      <c r="I470" s="164"/>
    </row>
    <row r="471" spans="1:9" s="153" customFormat="1" ht="15.75" thickBot="1" x14ac:dyDescent="0.25">
      <c r="B471" s="165" t="s">
        <v>32</v>
      </c>
      <c r="C471" s="252">
        <v>5</v>
      </c>
      <c r="D471" s="253" t="s">
        <v>33</v>
      </c>
      <c r="E471" s="254">
        <f>+H472</f>
        <v>70762.5</v>
      </c>
      <c r="F471" s="249">
        <f>0.05*H472</f>
        <v>3538.125</v>
      </c>
      <c r="G471" s="40"/>
      <c r="H471" s="40"/>
      <c r="I471" s="164"/>
    </row>
    <row r="472" spans="1:9" s="153" customFormat="1" ht="15.75" thickBot="1" x14ac:dyDescent="0.25">
      <c r="A472" s="153">
        <v>2</v>
      </c>
      <c r="B472" s="166" t="s">
        <v>8</v>
      </c>
      <c r="C472" s="167">
        <f>ROUNDUP(SUM(F472:I472),0)</f>
        <v>434870</v>
      </c>
      <c r="D472" s="154" t="s">
        <v>28</v>
      </c>
      <c r="E472" s="149"/>
      <c r="F472" s="168">
        <f>SUM(F465:F471)</f>
        <v>16923.125</v>
      </c>
      <c r="G472" s="169">
        <f>SUM(G465:G471)</f>
        <v>271984</v>
      </c>
      <c r="H472" s="169">
        <f>SUM(H465:H471)</f>
        <v>70762.5</v>
      </c>
      <c r="I472" s="170">
        <f>SUM(I465:I471)</f>
        <v>75200</v>
      </c>
    </row>
    <row r="473" spans="1:9" s="153" customFormat="1" x14ac:dyDescent="0.2">
      <c r="B473" s="174"/>
      <c r="C473" s="175"/>
      <c r="D473" s="154"/>
      <c r="E473" s="149"/>
      <c r="F473" s="176"/>
      <c r="G473" s="176"/>
      <c r="H473" s="176"/>
      <c r="I473" s="176"/>
    </row>
    <row r="474" spans="1:9" s="153" customFormat="1" ht="15" customHeight="1" thickBot="1" x14ac:dyDescent="0.25">
      <c r="B474" s="174"/>
      <c r="C474" s="175"/>
      <c r="D474" s="154"/>
      <c r="E474" s="149"/>
      <c r="F474" s="176"/>
      <c r="G474" s="176"/>
      <c r="H474" s="176"/>
      <c r="I474" s="176"/>
    </row>
    <row r="475" spans="1:9" s="34" customFormat="1" ht="16.5" customHeight="1" thickBot="1" x14ac:dyDescent="0.3">
      <c r="B475" s="561" t="s">
        <v>53</v>
      </c>
      <c r="C475" s="562"/>
      <c r="D475" s="562"/>
      <c r="E475" s="562"/>
      <c r="F475" s="562"/>
      <c r="G475" s="562"/>
      <c r="H475" s="562"/>
      <c r="I475" s="563"/>
    </row>
    <row r="476" spans="1:9" s="34" customFormat="1" ht="15" customHeight="1" x14ac:dyDescent="0.25">
      <c r="B476" s="68"/>
      <c r="C476" s="68"/>
      <c r="D476" s="68"/>
      <c r="E476" s="68"/>
      <c r="F476" s="68"/>
      <c r="G476" s="68"/>
      <c r="H476" s="68"/>
      <c r="I476" s="68"/>
    </row>
    <row r="477" spans="1:9" s="312" customFormat="1" hidden="1" x14ac:dyDescent="0.2">
      <c r="B477" s="53"/>
      <c r="C477" s="34"/>
      <c r="D477" s="69"/>
      <c r="E477" s="50"/>
      <c r="F477" s="54"/>
      <c r="G477" s="54"/>
      <c r="H477" s="54"/>
      <c r="I477" s="54"/>
    </row>
    <row r="478" spans="1:9" s="312" customFormat="1" ht="15" hidden="1" customHeight="1" x14ac:dyDescent="0.25">
      <c r="A478" s="312">
        <v>3</v>
      </c>
      <c r="B478" s="559" t="s">
        <v>10</v>
      </c>
      <c r="C478" s="559"/>
      <c r="D478" s="559"/>
      <c r="E478" s="559"/>
      <c r="F478" s="35" t="s">
        <v>4</v>
      </c>
      <c r="G478" s="36" t="s">
        <v>5</v>
      </c>
      <c r="H478" s="36" t="s">
        <v>6</v>
      </c>
      <c r="I478" s="56" t="s">
        <v>7</v>
      </c>
    </row>
    <row r="479" spans="1:9" s="312" customFormat="1" ht="15" hidden="1" customHeight="1" x14ac:dyDescent="0.2">
      <c r="B479" s="155" t="s">
        <v>31</v>
      </c>
      <c r="C479" s="156">
        <v>0.3</v>
      </c>
      <c r="D479" s="157" t="s">
        <v>96</v>
      </c>
      <c r="E479" s="171" t="e">
        <f>IF(#REF!&gt;0,VLOOKUP(#REF!,'A. Cuadrillas'!$A$1:$G$315,7,TRUE),"")</f>
        <v>#REF!</v>
      </c>
      <c r="F479" s="58"/>
      <c r="G479" s="40"/>
      <c r="H479" s="40" t="e">
        <f t="shared" ref="H479" si="93">E479*C479</f>
        <v>#REF!</v>
      </c>
      <c r="I479" s="59"/>
    </row>
    <row r="480" spans="1:9" s="312" customFormat="1" ht="15.75" hidden="1" customHeight="1" thickBot="1" x14ac:dyDescent="0.25">
      <c r="B480" s="165" t="s">
        <v>32</v>
      </c>
      <c r="C480" s="252">
        <v>5</v>
      </c>
      <c r="D480" s="253" t="s">
        <v>33</v>
      </c>
      <c r="E480" s="254" t="e">
        <f>H479</f>
        <v>#REF!</v>
      </c>
      <c r="F480" s="58" t="e">
        <f>E480*C480/100</f>
        <v>#REF!</v>
      </c>
      <c r="G480" s="40"/>
      <c r="H480" s="40"/>
      <c r="I480" s="59"/>
    </row>
    <row r="481" spans="1:9" s="312" customFormat="1" ht="15.75" hidden="1" customHeight="1" thickBot="1" x14ac:dyDescent="0.25">
      <c r="B481" s="48" t="s">
        <v>8</v>
      </c>
      <c r="C481" s="49" t="e">
        <f>SUM(F481:I481)</f>
        <v>#REF!</v>
      </c>
      <c r="D481" s="69" t="s">
        <v>34</v>
      </c>
      <c r="E481" s="50"/>
      <c r="F481" s="51" t="e">
        <f>SUM(F479:F480)</f>
        <v>#REF!</v>
      </c>
      <c r="G481" s="52">
        <f>SUM(G479:G480)</f>
        <v>0</v>
      </c>
      <c r="H481" s="52" t="e">
        <f>SUM(H479:H480)</f>
        <v>#REF!</v>
      </c>
      <c r="I481" s="60">
        <f>SUM(I479:I480)</f>
        <v>0</v>
      </c>
    </row>
    <row r="482" spans="1:9" s="312" customFormat="1" ht="16.5" hidden="1" customHeight="1" thickBot="1" x14ac:dyDescent="0.25">
      <c r="B482" s="53"/>
      <c r="C482" s="34"/>
      <c r="D482" s="69"/>
      <c r="E482" s="50"/>
      <c r="F482" s="54"/>
      <c r="G482" s="54"/>
      <c r="H482" s="54"/>
      <c r="I482" s="54"/>
    </row>
    <row r="483" spans="1:9" s="312" customFormat="1" ht="15.75" hidden="1" customHeight="1" x14ac:dyDescent="0.25">
      <c r="A483" s="312">
        <v>3</v>
      </c>
      <c r="B483" s="559" t="s">
        <v>11</v>
      </c>
      <c r="C483" s="559"/>
      <c r="D483" s="559"/>
      <c r="E483" s="559"/>
      <c r="F483" s="313" t="s">
        <v>4</v>
      </c>
      <c r="G483" s="314" t="s">
        <v>5</v>
      </c>
      <c r="H483" s="314" t="s">
        <v>6</v>
      </c>
      <c r="I483" s="315" t="s">
        <v>7</v>
      </c>
    </row>
    <row r="484" spans="1:9" s="312" customFormat="1" ht="15" hidden="1" customHeight="1" x14ac:dyDescent="0.2">
      <c r="B484" s="316" t="s">
        <v>31</v>
      </c>
      <c r="C484" s="317">
        <v>0.65</v>
      </c>
      <c r="D484" s="318" t="s">
        <v>96</v>
      </c>
      <c r="E484" s="319">
        <f>IF(A478&gt;0,VLOOKUP(A478,'A. Cuadrillas'!$A$1:$G$315,7,TRUE),"")</f>
        <v>55500</v>
      </c>
      <c r="F484" s="320"/>
      <c r="G484" s="321"/>
      <c r="H484" s="321">
        <f t="shared" ref="H484" si="94">E484*C484</f>
        <v>36075</v>
      </c>
      <c r="I484" s="301"/>
    </row>
    <row r="485" spans="1:9" s="312" customFormat="1" ht="15.75" hidden="1" customHeight="1" thickBot="1" x14ac:dyDescent="0.25">
      <c r="B485" s="295" t="s">
        <v>32</v>
      </c>
      <c r="C485" s="322">
        <v>5</v>
      </c>
      <c r="D485" s="323" t="s">
        <v>33</v>
      </c>
      <c r="E485" s="319">
        <f>H484</f>
        <v>36075</v>
      </c>
      <c r="F485" s="320">
        <f>E485*C485/100</f>
        <v>1803.75</v>
      </c>
      <c r="G485" s="321"/>
      <c r="H485" s="321"/>
      <c r="I485" s="301"/>
    </row>
    <row r="486" spans="1:9" s="312" customFormat="1" ht="15" hidden="1" customHeight="1" thickBot="1" x14ac:dyDescent="0.25">
      <c r="B486" s="324" t="s">
        <v>8</v>
      </c>
      <c r="C486" s="325">
        <f>SUM(F486:I486)</f>
        <v>37878.75</v>
      </c>
      <c r="D486" s="326" t="s">
        <v>34</v>
      </c>
      <c r="E486" s="327"/>
      <c r="F486" s="328">
        <f>SUM(F484:F485)</f>
        <v>1803.75</v>
      </c>
      <c r="G486" s="329">
        <f>SUM(G484:G485)</f>
        <v>0</v>
      </c>
      <c r="H486" s="329">
        <f>SUM(H484:H485)</f>
        <v>36075</v>
      </c>
      <c r="I486" s="330">
        <f>SUM(I484:I485)</f>
        <v>0</v>
      </c>
    </row>
    <row r="487" spans="1:9" ht="15.75" thickBot="1" x14ac:dyDescent="0.25">
      <c r="B487" s="331"/>
      <c r="C487" s="312"/>
      <c r="D487" s="326"/>
      <c r="E487" s="327"/>
      <c r="F487" s="332"/>
      <c r="G487" s="332"/>
      <c r="H487" s="332"/>
      <c r="I487" s="332"/>
    </row>
    <row r="488" spans="1:9" ht="16.5" thickBot="1" x14ac:dyDescent="0.3">
      <c r="B488" s="559" t="str">
        <f>+'FORMATO OFERTA ECONÓMICA'!B69</f>
        <v>EXCAVACIÓN EN MATERIAL COMUN h &lt;= 2m</v>
      </c>
      <c r="C488" s="559"/>
      <c r="D488" s="559"/>
      <c r="E488" s="559"/>
      <c r="F488" s="313" t="s">
        <v>4</v>
      </c>
      <c r="G488" s="314" t="s">
        <v>5</v>
      </c>
      <c r="H488" s="314" t="s">
        <v>6</v>
      </c>
      <c r="I488" s="315" t="s">
        <v>7</v>
      </c>
    </row>
    <row r="489" spans="1:9" s="153" customFormat="1" x14ac:dyDescent="0.2">
      <c r="B489" s="316" t="s">
        <v>31</v>
      </c>
      <c r="C489" s="317">
        <v>0.3</v>
      </c>
      <c r="D489" s="318" t="s">
        <v>96</v>
      </c>
      <c r="E489" s="319">
        <f>IF(A483&gt;0,VLOOKUP(A483,'A. Cuadrillas'!$A$1:$G$315,7,TRUE),"")</f>
        <v>55500</v>
      </c>
      <c r="F489" s="320"/>
      <c r="G489" s="321"/>
      <c r="H489" s="321">
        <f t="shared" ref="H489" si="95">E489*C489</f>
        <v>16650</v>
      </c>
      <c r="I489" s="301"/>
    </row>
    <row r="490" spans="1:9" x14ac:dyDescent="0.2">
      <c r="A490" s="1">
        <v>1</v>
      </c>
      <c r="B490" s="295" t="s">
        <v>32</v>
      </c>
      <c r="C490" s="322">
        <v>5</v>
      </c>
      <c r="D490" s="323" t="s">
        <v>33</v>
      </c>
      <c r="E490" s="319">
        <f>H489</f>
        <v>16650</v>
      </c>
      <c r="F490" s="320">
        <f>E490*C490/100</f>
        <v>832.5</v>
      </c>
      <c r="G490" s="321"/>
      <c r="H490" s="321"/>
      <c r="I490" s="301"/>
    </row>
    <row r="491" spans="1:9" ht="15.75" thickBot="1" x14ac:dyDescent="0.25">
      <c r="A491" s="1">
        <v>2</v>
      </c>
      <c r="B491" s="324" t="s">
        <v>8</v>
      </c>
      <c r="C491" s="325">
        <f>ROUNDUP(SUM(F491:I491),0)</f>
        <v>17483</v>
      </c>
      <c r="D491" s="326" t="s">
        <v>34</v>
      </c>
      <c r="E491" s="327"/>
      <c r="F491" s="328">
        <f>SUM(F489:F490)</f>
        <v>832.5</v>
      </c>
      <c r="G491" s="329">
        <f>SUM(G489:G489)</f>
        <v>0</v>
      </c>
      <c r="H491" s="329">
        <f>SUM(H489:H489)</f>
        <v>16650</v>
      </c>
      <c r="I491" s="330">
        <f>SUM(I489:I489)</f>
        <v>0</v>
      </c>
    </row>
    <row r="492" spans="1:9" ht="15.75" thickBot="1" x14ac:dyDescent="0.25">
      <c r="A492" s="1">
        <v>3</v>
      </c>
      <c r="B492" s="331"/>
      <c r="C492" s="312"/>
      <c r="D492" s="326"/>
      <c r="E492" s="327"/>
      <c r="F492" s="332"/>
      <c r="G492" s="332"/>
      <c r="H492" s="332"/>
      <c r="I492" s="332"/>
    </row>
    <row r="493" spans="1:9" ht="16.5" thickBot="1" x14ac:dyDescent="0.25">
      <c r="B493" s="564" t="str">
        <f>+B212</f>
        <v>CONCRETO CICLOPEO</v>
      </c>
      <c r="C493" s="564"/>
      <c r="D493" s="564"/>
      <c r="E493" s="565"/>
      <c r="F493" s="12" t="s">
        <v>4</v>
      </c>
      <c r="G493" s="13" t="s">
        <v>5</v>
      </c>
      <c r="H493" s="13" t="s">
        <v>6</v>
      </c>
      <c r="I493" s="14" t="s">
        <v>7</v>
      </c>
    </row>
    <row r="494" spans="1:9" x14ac:dyDescent="0.2">
      <c r="B494" s="155" t="s">
        <v>42</v>
      </c>
      <c r="C494" s="156">
        <v>0.65</v>
      </c>
      <c r="D494" s="157" t="s">
        <v>34</v>
      </c>
      <c r="E494" s="171">
        <v>906400</v>
      </c>
      <c r="F494" s="249"/>
      <c r="G494" s="19">
        <f t="shared" ref="G494" si="96">E494*C494</f>
        <v>589160</v>
      </c>
      <c r="H494" s="19"/>
      <c r="I494" s="20"/>
    </row>
    <row r="495" spans="1:9" s="34" customFormat="1" ht="15" customHeight="1" x14ac:dyDescent="0.2">
      <c r="B495" s="295" t="s">
        <v>43</v>
      </c>
      <c r="C495" s="296">
        <v>0.4</v>
      </c>
      <c r="D495" s="297" t="s">
        <v>34</v>
      </c>
      <c r="E495" s="298">
        <v>160000</v>
      </c>
      <c r="F495" s="299"/>
      <c r="G495" s="300"/>
      <c r="H495" s="300"/>
      <c r="I495" s="301">
        <f>+E495*C495</f>
        <v>64000</v>
      </c>
    </row>
    <row r="496" spans="1:9" s="153" customFormat="1" ht="15.75" customHeight="1" x14ac:dyDescent="0.2">
      <c r="B496" s="161" t="str">
        <f>+B414</f>
        <v>Mezcladora de concreto (1bulto)</v>
      </c>
      <c r="C496" s="250">
        <v>2.5</v>
      </c>
      <c r="D496" s="251" t="s">
        <v>24</v>
      </c>
      <c r="E496" s="173">
        <f>+E414</f>
        <v>13385</v>
      </c>
      <c r="F496" s="162">
        <f>+E496*C496</f>
        <v>33462.5</v>
      </c>
      <c r="G496" s="294"/>
      <c r="H496" s="294"/>
      <c r="I496" s="164"/>
    </row>
    <row r="497" spans="1:11" s="34" customFormat="1" x14ac:dyDescent="0.2">
      <c r="B497" s="161" t="s">
        <v>72</v>
      </c>
      <c r="C497" s="250">
        <v>0.15</v>
      </c>
      <c r="D497" s="251" t="s">
        <v>96</v>
      </c>
      <c r="E497" s="173">
        <v>471750</v>
      </c>
      <c r="F497" s="249"/>
      <c r="G497" s="19"/>
      <c r="H497" s="19">
        <f t="shared" ref="H497" si="97">E497*C497</f>
        <v>70762.5</v>
      </c>
      <c r="I497" s="20"/>
    </row>
    <row r="498" spans="1:11" s="34" customFormat="1" ht="15.75" thickBot="1" x14ac:dyDescent="0.25">
      <c r="B498" s="165" t="s">
        <v>32</v>
      </c>
      <c r="C498" s="252">
        <v>5</v>
      </c>
      <c r="D498" s="253" t="s">
        <v>33</v>
      </c>
      <c r="E498" s="254">
        <v>70762.5</v>
      </c>
      <c r="F498" s="249"/>
      <c r="G498" s="19"/>
      <c r="H498" s="19">
        <f>+E498*C498/100</f>
        <v>3538.125</v>
      </c>
      <c r="I498" s="20"/>
    </row>
    <row r="499" spans="1:11" s="34" customFormat="1" ht="15.75" thickBot="1" x14ac:dyDescent="0.25">
      <c r="A499" s="34">
        <v>2</v>
      </c>
      <c r="B499" s="24" t="s">
        <v>8</v>
      </c>
      <c r="C499" s="25">
        <f>ROUNDUP(SUM(F499:I499),0)</f>
        <v>760924</v>
      </c>
      <c r="D499" s="3" t="s">
        <v>34</v>
      </c>
      <c r="E499" s="4"/>
      <c r="F499" s="26">
        <f>SUM(F494:F498)</f>
        <v>33462.5</v>
      </c>
      <c r="G499" s="27">
        <f>SUM(G494:G498)</f>
        <v>589160</v>
      </c>
      <c r="H499" s="27">
        <f>SUM(H494:H498)</f>
        <v>74300.625</v>
      </c>
      <c r="I499" s="28">
        <f>SUM(I494:I498)</f>
        <v>64000</v>
      </c>
    </row>
    <row r="500" spans="1:11" s="34" customFormat="1" ht="15.75" thickBot="1" x14ac:dyDescent="0.25">
      <c r="A500" s="34">
        <v>3</v>
      </c>
      <c r="B500" s="53"/>
      <c r="D500" s="69"/>
      <c r="E500" s="50"/>
      <c r="F500" s="54"/>
      <c r="G500" s="54"/>
      <c r="H500" s="54"/>
      <c r="I500" s="54"/>
    </row>
    <row r="501" spans="1:11" s="34" customFormat="1" ht="16.5" thickBot="1" x14ac:dyDescent="0.3">
      <c r="B501" s="559" t="s">
        <v>438</v>
      </c>
      <c r="C501" s="559"/>
      <c r="D501" s="559"/>
      <c r="E501" s="559"/>
      <c r="F501" s="35" t="s">
        <v>4</v>
      </c>
      <c r="G501" s="36" t="s">
        <v>5</v>
      </c>
      <c r="H501" s="36" t="s">
        <v>6</v>
      </c>
      <c r="I501" s="56" t="s">
        <v>7</v>
      </c>
    </row>
    <row r="502" spans="1:11" s="34" customFormat="1" x14ac:dyDescent="0.2">
      <c r="B502" s="155" t="s">
        <v>439</v>
      </c>
      <c r="C502" s="156">
        <v>1.05</v>
      </c>
      <c r="D502" s="157" t="s">
        <v>34</v>
      </c>
      <c r="E502" s="171">
        <f>+concretos!G13</f>
        <v>1022700</v>
      </c>
      <c r="F502" s="39"/>
      <c r="G502" s="40">
        <f t="shared" ref="G502" si="98">E502*C502</f>
        <v>1073835</v>
      </c>
      <c r="H502" s="40"/>
      <c r="I502" s="59"/>
    </row>
    <row r="503" spans="1:11" s="153" customFormat="1" ht="15.75" customHeight="1" x14ac:dyDescent="0.2">
      <c r="B503" s="377" t="str">
        <f>+B421</f>
        <v>TABLA</v>
      </c>
      <c r="C503" s="250">
        <v>4</v>
      </c>
      <c r="D503" s="251" t="s">
        <v>414</v>
      </c>
      <c r="E503" s="378">
        <f>+E421</f>
        <v>12000</v>
      </c>
      <c r="F503" s="162"/>
      <c r="G503" s="294">
        <f>+C503*E503</f>
        <v>48000</v>
      </c>
      <c r="H503" s="294"/>
      <c r="I503" s="164"/>
    </row>
    <row r="504" spans="1:11" s="153" customFormat="1" ht="15.75" customHeight="1" x14ac:dyDescent="0.2">
      <c r="B504" s="377" t="str">
        <f t="shared" ref="B504:B505" si="99">+B422</f>
        <v>LISTON</v>
      </c>
      <c r="C504" s="250">
        <v>1</v>
      </c>
      <c r="D504" s="251" t="s">
        <v>414</v>
      </c>
      <c r="E504" s="378">
        <f>+E422</f>
        <v>12000</v>
      </c>
      <c r="F504" s="162"/>
      <c r="G504" s="294">
        <f t="shared" ref="G504" si="100">+C504*E504</f>
        <v>12000</v>
      </c>
      <c r="H504" s="294"/>
      <c r="I504" s="164"/>
    </row>
    <row r="505" spans="1:11" s="153" customFormat="1" ht="15.75" customHeight="1" x14ac:dyDescent="0.2">
      <c r="B505" s="377" t="str">
        <f t="shared" si="99"/>
        <v>Mezcladora de concreto (1bulto)</v>
      </c>
      <c r="C505" s="250">
        <v>2.5</v>
      </c>
      <c r="D505" s="251" t="s">
        <v>24</v>
      </c>
      <c r="E505" s="378">
        <f>+E496</f>
        <v>13385</v>
      </c>
      <c r="F505" s="162">
        <f>+E505*C505</f>
        <v>33462.5</v>
      </c>
      <c r="G505" s="294"/>
      <c r="H505" s="294"/>
      <c r="I505" s="164"/>
    </row>
    <row r="506" spans="1:11" s="34" customFormat="1" x14ac:dyDescent="0.2">
      <c r="B506" s="161" t="s">
        <v>72</v>
      </c>
      <c r="C506" s="250">
        <v>0.15</v>
      </c>
      <c r="D506" s="251" t="s">
        <v>96</v>
      </c>
      <c r="E506" s="173">
        <v>471750</v>
      </c>
      <c r="F506" s="39"/>
      <c r="G506" s="40"/>
      <c r="H506" s="40">
        <f t="shared" ref="H506" si="101">E506*C506</f>
        <v>70762.5</v>
      </c>
      <c r="I506" s="59"/>
    </row>
    <row r="507" spans="1:11" s="153" customFormat="1" ht="15.75" thickBot="1" x14ac:dyDescent="0.25">
      <c r="B507" s="165" t="s">
        <v>32</v>
      </c>
      <c r="C507" s="252">
        <v>5</v>
      </c>
      <c r="D507" s="253" t="s">
        <v>33</v>
      </c>
      <c r="E507" s="254">
        <f>SUM(H506:H506)</f>
        <v>70762.5</v>
      </c>
      <c r="F507" s="39">
        <f>E507*C507/100</f>
        <v>3538.125</v>
      </c>
      <c r="G507" s="40"/>
      <c r="H507" s="40"/>
      <c r="I507" s="59"/>
    </row>
    <row r="508" spans="1:11" s="34" customFormat="1" ht="15.75" thickBot="1" x14ac:dyDescent="0.25">
      <c r="A508" s="34">
        <v>2</v>
      </c>
      <c r="B508" s="48" t="s">
        <v>8</v>
      </c>
      <c r="C508" s="49">
        <f>ROUNDUP(SUM(F508:I508),0)</f>
        <v>1241599</v>
      </c>
      <c r="D508" s="69" t="s">
        <v>34</v>
      </c>
      <c r="E508" s="50"/>
      <c r="F508" s="51">
        <f>SUM(F502:F507)</f>
        <v>37000.625</v>
      </c>
      <c r="G508" s="52">
        <f>SUM(G502:G507)</f>
        <v>1133835</v>
      </c>
      <c r="H508" s="52">
        <f>SUM(H502:H507)</f>
        <v>70762.5</v>
      </c>
      <c r="I508" s="60">
        <f>SUM(I502:I507)</f>
        <v>0</v>
      </c>
      <c r="K508" s="33"/>
    </row>
    <row r="509" spans="1:11" s="34" customFormat="1" ht="15.75" thickBot="1" x14ac:dyDescent="0.25">
      <c r="A509" s="34">
        <v>3</v>
      </c>
      <c r="B509" s="53"/>
      <c r="D509" s="69"/>
      <c r="E509" s="50"/>
      <c r="F509" s="54"/>
      <c r="G509" s="54"/>
      <c r="H509" s="54"/>
      <c r="I509" s="54"/>
    </row>
    <row r="510" spans="1:11" s="34" customFormat="1" ht="16.5" thickBot="1" x14ac:dyDescent="0.3">
      <c r="B510" s="559" t="s">
        <v>17</v>
      </c>
      <c r="C510" s="559"/>
      <c r="D510" s="559"/>
      <c r="E510" s="559"/>
      <c r="F510" s="35" t="s">
        <v>4</v>
      </c>
      <c r="G510" s="36" t="s">
        <v>5</v>
      </c>
      <c r="H510" s="36" t="s">
        <v>6</v>
      </c>
      <c r="I510" s="56" t="s">
        <v>7</v>
      </c>
    </row>
    <row r="511" spans="1:11" s="34" customFormat="1" x14ac:dyDescent="0.2">
      <c r="B511" s="155" t="s">
        <v>46</v>
      </c>
      <c r="C511" s="156">
        <v>50</v>
      </c>
      <c r="D511" s="157"/>
      <c r="E511" s="171">
        <f>+MATERIALES!$D$15</f>
        <v>900</v>
      </c>
      <c r="F511" s="249"/>
      <c r="G511" s="40">
        <f t="shared" ref="G511:G512" si="102">E511*C511</f>
        <v>45000</v>
      </c>
      <c r="H511" s="40"/>
      <c r="I511" s="59"/>
    </row>
    <row r="512" spans="1:11" s="34" customFormat="1" x14ac:dyDescent="0.2">
      <c r="B512" s="161" t="s">
        <v>47</v>
      </c>
      <c r="C512" s="250">
        <v>0.03</v>
      </c>
      <c r="D512" s="251"/>
      <c r="E512" s="173">
        <f>+$E$288</f>
        <v>1018900</v>
      </c>
      <c r="F512" s="249"/>
      <c r="G512" s="40">
        <f t="shared" si="102"/>
        <v>30567</v>
      </c>
      <c r="H512" s="40"/>
      <c r="I512" s="59"/>
    </row>
    <row r="513" spans="1:9" s="34" customFormat="1" ht="15" customHeight="1" x14ac:dyDescent="0.2">
      <c r="B513" s="295" t="s">
        <v>320</v>
      </c>
      <c r="C513" s="296">
        <v>0.5</v>
      </c>
      <c r="D513" s="297" t="str">
        <f>+MATERIALES!$C$20</f>
        <v>GLO</v>
      </c>
      <c r="E513" s="298">
        <f>+MATERIALES!$D$20</f>
        <v>90000</v>
      </c>
      <c r="F513" s="299"/>
      <c r="G513" s="300"/>
      <c r="H513" s="300"/>
      <c r="I513" s="301">
        <f>+E513*C513</f>
        <v>45000</v>
      </c>
    </row>
    <row r="514" spans="1:9" s="34" customFormat="1" x14ac:dyDescent="0.2">
      <c r="B514" s="161" t="s">
        <v>36</v>
      </c>
      <c r="C514" s="250">
        <v>7.0000000000000007E-2</v>
      </c>
      <c r="D514" s="251" t="s">
        <v>96</v>
      </c>
      <c r="E514" s="173">
        <f>IF(A508&gt;0,VLOOKUP(A508,'A. Cuadrillas'!$A$1:$G$315,7,TRUE),"")</f>
        <v>83250</v>
      </c>
      <c r="F514" s="249"/>
      <c r="G514" s="40"/>
      <c r="H514" s="40">
        <f t="shared" ref="H514:H515" si="103">E514*C514</f>
        <v>5827.5000000000009</v>
      </c>
      <c r="I514" s="59"/>
    </row>
    <row r="515" spans="1:9" s="34" customFormat="1" x14ac:dyDescent="0.2">
      <c r="B515" s="161" t="s">
        <v>31</v>
      </c>
      <c r="C515" s="250">
        <v>7.0000000000000007E-2</v>
      </c>
      <c r="D515" s="251" t="s">
        <v>96</v>
      </c>
      <c r="E515" s="173">
        <f>IF(A509&gt;0,VLOOKUP(A509,'A. Cuadrillas'!$A$1:$G$315,7,TRUE),"")</f>
        <v>55500</v>
      </c>
      <c r="F515" s="249"/>
      <c r="G515" s="40"/>
      <c r="H515" s="40">
        <f t="shared" si="103"/>
        <v>3885.0000000000005</v>
      </c>
      <c r="I515" s="59"/>
    </row>
    <row r="516" spans="1:9" s="34" customFormat="1" x14ac:dyDescent="0.2">
      <c r="B516" s="161" t="s">
        <v>45</v>
      </c>
      <c r="C516" s="250">
        <v>5</v>
      </c>
      <c r="D516" s="251" t="s">
        <v>33</v>
      </c>
      <c r="E516" s="173">
        <f>SUM(G510:G515)</f>
        <v>75567</v>
      </c>
      <c r="F516" s="249"/>
      <c r="G516" s="40"/>
      <c r="H516" s="40"/>
      <c r="I516" s="59">
        <f>E516*C516/100</f>
        <v>3778.35</v>
      </c>
    </row>
    <row r="517" spans="1:9" s="153" customFormat="1" ht="15.75" thickBot="1" x14ac:dyDescent="0.25">
      <c r="B517" s="165" t="s">
        <v>32</v>
      </c>
      <c r="C517" s="252">
        <v>5</v>
      </c>
      <c r="D517" s="253" t="s">
        <v>33</v>
      </c>
      <c r="E517" s="254">
        <f>SUM(H512:H515)</f>
        <v>9712.5000000000018</v>
      </c>
      <c r="F517" s="249">
        <f>E517*C517/100</f>
        <v>485.62500000000006</v>
      </c>
      <c r="G517" s="40"/>
      <c r="H517" s="40"/>
      <c r="I517" s="59"/>
    </row>
    <row r="518" spans="1:9" s="34" customFormat="1" ht="15.75" thickBot="1" x14ac:dyDescent="0.25">
      <c r="A518" s="34">
        <v>1</v>
      </c>
      <c r="B518" s="48" t="s">
        <v>8</v>
      </c>
      <c r="C518" s="49">
        <f>ROUNDUP(SUM(F518:I518),0)</f>
        <v>134544</v>
      </c>
      <c r="D518" s="69" t="s">
        <v>41</v>
      </c>
      <c r="E518" s="50"/>
      <c r="F518" s="51">
        <f>SUM(F511:F517)</f>
        <v>485.62500000000006</v>
      </c>
      <c r="G518" s="52">
        <f>SUM(G511:G517)</f>
        <v>75567</v>
      </c>
      <c r="H518" s="52">
        <f>SUM(H511:H517)</f>
        <v>9712.5000000000018</v>
      </c>
      <c r="I518" s="60">
        <f>SUM(I511:I517)</f>
        <v>48778.35</v>
      </c>
    </row>
    <row r="519" spans="1:9" s="34" customFormat="1" ht="15.75" thickBot="1" x14ac:dyDescent="0.25">
      <c r="A519" s="34">
        <v>2</v>
      </c>
      <c r="B519" s="53"/>
      <c r="D519" s="69"/>
      <c r="E519" s="50"/>
      <c r="F519" s="54"/>
      <c r="G519" s="54"/>
      <c r="H519" s="54"/>
      <c r="I519" s="54"/>
    </row>
    <row r="520" spans="1:9" s="34" customFormat="1" ht="15.75" thickBot="1" x14ac:dyDescent="0.25">
      <c r="A520" s="34">
        <v>3</v>
      </c>
      <c r="B520" s="556" t="s">
        <v>199</v>
      </c>
      <c r="C520" s="557"/>
      <c r="D520" s="557"/>
      <c r="E520" s="557"/>
      <c r="F520" s="54"/>
      <c r="G520" s="54"/>
      <c r="H520" s="54"/>
      <c r="I520" s="54"/>
    </row>
    <row r="521" spans="1:9" s="34" customFormat="1" ht="15.75" thickBot="1" x14ac:dyDescent="0.25">
      <c r="B521" s="558"/>
      <c r="C521" s="558"/>
      <c r="D521" s="558"/>
      <c r="E521" s="560"/>
      <c r="F521" s="158" t="s">
        <v>4</v>
      </c>
      <c r="G521" s="159" t="s">
        <v>5</v>
      </c>
      <c r="H521" s="159" t="s">
        <v>6</v>
      </c>
      <c r="I521" s="160" t="s">
        <v>7</v>
      </c>
    </row>
    <row r="522" spans="1:9" s="34" customFormat="1" x14ac:dyDescent="0.2">
      <c r="B522" s="37" t="s">
        <v>200</v>
      </c>
      <c r="C522" s="61">
        <v>1</v>
      </c>
      <c r="D522" s="38" t="s">
        <v>28</v>
      </c>
      <c r="E522" s="55">
        <f>+MATERIALES!$D$10</f>
        <v>120000</v>
      </c>
      <c r="F522" s="162"/>
      <c r="G522" s="294">
        <f t="shared" ref="G522" si="104">E522*C522</f>
        <v>120000</v>
      </c>
      <c r="H522" s="294"/>
      <c r="I522" s="164"/>
    </row>
    <row r="523" spans="1:9" s="34" customFormat="1" ht="15" customHeight="1" x14ac:dyDescent="0.2">
      <c r="B523" s="295" t="s">
        <v>320</v>
      </c>
      <c r="C523" s="296">
        <v>0.2</v>
      </c>
      <c r="D523" s="297" t="str">
        <f>+MATERIALES!$C$20</f>
        <v>GLO</v>
      </c>
      <c r="E523" s="366">
        <f>+MATERIALES!$D$20</f>
        <v>90000</v>
      </c>
      <c r="F523" s="320"/>
      <c r="G523" s="300"/>
      <c r="H523" s="300"/>
      <c r="I523" s="301">
        <f>+E523*C523</f>
        <v>18000</v>
      </c>
    </row>
    <row r="524" spans="1:9" s="34" customFormat="1" x14ac:dyDescent="0.2">
      <c r="B524" s="42" t="s">
        <v>35</v>
      </c>
      <c r="C524" s="41">
        <v>0.5</v>
      </c>
      <c r="D524" s="43" t="s">
        <v>96</v>
      </c>
      <c r="E524" s="367">
        <f>IF(A518&gt;0,VLOOKUP(A518,'A. Cuadrillas'!$A$1:$G$315,7,TRUE),"")</f>
        <v>92500</v>
      </c>
      <c r="F524" s="162"/>
      <c r="G524" s="294"/>
      <c r="H524" s="294">
        <f t="shared" ref="H524:H526" si="105">E524*C524</f>
        <v>46250</v>
      </c>
      <c r="I524" s="164"/>
    </row>
    <row r="525" spans="1:9" s="34" customFormat="1" x14ac:dyDescent="0.2">
      <c r="B525" s="42" t="s">
        <v>36</v>
      </c>
      <c r="C525" s="41">
        <v>0.5</v>
      </c>
      <c r="D525" s="43" t="s">
        <v>96</v>
      </c>
      <c r="E525" s="367">
        <f>IF(A519&gt;0,VLOOKUP(A519,'A. Cuadrillas'!$A$1:$G$315,7,TRUE),"")</f>
        <v>83250</v>
      </c>
      <c r="F525" s="162"/>
      <c r="G525" s="294"/>
      <c r="H525" s="294">
        <f t="shared" si="105"/>
        <v>41625</v>
      </c>
      <c r="I525" s="164"/>
    </row>
    <row r="526" spans="1:9" s="34" customFormat="1" x14ac:dyDescent="0.2">
      <c r="B526" s="42" t="s">
        <v>31</v>
      </c>
      <c r="C526" s="41">
        <v>0.5</v>
      </c>
      <c r="D526" s="43" t="s">
        <v>96</v>
      </c>
      <c r="E526" s="367">
        <f>IF(A520&gt;0,VLOOKUP(A520,'A. Cuadrillas'!$A$1:$G$315,7,TRUE),"")</f>
        <v>55500</v>
      </c>
      <c r="F526" s="162"/>
      <c r="G526" s="294"/>
      <c r="H526" s="294">
        <f t="shared" si="105"/>
        <v>27750</v>
      </c>
      <c r="I526" s="164"/>
    </row>
    <row r="527" spans="1:9" s="153" customFormat="1" ht="15.75" thickBot="1" x14ac:dyDescent="0.25">
      <c r="B527" s="44" t="s">
        <v>32</v>
      </c>
      <c r="C527" s="45">
        <v>5</v>
      </c>
      <c r="D527" s="46" t="s">
        <v>33</v>
      </c>
      <c r="E527" s="368">
        <f>SUM(H524:H526)</f>
        <v>115625</v>
      </c>
      <c r="F527" s="162">
        <f>E527*C527/100</f>
        <v>5781.25</v>
      </c>
      <c r="G527" s="294"/>
      <c r="H527" s="294"/>
      <c r="I527" s="164"/>
    </row>
    <row r="528" spans="1:9" s="34" customFormat="1" ht="15.75" thickBot="1" x14ac:dyDescent="0.25">
      <c r="A528" s="34">
        <v>1</v>
      </c>
      <c r="B528" s="48" t="s">
        <v>8</v>
      </c>
      <c r="C528" s="49">
        <f>ROUNDUP(SUM(F528:I528),0)</f>
        <v>259407</v>
      </c>
      <c r="D528" s="69" t="s">
        <v>28</v>
      </c>
      <c r="E528" s="50"/>
      <c r="F528" s="168">
        <f>SUM(F522:F527)</f>
        <v>5781.25</v>
      </c>
      <c r="G528" s="354">
        <f>SUM(G522:G527)</f>
        <v>120000</v>
      </c>
      <c r="H528" s="354">
        <f>SUM(H522:H527)</f>
        <v>115625</v>
      </c>
      <c r="I528" s="355">
        <f>SUM(I522:I527)</f>
        <v>18000</v>
      </c>
    </row>
    <row r="529" spans="1:9" s="34" customFormat="1" x14ac:dyDescent="0.2">
      <c r="A529" s="34">
        <v>2</v>
      </c>
      <c r="B529" s="53"/>
      <c r="D529" s="69"/>
      <c r="E529" s="50"/>
      <c r="F529" s="54"/>
      <c r="G529" s="54"/>
      <c r="H529" s="54"/>
      <c r="I529" s="54"/>
    </row>
    <row r="530" spans="1:9" s="34" customFormat="1" ht="15.75" thickBot="1" x14ac:dyDescent="0.25">
      <c r="A530" s="34">
        <v>3</v>
      </c>
      <c r="B530" s="556" t="s">
        <v>197</v>
      </c>
      <c r="C530" s="557"/>
      <c r="D530" s="557"/>
      <c r="E530" s="557"/>
      <c r="F530" s="54"/>
      <c r="G530" s="54"/>
      <c r="H530" s="54"/>
      <c r="I530" s="54"/>
    </row>
    <row r="531" spans="1:9" s="34" customFormat="1" ht="15.75" thickBot="1" x14ac:dyDescent="0.25">
      <c r="B531" s="558"/>
      <c r="C531" s="558"/>
      <c r="D531" s="558"/>
      <c r="E531" s="558"/>
      <c r="F531" s="35" t="s">
        <v>4</v>
      </c>
      <c r="G531" s="36" t="s">
        <v>5</v>
      </c>
      <c r="H531" s="36" t="s">
        <v>6</v>
      </c>
      <c r="I531" s="56" t="s">
        <v>7</v>
      </c>
    </row>
    <row r="532" spans="1:9" s="34" customFormat="1" x14ac:dyDescent="0.2">
      <c r="B532" s="155" t="s">
        <v>196</v>
      </c>
      <c r="C532" s="61">
        <v>1</v>
      </c>
      <c r="D532" s="157" t="s">
        <v>28</v>
      </c>
      <c r="E532" s="171">
        <f>+MATERIALES!$D$9</f>
        <v>150000</v>
      </c>
      <c r="F532" s="249"/>
      <c r="G532" s="40">
        <f t="shared" ref="G532" si="106">E532*C532</f>
        <v>150000</v>
      </c>
      <c r="H532" s="40"/>
      <c r="I532" s="59"/>
    </row>
    <row r="533" spans="1:9" s="34" customFormat="1" ht="15" customHeight="1" x14ac:dyDescent="0.2">
      <c r="B533" s="295" t="s">
        <v>320</v>
      </c>
      <c r="C533" s="296">
        <v>0.2</v>
      </c>
      <c r="D533" s="297" t="str">
        <f>+MATERIALES!$C$20</f>
        <v>GLO</v>
      </c>
      <c r="E533" s="298">
        <f>+MATERIALES!$D$20</f>
        <v>90000</v>
      </c>
      <c r="F533" s="299"/>
      <c r="G533" s="300"/>
      <c r="H533" s="300"/>
      <c r="I533" s="301">
        <f>+E533*C533</f>
        <v>18000</v>
      </c>
    </row>
    <row r="534" spans="1:9" s="34" customFormat="1" x14ac:dyDescent="0.2">
      <c r="B534" s="161" t="s">
        <v>35</v>
      </c>
      <c r="C534" s="250">
        <v>0.5</v>
      </c>
      <c r="D534" s="251" t="s">
        <v>96</v>
      </c>
      <c r="E534" s="173">
        <f>IF(A528&gt;0,VLOOKUP(A528,'A. Cuadrillas'!$A$1:$G$315,7,TRUE),"")</f>
        <v>92500</v>
      </c>
      <c r="F534" s="249"/>
      <c r="G534" s="40"/>
      <c r="H534" s="40">
        <f t="shared" ref="H534:H536" si="107">E534*C534</f>
        <v>46250</v>
      </c>
      <c r="I534" s="59"/>
    </row>
    <row r="535" spans="1:9" s="34" customFormat="1" x14ac:dyDescent="0.2">
      <c r="B535" s="161" t="s">
        <v>36</v>
      </c>
      <c r="C535" s="250">
        <v>0.5</v>
      </c>
      <c r="D535" s="251" t="s">
        <v>96</v>
      </c>
      <c r="E535" s="173">
        <f>IF(A529&gt;0,VLOOKUP(A529,'A. Cuadrillas'!$A$1:$G$315,7,TRUE),"")</f>
        <v>83250</v>
      </c>
      <c r="F535" s="249"/>
      <c r="G535" s="40"/>
      <c r="H535" s="40">
        <f t="shared" si="107"/>
        <v>41625</v>
      </c>
      <c r="I535" s="59"/>
    </row>
    <row r="536" spans="1:9" s="34" customFormat="1" x14ac:dyDescent="0.2">
      <c r="A536" s="34">
        <v>1</v>
      </c>
      <c r="B536" s="161" t="s">
        <v>31</v>
      </c>
      <c r="C536" s="250">
        <v>0.5</v>
      </c>
      <c r="D536" s="251" t="s">
        <v>96</v>
      </c>
      <c r="E536" s="173">
        <f>IF(A530&gt;0,VLOOKUP(A530,'A. Cuadrillas'!$A$1:$G$315,7,TRUE),"")</f>
        <v>55500</v>
      </c>
      <c r="F536" s="249"/>
      <c r="G536" s="40"/>
      <c r="H536" s="40">
        <f t="shared" si="107"/>
        <v>27750</v>
      </c>
      <c r="I536" s="59"/>
    </row>
    <row r="537" spans="1:9" s="34" customFormat="1" ht="15.75" thickBot="1" x14ac:dyDescent="0.25">
      <c r="A537" s="34">
        <v>2</v>
      </c>
      <c r="B537" s="165" t="s">
        <v>32</v>
      </c>
      <c r="C537" s="252">
        <v>5</v>
      </c>
      <c r="D537" s="253" t="s">
        <v>33</v>
      </c>
      <c r="E537" s="254">
        <f>SUM(H534:H536)</f>
        <v>115625</v>
      </c>
      <c r="F537" s="249">
        <f>E537*C537/100</f>
        <v>5781.25</v>
      </c>
      <c r="G537" s="40"/>
      <c r="H537" s="40"/>
      <c r="I537" s="59"/>
    </row>
    <row r="538" spans="1:9" s="34" customFormat="1" ht="15.75" thickBot="1" x14ac:dyDescent="0.25">
      <c r="A538" s="34">
        <v>3</v>
      </c>
      <c r="B538" s="48" t="s">
        <v>8</v>
      </c>
      <c r="C538" s="49">
        <f>ROUNDUP(SUM(F538:I538),0)</f>
        <v>289407</v>
      </c>
      <c r="D538" s="69" t="s">
        <v>28</v>
      </c>
      <c r="E538" s="50"/>
      <c r="F538" s="51">
        <f>SUM(F532:F537)</f>
        <v>5781.25</v>
      </c>
      <c r="G538" s="52">
        <f>SUM(G532:G537)</f>
        <v>150000</v>
      </c>
      <c r="H538" s="52">
        <f>SUM(H532:H537)</f>
        <v>115625</v>
      </c>
      <c r="I538" s="60">
        <f>SUM(I532:I537)</f>
        <v>18000</v>
      </c>
    </row>
    <row r="539" spans="1:9" s="34" customFormat="1" x14ac:dyDescent="0.2">
      <c r="B539" s="53"/>
      <c r="D539" s="69"/>
      <c r="E539" s="50"/>
      <c r="F539" s="54"/>
      <c r="G539" s="54"/>
      <c r="H539" s="54"/>
      <c r="I539" s="54"/>
    </row>
    <row r="540" spans="1:9" s="34" customFormat="1" ht="15.75" thickBot="1" x14ac:dyDescent="0.25">
      <c r="B540" s="556" t="s">
        <v>324</v>
      </c>
      <c r="C540" s="557"/>
      <c r="D540" s="557"/>
      <c r="E540" s="557"/>
      <c r="F540" s="54"/>
      <c r="G540" s="54"/>
      <c r="H540" s="54"/>
      <c r="I540" s="54"/>
    </row>
    <row r="541" spans="1:9" s="34" customFormat="1" ht="15" customHeight="1" thickBot="1" x14ac:dyDescent="0.25">
      <c r="B541" s="558"/>
      <c r="C541" s="558"/>
      <c r="D541" s="558"/>
      <c r="E541" s="558"/>
      <c r="F541" s="35" t="s">
        <v>4</v>
      </c>
      <c r="G541" s="36" t="s">
        <v>5</v>
      </c>
      <c r="H541" s="36" t="s">
        <v>6</v>
      </c>
      <c r="I541" s="56" t="s">
        <v>7</v>
      </c>
    </row>
    <row r="542" spans="1:9" s="34" customFormat="1" x14ac:dyDescent="0.2">
      <c r="B542" s="161" t="s">
        <v>35</v>
      </c>
      <c r="C542" s="250">
        <v>0.05</v>
      </c>
      <c r="D542" s="251" t="s">
        <v>96</v>
      </c>
      <c r="E542" s="173">
        <f>IF(A536&gt;0,VLOOKUP(A536,'A. Cuadrillas'!$A$1:$G$315,7,TRUE),"")</f>
        <v>92500</v>
      </c>
      <c r="F542" s="249"/>
      <c r="G542" s="40"/>
      <c r="H542" s="40">
        <f t="shared" ref="H542:H544" si="108">E542*C542</f>
        <v>4625</v>
      </c>
      <c r="I542" s="59"/>
    </row>
    <row r="543" spans="1:9" s="34" customFormat="1" x14ac:dyDescent="0.2">
      <c r="A543" s="34">
        <v>1</v>
      </c>
      <c r="B543" s="161" t="s">
        <v>36</v>
      </c>
      <c r="C543" s="250">
        <v>0.08</v>
      </c>
      <c r="D543" s="251" t="s">
        <v>96</v>
      </c>
      <c r="E543" s="173">
        <f>IF(A537&gt;0,VLOOKUP(A537,'A. Cuadrillas'!$A$1:$G$315,7,TRUE),"")</f>
        <v>83250</v>
      </c>
      <c r="F543" s="249"/>
      <c r="G543" s="40"/>
      <c r="H543" s="40">
        <f t="shared" si="108"/>
        <v>6660</v>
      </c>
      <c r="I543" s="59"/>
    </row>
    <row r="544" spans="1:9" s="34" customFormat="1" x14ac:dyDescent="0.2">
      <c r="A544" s="34">
        <v>2</v>
      </c>
      <c r="B544" s="161" t="s">
        <v>31</v>
      </c>
      <c r="C544" s="250">
        <v>0.08</v>
      </c>
      <c r="D544" s="251" t="s">
        <v>96</v>
      </c>
      <c r="E544" s="173">
        <f>IF(A538&gt;0,VLOOKUP(A538,'A. Cuadrillas'!$A$1:$G$315,7,TRUE),"")</f>
        <v>55500</v>
      </c>
      <c r="F544" s="249"/>
      <c r="G544" s="40"/>
      <c r="H544" s="40">
        <f t="shared" si="108"/>
        <v>4440</v>
      </c>
      <c r="I544" s="59"/>
    </row>
    <row r="545" spans="1:9" s="34" customFormat="1" ht="15.75" thickBot="1" x14ac:dyDescent="0.25">
      <c r="A545" s="34">
        <v>3</v>
      </c>
      <c r="B545" s="165" t="s">
        <v>32</v>
      </c>
      <c r="C545" s="252">
        <v>5</v>
      </c>
      <c r="D545" s="253" t="s">
        <v>33</v>
      </c>
      <c r="E545" s="254">
        <f>SUM(H542:H544)</f>
        <v>15725</v>
      </c>
      <c r="F545" s="249">
        <f>E545*C545/100</f>
        <v>786.25</v>
      </c>
      <c r="G545" s="40"/>
      <c r="H545" s="40"/>
      <c r="I545" s="59"/>
    </row>
    <row r="546" spans="1:9" s="34" customFormat="1" ht="15.75" thickBot="1" x14ac:dyDescent="0.25">
      <c r="B546" s="48" t="s">
        <v>8</v>
      </c>
      <c r="C546" s="49">
        <f>ROUNDUP(SUM(F546:I546),0)</f>
        <v>16512</v>
      </c>
      <c r="D546" s="69" t="s">
        <v>28</v>
      </c>
      <c r="E546" s="50"/>
      <c r="F546" s="51">
        <f>SUM(F542:F545)</f>
        <v>786.25</v>
      </c>
      <c r="G546" s="52">
        <f>SUM(G542:G545)</f>
        <v>0</v>
      </c>
      <c r="H546" s="52">
        <f>SUM(H542:H545)</f>
        <v>15725</v>
      </c>
      <c r="I546" s="60">
        <f>SUM(I542:I545)</f>
        <v>0</v>
      </c>
    </row>
    <row r="547" spans="1:9" s="34" customFormat="1" ht="15.75" thickBot="1" x14ac:dyDescent="0.25">
      <c r="B547" s="53"/>
      <c r="D547" s="69"/>
      <c r="E547" s="50"/>
      <c r="F547" s="54"/>
      <c r="G547" s="54"/>
      <c r="H547" s="54"/>
      <c r="I547" s="54"/>
    </row>
    <row r="548" spans="1:9" s="34" customFormat="1" ht="16.5" thickBot="1" x14ac:dyDescent="0.3">
      <c r="B548" s="559" t="s">
        <v>256</v>
      </c>
      <c r="C548" s="559"/>
      <c r="D548" s="559"/>
      <c r="E548" s="559"/>
      <c r="F548" s="35" t="s">
        <v>4</v>
      </c>
      <c r="G548" s="36" t="s">
        <v>5</v>
      </c>
      <c r="H548" s="36" t="s">
        <v>6</v>
      </c>
      <c r="I548" s="56" t="s">
        <v>7</v>
      </c>
    </row>
    <row r="549" spans="1:9" s="34" customFormat="1" x14ac:dyDescent="0.2">
      <c r="B549" s="155" t="s">
        <v>35</v>
      </c>
      <c r="C549" s="156">
        <v>0.05</v>
      </c>
      <c r="D549" s="157" t="s">
        <v>96</v>
      </c>
      <c r="E549" s="171">
        <f>IF(A543&gt;0,VLOOKUP(A543,'A. Cuadrillas'!$A$1:$G$315,7,TRUE),"")</f>
        <v>92500</v>
      </c>
      <c r="F549" s="249"/>
      <c r="G549" s="40"/>
      <c r="H549" s="40">
        <f t="shared" ref="H549:H551" si="109">E549*C549</f>
        <v>4625</v>
      </c>
      <c r="I549" s="59"/>
    </row>
    <row r="550" spans="1:9" s="34" customFormat="1" x14ac:dyDescent="0.2">
      <c r="A550" s="34">
        <v>1</v>
      </c>
      <c r="B550" s="161" t="s">
        <v>36</v>
      </c>
      <c r="C550" s="250">
        <v>0.1</v>
      </c>
      <c r="D550" s="251" t="s">
        <v>96</v>
      </c>
      <c r="E550" s="173">
        <f>IF(A544&gt;0,VLOOKUP(A544,'A. Cuadrillas'!$A$1:$G$315,7,TRUE),"")</f>
        <v>83250</v>
      </c>
      <c r="F550" s="249"/>
      <c r="G550" s="40"/>
      <c r="H550" s="40">
        <f t="shared" si="109"/>
        <v>8325</v>
      </c>
      <c r="I550" s="59"/>
    </row>
    <row r="551" spans="1:9" s="34" customFormat="1" ht="15.75" thickBot="1" x14ac:dyDescent="0.25">
      <c r="A551" s="34">
        <v>2</v>
      </c>
      <c r="B551" s="165" t="s">
        <v>31</v>
      </c>
      <c r="C551" s="252">
        <v>0.1</v>
      </c>
      <c r="D551" s="253" t="s">
        <v>96</v>
      </c>
      <c r="E551" s="254">
        <f>IF(A545&gt;0,VLOOKUP(A545,'A. Cuadrillas'!$A$1:$G$315,7,TRUE),"")</f>
        <v>55500</v>
      </c>
      <c r="F551" s="249"/>
      <c r="G551" s="40"/>
      <c r="H551" s="40">
        <f t="shared" si="109"/>
        <v>5550</v>
      </c>
      <c r="I551" s="59"/>
    </row>
    <row r="552" spans="1:9" s="34" customFormat="1" ht="15.75" thickBot="1" x14ac:dyDescent="0.25">
      <c r="A552" s="34">
        <v>3</v>
      </c>
      <c r="B552" s="48" t="s">
        <v>8</v>
      </c>
      <c r="C552" s="49">
        <f>ROUNDUP(SUM(F552:I552),0)</f>
        <v>18500</v>
      </c>
      <c r="D552" s="69" t="s">
        <v>28</v>
      </c>
      <c r="E552" s="50"/>
      <c r="F552" s="51">
        <f>SUM(F549:F551)</f>
        <v>0</v>
      </c>
      <c r="G552" s="52">
        <f t="shared" ref="G552:I552" si="110">SUM(G549:G551)</f>
        <v>0</v>
      </c>
      <c r="H552" s="52">
        <f t="shared" si="110"/>
        <v>18500</v>
      </c>
      <c r="I552" s="60">
        <f t="shared" si="110"/>
        <v>0</v>
      </c>
    </row>
    <row r="553" spans="1:9" s="34" customFormat="1" x14ac:dyDescent="0.2">
      <c r="B553" s="62"/>
      <c r="C553" s="63"/>
      <c r="D553" s="69"/>
      <c r="E553" s="50"/>
      <c r="F553" s="64"/>
      <c r="G553" s="64"/>
      <c r="H553" s="64"/>
      <c r="I553" s="64"/>
    </row>
    <row r="554" spans="1:9" s="34" customFormat="1" ht="15.75" thickBot="1" x14ac:dyDescent="0.25">
      <c r="B554" s="556" t="s">
        <v>377</v>
      </c>
      <c r="C554" s="557"/>
      <c r="D554" s="557"/>
      <c r="E554" s="557"/>
      <c r="F554" s="54"/>
      <c r="G554" s="54"/>
      <c r="H554" s="54"/>
      <c r="I554" s="54"/>
    </row>
    <row r="555" spans="1:9" s="34" customFormat="1" ht="15" customHeight="1" thickBot="1" x14ac:dyDescent="0.25">
      <c r="B555" s="558"/>
      <c r="C555" s="558"/>
      <c r="D555" s="558"/>
      <c r="E555" s="558"/>
      <c r="F555" s="35" t="s">
        <v>4</v>
      </c>
      <c r="G555" s="36" t="s">
        <v>5</v>
      </c>
      <c r="H555" s="36" t="s">
        <v>6</v>
      </c>
      <c r="I555" s="56" t="s">
        <v>7</v>
      </c>
    </row>
    <row r="556" spans="1:9" s="34" customFormat="1" x14ac:dyDescent="0.2">
      <c r="B556" s="161" t="s">
        <v>35</v>
      </c>
      <c r="C556" s="250">
        <v>0.1</v>
      </c>
      <c r="D556" s="251" t="s">
        <v>96</v>
      </c>
      <c r="E556" s="173">
        <f>IF(A550&gt;0,VLOOKUP(A550,'A. Cuadrillas'!$A$1:$G$315,7,TRUE),"")</f>
        <v>92500</v>
      </c>
      <c r="F556" s="249"/>
      <c r="G556" s="40"/>
      <c r="H556" s="40">
        <f t="shared" ref="H556:H558" si="111">E556*C556</f>
        <v>9250</v>
      </c>
      <c r="I556" s="59"/>
    </row>
    <row r="557" spans="1:9" s="34" customFormat="1" x14ac:dyDescent="0.2">
      <c r="B557" s="161" t="s">
        <v>36</v>
      </c>
      <c r="C557" s="250">
        <v>0.1</v>
      </c>
      <c r="D557" s="251" t="s">
        <v>96</v>
      </c>
      <c r="E557" s="173">
        <f>IF(A551&gt;0,VLOOKUP(A551,'A. Cuadrillas'!$A$1:$G$315,7,TRUE),"")</f>
        <v>83250</v>
      </c>
      <c r="F557" s="249"/>
      <c r="G557" s="40"/>
      <c r="H557" s="40">
        <f t="shared" si="111"/>
        <v>8325</v>
      </c>
      <c r="I557" s="59"/>
    </row>
    <row r="558" spans="1:9" s="153" customFormat="1" x14ac:dyDescent="0.2">
      <c r="B558" s="161" t="s">
        <v>31</v>
      </c>
      <c r="C558" s="250">
        <v>0.1</v>
      </c>
      <c r="D558" s="251" t="s">
        <v>96</v>
      </c>
      <c r="E558" s="173">
        <f>IF(A552&gt;0,VLOOKUP(A552,'A. Cuadrillas'!$A$1:$G$315,7,TRUE),"")</f>
        <v>55500</v>
      </c>
      <c r="F558" s="249"/>
      <c r="G558" s="40"/>
      <c r="H558" s="40">
        <f t="shared" si="111"/>
        <v>5550</v>
      </c>
      <c r="I558" s="59"/>
    </row>
    <row r="559" spans="1:9" s="34" customFormat="1" ht="15.75" thickBot="1" x14ac:dyDescent="0.25">
      <c r="A559" s="34">
        <v>1</v>
      </c>
      <c r="B559" s="165" t="s">
        <v>32</v>
      </c>
      <c r="C559" s="252">
        <v>5</v>
      </c>
      <c r="D559" s="253" t="s">
        <v>33</v>
      </c>
      <c r="E559" s="254">
        <f>SUM(H556:H558)</f>
        <v>23125</v>
      </c>
      <c r="F559" s="249">
        <f>E559*C559/100</f>
        <v>1156.25</v>
      </c>
      <c r="G559" s="40"/>
      <c r="H559" s="40"/>
      <c r="I559" s="59"/>
    </row>
    <row r="560" spans="1:9" s="34" customFormat="1" ht="15.75" thickBot="1" x14ac:dyDescent="0.25">
      <c r="A560" s="34">
        <v>2</v>
      </c>
      <c r="B560" s="48" t="s">
        <v>8</v>
      </c>
      <c r="C560" s="49">
        <f>ROUNDUP(SUM(F560:I560),0)</f>
        <v>24282</v>
      </c>
      <c r="D560" s="69" t="s">
        <v>28</v>
      </c>
      <c r="E560" s="50"/>
      <c r="F560" s="51">
        <f>SUM(F556:F559)</f>
        <v>1156.25</v>
      </c>
      <c r="G560" s="52">
        <f>SUM(G556:G559)</f>
        <v>0</v>
      </c>
      <c r="H560" s="52">
        <f>SUM(H556:H559)</f>
        <v>23125</v>
      </c>
      <c r="I560" s="60">
        <f>SUM(I556:I559)</f>
        <v>0</v>
      </c>
    </row>
    <row r="561" spans="1:9" s="34" customFormat="1" ht="15.75" thickBot="1" x14ac:dyDescent="0.25">
      <c r="A561" s="34">
        <v>3</v>
      </c>
      <c r="B561" s="53"/>
      <c r="D561" s="69"/>
      <c r="E561" s="50"/>
      <c r="F561" s="54"/>
      <c r="G561" s="54"/>
      <c r="H561" s="54"/>
      <c r="I561" s="54"/>
    </row>
    <row r="562" spans="1:9" s="34" customFormat="1" ht="16.5" thickBot="1" x14ac:dyDescent="0.3">
      <c r="B562" s="559" t="s">
        <v>198</v>
      </c>
      <c r="C562" s="559"/>
      <c r="D562" s="559"/>
      <c r="E562" s="559"/>
      <c r="F562" s="35" t="s">
        <v>4</v>
      </c>
      <c r="G562" s="36" t="s">
        <v>5</v>
      </c>
      <c r="H562" s="36" t="s">
        <v>6</v>
      </c>
      <c r="I562" s="56" t="s">
        <v>7</v>
      </c>
    </row>
    <row r="563" spans="1:9" s="34" customFormat="1" x14ac:dyDescent="0.2">
      <c r="B563" s="155" t="s">
        <v>194</v>
      </c>
      <c r="C563" s="156">
        <v>5</v>
      </c>
      <c r="D563" s="157" t="s">
        <v>195</v>
      </c>
      <c r="E563" s="171">
        <f>+MATERIALES!$D$8</f>
        <v>4700</v>
      </c>
      <c r="F563" s="39"/>
      <c r="G563" s="40">
        <f t="shared" ref="G563" si="112">E563*C563</f>
        <v>23500</v>
      </c>
      <c r="H563" s="40"/>
      <c r="I563" s="59"/>
    </row>
    <row r="564" spans="1:9" s="34" customFormat="1" ht="15" customHeight="1" x14ac:dyDescent="0.2">
      <c r="B564" s="295" t="s">
        <v>320</v>
      </c>
      <c r="C564" s="296">
        <v>0.1</v>
      </c>
      <c r="D564" s="297" t="str">
        <f>+MATERIALES!$C$20</f>
        <v>GLO</v>
      </c>
      <c r="E564" s="298">
        <f>+MATERIALES!$D$20</f>
        <v>90000</v>
      </c>
      <c r="F564" s="299"/>
      <c r="G564" s="300"/>
      <c r="H564" s="300"/>
      <c r="I564" s="301">
        <f>+E564*C564</f>
        <v>9000</v>
      </c>
    </row>
    <row r="565" spans="1:9" s="34" customFormat="1" x14ac:dyDescent="0.2">
      <c r="B565" s="161" t="s">
        <v>35</v>
      </c>
      <c r="C565" s="250">
        <f>1/50</f>
        <v>0.02</v>
      </c>
      <c r="D565" s="251" t="s">
        <v>96</v>
      </c>
      <c r="E565" s="173">
        <f>IF(A559&gt;0,VLOOKUP(A559,'A. Cuadrillas'!$A$1:$G$315,7,TRUE),"")</f>
        <v>92500</v>
      </c>
      <c r="F565" s="39"/>
      <c r="G565" s="40"/>
      <c r="H565" s="40">
        <f t="shared" ref="H565:H567" si="113">E565*C565</f>
        <v>1850</v>
      </c>
      <c r="I565" s="59"/>
    </row>
    <row r="566" spans="1:9" s="34" customFormat="1" x14ac:dyDescent="0.2">
      <c r="A566" s="34">
        <v>1</v>
      </c>
      <c r="B566" s="161" t="s">
        <v>36</v>
      </c>
      <c r="C566" s="250">
        <f>1/20</f>
        <v>0.05</v>
      </c>
      <c r="D566" s="251" t="s">
        <v>96</v>
      </c>
      <c r="E566" s="173">
        <f>IF(A560&gt;0,VLOOKUP(A560,'A. Cuadrillas'!$A$1:$G$315,7,TRUE),"")</f>
        <v>83250</v>
      </c>
      <c r="F566" s="39"/>
      <c r="G566" s="40"/>
      <c r="H566" s="40">
        <f t="shared" si="113"/>
        <v>4162.5</v>
      </c>
      <c r="I566" s="59"/>
    </row>
    <row r="567" spans="1:9" s="34" customFormat="1" x14ac:dyDescent="0.2">
      <c r="A567" s="34">
        <v>2</v>
      </c>
      <c r="B567" s="161" t="s">
        <v>31</v>
      </c>
      <c r="C567" s="250">
        <f>1/20</f>
        <v>0.05</v>
      </c>
      <c r="D567" s="251" t="s">
        <v>96</v>
      </c>
      <c r="E567" s="173">
        <f>IF(A561&gt;0,VLOOKUP(A561,'A. Cuadrillas'!$A$1:$G$315,7,TRUE),"")</f>
        <v>55500</v>
      </c>
      <c r="F567" s="39"/>
      <c r="G567" s="40"/>
      <c r="H567" s="40">
        <f t="shared" si="113"/>
        <v>2775</v>
      </c>
      <c r="I567" s="59"/>
    </row>
    <row r="568" spans="1:9" s="34" customFormat="1" ht="15.75" thickBot="1" x14ac:dyDescent="0.25">
      <c r="A568" s="34">
        <v>3</v>
      </c>
      <c r="B568" s="165" t="s">
        <v>32</v>
      </c>
      <c r="C568" s="252">
        <v>5</v>
      </c>
      <c r="D568" s="253" t="s">
        <v>33</v>
      </c>
      <c r="E568" s="254">
        <f>SUM(H565:H567)</f>
        <v>8787.5</v>
      </c>
      <c r="F568" s="39">
        <f>E568*C568/100</f>
        <v>439.375</v>
      </c>
      <c r="G568" s="40"/>
      <c r="H568" s="40"/>
      <c r="I568" s="59"/>
    </row>
    <row r="569" spans="1:9" s="34" customFormat="1" ht="15.75" thickBot="1" x14ac:dyDescent="0.25">
      <c r="B569" s="48" t="s">
        <v>8</v>
      </c>
      <c r="C569" s="49">
        <f>ROUNDUP(SUM(F569:I569),0)</f>
        <v>41727</v>
      </c>
      <c r="D569" s="69" t="s">
        <v>28</v>
      </c>
      <c r="E569" s="50"/>
      <c r="F569" s="51">
        <f>SUM(F563:F568)</f>
        <v>439.375</v>
      </c>
      <c r="G569" s="52">
        <f>SUM(G563:G568)</f>
        <v>23500</v>
      </c>
      <c r="H569" s="52">
        <f>SUM(H563:H568)</f>
        <v>8787.5</v>
      </c>
      <c r="I569" s="60">
        <f>SUM(I563:I568)</f>
        <v>9000</v>
      </c>
    </row>
    <row r="570" spans="1:9" s="34" customFormat="1" ht="15.75" thickBot="1" x14ac:dyDescent="0.25">
      <c r="B570" s="53"/>
      <c r="D570" s="69"/>
      <c r="E570" s="50"/>
      <c r="F570" s="54"/>
      <c r="G570" s="54"/>
      <c r="H570" s="54"/>
      <c r="I570" s="54"/>
    </row>
    <row r="571" spans="1:9" s="34" customFormat="1" ht="16.5" thickBot="1" x14ac:dyDescent="0.3">
      <c r="B571" s="559" t="s">
        <v>359</v>
      </c>
      <c r="C571" s="559"/>
      <c r="D571" s="559"/>
      <c r="E571" s="559"/>
      <c r="F571" s="35" t="s">
        <v>4</v>
      </c>
      <c r="G571" s="36" t="s">
        <v>5</v>
      </c>
      <c r="H571" s="36" t="s">
        <v>6</v>
      </c>
      <c r="I571" s="56" t="s">
        <v>7</v>
      </c>
    </row>
    <row r="572" spans="1:9" s="34" customFormat="1" x14ac:dyDescent="0.2">
      <c r="B572" s="155" t="s">
        <v>35</v>
      </c>
      <c r="C572" s="156">
        <f>1/15</f>
        <v>6.6666666666666666E-2</v>
      </c>
      <c r="D572" s="157" t="s">
        <v>96</v>
      </c>
      <c r="E572" s="171">
        <f>IF(A566&gt;0,VLOOKUP(A566,'A. Cuadrillas'!$A$1:$G$315,7,TRUE),"")</f>
        <v>92500</v>
      </c>
      <c r="F572" s="249"/>
      <c r="G572" s="40"/>
      <c r="H572" s="40">
        <f t="shared" ref="H572:H574" si="114">E572*C572</f>
        <v>6166.666666666667</v>
      </c>
      <c r="I572" s="59"/>
    </row>
    <row r="573" spans="1:9" s="34" customFormat="1" x14ac:dyDescent="0.2">
      <c r="A573" s="34">
        <v>1</v>
      </c>
      <c r="B573" s="161" t="s">
        <v>36</v>
      </c>
      <c r="C573" s="250">
        <f>1/10</f>
        <v>0.1</v>
      </c>
      <c r="D573" s="251" t="s">
        <v>96</v>
      </c>
      <c r="E573" s="173">
        <f>IF(A567&gt;0,VLOOKUP(A567,'A. Cuadrillas'!$A$1:$G$315,7,TRUE),"")</f>
        <v>83250</v>
      </c>
      <c r="F573" s="249"/>
      <c r="G573" s="40"/>
      <c r="H573" s="40">
        <f t="shared" si="114"/>
        <v>8325</v>
      </c>
      <c r="I573" s="59"/>
    </row>
    <row r="574" spans="1:9" s="34" customFormat="1" ht="15.75" thickBot="1" x14ac:dyDescent="0.25">
      <c r="A574" s="34">
        <v>2</v>
      </c>
      <c r="B574" s="165" t="s">
        <v>31</v>
      </c>
      <c r="C574" s="250">
        <f>1/10</f>
        <v>0.1</v>
      </c>
      <c r="D574" s="253" t="s">
        <v>96</v>
      </c>
      <c r="E574" s="254">
        <f>IF(A568&gt;0,VLOOKUP(A568,'A. Cuadrillas'!$A$1:$G$315,7,TRUE),"")</f>
        <v>55500</v>
      </c>
      <c r="F574" s="249"/>
      <c r="G574" s="40"/>
      <c r="H574" s="40">
        <f t="shared" si="114"/>
        <v>5550</v>
      </c>
      <c r="I574" s="59"/>
    </row>
    <row r="575" spans="1:9" s="34" customFormat="1" ht="15.75" thickBot="1" x14ac:dyDescent="0.25">
      <c r="A575" s="34">
        <v>3</v>
      </c>
      <c r="B575" s="48" t="s">
        <v>8</v>
      </c>
      <c r="C575" s="49">
        <f>ROUNDUP(SUM(F575:I575),0)</f>
        <v>20042</v>
      </c>
      <c r="D575" s="69" t="s">
        <v>28</v>
      </c>
      <c r="E575" s="50"/>
      <c r="F575" s="51">
        <f>SUM(F572:F574)</f>
        <v>0</v>
      </c>
      <c r="G575" s="52">
        <f t="shared" ref="G575:I575" si="115">SUM(G572:G574)</f>
        <v>0</v>
      </c>
      <c r="H575" s="52">
        <f t="shared" si="115"/>
        <v>20041.666666666668</v>
      </c>
      <c r="I575" s="60">
        <f t="shared" si="115"/>
        <v>0</v>
      </c>
    </row>
    <row r="576" spans="1:9" s="34" customFormat="1" x14ac:dyDescent="0.2">
      <c r="B576" s="62"/>
      <c r="C576" s="63"/>
      <c r="D576" s="69"/>
      <c r="E576" s="50"/>
      <c r="F576" s="64"/>
      <c r="G576" s="64"/>
      <c r="H576" s="64"/>
      <c r="I576" s="64"/>
    </row>
    <row r="577" spans="1:9" s="34" customFormat="1" ht="15.75" thickBot="1" x14ac:dyDescent="0.25">
      <c r="B577" s="556" t="s">
        <v>378</v>
      </c>
      <c r="C577" s="557"/>
      <c r="D577" s="557"/>
      <c r="E577" s="557"/>
      <c r="F577" s="54"/>
      <c r="G577" s="54"/>
      <c r="H577" s="54"/>
      <c r="I577" s="54"/>
    </row>
    <row r="578" spans="1:9" s="34" customFormat="1" ht="15" customHeight="1" thickBot="1" x14ac:dyDescent="0.25">
      <c r="B578" s="558"/>
      <c r="C578" s="558"/>
      <c r="D578" s="558"/>
      <c r="E578" s="558"/>
      <c r="F578" s="35" t="s">
        <v>4</v>
      </c>
      <c r="G578" s="36" t="s">
        <v>5</v>
      </c>
      <c r="H578" s="36" t="s">
        <v>6</v>
      </c>
      <c r="I578" s="56" t="s">
        <v>7</v>
      </c>
    </row>
    <row r="579" spans="1:9" s="34" customFormat="1" x14ac:dyDescent="0.2">
      <c r="B579" s="161" t="s">
        <v>35</v>
      </c>
      <c r="C579" s="250">
        <v>0.01</v>
      </c>
      <c r="D579" s="251" t="s">
        <v>96</v>
      </c>
      <c r="E579" s="173">
        <f>IF(A573&gt;0,VLOOKUP(A573,'A. Cuadrillas'!$A$1:$G$315,7,TRUE),"")</f>
        <v>92500</v>
      </c>
      <c r="F579" s="249"/>
      <c r="G579" s="40"/>
      <c r="H579" s="40">
        <f t="shared" ref="H579:H581" si="116">E579*C579</f>
        <v>925</v>
      </c>
      <c r="I579" s="59"/>
    </row>
    <row r="580" spans="1:9" s="34" customFormat="1" x14ac:dyDescent="0.2">
      <c r="A580" s="34">
        <v>1</v>
      </c>
      <c r="B580" s="161" t="s">
        <v>36</v>
      </c>
      <c r="C580" s="250">
        <v>0.02</v>
      </c>
      <c r="D580" s="251" t="s">
        <v>96</v>
      </c>
      <c r="E580" s="173">
        <f>IF(A574&gt;0,VLOOKUP(A574,'A. Cuadrillas'!$A$1:$G$315,7,TRUE),"")</f>
        <v>83250</v>
      </c>
      <c r="F580" s="249"/>
      <c r="G580" s="40"/>
      <c r="H580" s="40">
        <f t="shared" si="116"/>
        <v>1665</v>
      </c>
      <c r="I580" s="59"/>
    </row>
    <row r="581" spans="1:9" s="34" customFormat="1" x14ac:dyDescent="0.2">
      <c r="A581" s="34">
        <v>2</v>
      </c>
      <c r="B581" s="161" t="s">
        <v>31</v>
      </c>
      <c r="C581" s="250">
        <v>0.02</v>
      </c>
      <c r="D581" s="251" t="s">
        <v>96</v>
      </c>
      <c r="E581" s="173">
        <f>IF(A575&gt;0,VLOOKUP(A575,'A. Cuadrillas'!$A$1:$G$315,7,TRUE),"")</f>
        <v>55500</v>
      </c>
      <c r="F581" s="249"/>
      <c r="G581" s="40"/>
      <c r="H581" s="40">
        <f t="shared" si="116"/>
        <v>1110</v>
      </c>
      <c r="I581" s="59"/>
    </row>
    <row r="582" spans="1:9" s="34" customFormat="1" ht="15.75" thickBot="1" x14ac:dyDescent="0.25">
      <c r="A582" s="34">
        <v>3</v>
      </c>
      <c r="B582" s="165" t="s">
        <v>32</v>
      </c>
      <c r="C582" s="252">
        <v>5</v>
      </c>
      <c r="D582" s="253" t="s">
        <v>33</v>
      </c>
      <c r="E582" s="254">
        <f>SUM(H579:H581)</f>
        <v>3700</v>
      </c>
      <c r="F582" s="249">
        <f>E582*C582/100</f>
        <v>185</v>
      </c>
      <c r="G582" s="40"/>
      <c r="H582" s="40"/>
      <c r="I582" s="59"/>
    </row>
    <row r="583" spans="1:9" s="34" customFormat="1" ht="15.75" thickBot="1" x14ac:dyDescent="0.25">
      <c r="B583" s="48" t="s">
        <v>8</v>
      </c>
      <c r="C583" s="49">
        <f>ROUNDUP(SUM(F583:I583),0)</f>
        <v>3885</v>
      </c>
      <c r="D583" s="69" t="s">
        <v>28</v>
      </c>
      <c r="E583" s="50"/>
      <c r="F583" s="51">
        <f>SUM(F579:F582)</f>
        <v>185</v>
      </c>
      <c r="G583" s="52">
        <f>SUM(G579:G582)</f>
        <v>0</v>
      </c>
      <c r="H583" s="52">
        <f>SUM(H579:H582)</f>
        <v>3700</v>
      </c>
      <c r="I583" s="60">
        <f>SUM(I579:I582)</f>
        <v>0</v>
      </c>
    </row>
    <row r="584" spans="1:9" s="34" customFormat="1" ht="15.75" thickBot="1" x14ac:dyDescent="0.25">
      <c r="B584" s="53"/>
      <c r="D584" s="69"/>
      <c r="E584" s="50"/>
      <c r="F584" s="54"/>
      <c r="G584" s="54"/>
      <c r="H584" s="54"/>
      <c r="I584" s="54"/>
    </row>
    <row r="585" spans="1:9" s="34" customFormat="1" ht="15" customHeight="1" x14ac:dyDescent="0.25">
      <c r="B585" s="559" t="s">
        <v>328</v>
      </c>
      <c r="C585" s="559"/>
      <c r="D585" s="559"/>
      <c r="E585" s="559"/>
      <c r="F585" s="35" t="s">
        <v>4</v>
      </c>
      <c r="G585" s="36" t="s">
        <v>5</v>
      </c>
      <c r="H585" s="36" t="s">
        <v>6</v>
      </c>
      <c r="I585" s="56" t="s">
        <v>7</v>
      </c>
    </row>
    <row r="586" spans="1:9" s="34" customFormat="1" x14ac:dyDescent="0.2">
      <c r="B586" s="161" t="s">
        <v>35</v>
      </c>
      <c r="C586" s="250">
        <v>0.01</v>
      </c>
      <c r="D586" s="251" t="s">
        <v>96</v>
      </c>
      <c r="E586" s="173">
        <f>IF(A580&gt;0,VLOOKUP(A580,'A. Cuadrillas'!$A$1:$G$315,7,TRUE),"")</f>
        <v>92500</v>
      </c>
      <c r="F586" s="249"/>
      <c r="G586" s="40"/>
      <c r="H586" s="40">
        <f t="shared" ref="H586:H588" si="117">E586*C586</f>
        <v>925</v>
      </c>
      <c r="I586" s="59"/>
    </row>
    <row r="587" spans="1:9" s="34" customFormat="1" x14ac:dyDescent="0.2">
      <c r="B587" s="161" t="s">
        <v>36</v>
      </c>
      <c r="C587" s="250">
        <v>1.4999999999999999E-2</v>
      </c>
      <c r="D587" s="251" t="s">
        <v>96</v>
      </c>
      <c r="E587" s="173">
        <f>IF(A581&gt;0,VLOOKUP(A581,'A. Cuadrillas'!$A$1:$G$315,7,TRUE),"")</f>
        <v>83250</v>
      </c>
      <c r="F587" s="249"/>
      <c r="G587" s="40"/>
      <c r="H587" s="40">
        <f t="shared" si="117"/>
        <v>1248.75</v>
      </c>
      <c r="I587" s="59"/>
    </row>
    <row r="588" spans="1:9" s="34" customFormat="1" x14ac:dyDescent="0.2">
      <c r="A588" s="34">
        <v>1</v>
      </c>
      <c r="B588" s="161" t="s">
        <v>31</v>
      </c>
      <c r="C588" s="250">
        <v>1.4999999999999999E-2</v>
      </c>
      <c r="D588" s="251" t="s">
        <v>96</v>
      </c>
      <c r="E588" s="173">
        <f>IF(A582&gt;0,VLOOKUP(A582,'A. Cuadrillas'!$A$1:$G$315,7,TRUE),"")</f>
        <v>55500</v>
      </c>
      <c r="F588" s="249"/>
      <c r="G588" s="40"/>
      <c r="H588" s="40">
        <f t="shared" si="117"/>
        <v>832.5</v>
      </c>
      <c r="I588" s="59"/>
    </row>
    <row r="589" spans="1:9" s="34" customFormat="1" ht="15.75" thickBot="1" x14ac:dyDescent="0.25">
      <c r="A589" s="34">
        <v>2</v>
      </c>
      <c r="B589" s="165" t="s">
        <v>32</v>
      </c>
      <c r="C589" s="252">
        <v>5</v>
      </c>
      <c r="D589" s="253" t="s">
        <v>33</v>
      </c>
      <c r="E589" s="254">
        <f>SUM(H586:H588)</f>
        <v>3006.25</v>
      </c>
      <c r="F589" s="249">
        <f>E589*C589/100</f>
        <v>150.3125</v>
      </c>
      <c r="G589" s="40"/>
      <c r="H589" s="40"/>
      <c r="I589" s="59"/>
    </row>
    <row r="590" spans="1:9" s="34" customFormat="1" ht="15.75" thickBot="1" x14ac:dyDescent="0.25">
      <c r="A590" s="34">
        <v>3</v>
      </c>
      <c r="B590" s="48" t="s">
        <v>8</v>
      </c>
      <c r="C590" s="49">
        <f>ROUNDUP(SUM(F590:I590),0)</f>
        <v>3157</v>
      </c>
      <c r="D590" s="69" t="s">
        <v>28</v>
      </c>
      <c r="E590" s="50"/>
      <c r="F590" s="51">
        <f>SUM(F586:F589)</f>
        <v>150.3125</v>
      </c>
      <c r="G590" s="52">
        <f>SUM(G586:G589)</f>
        <v>0</v>
      </c>
      <c r="H590" s="52">
        <f>SUM(H586:H589)</f>
        <v>3006.25</v>
      </c>
      <c r="I590" s="60">
        <f>SUM(I586:I589)</f>
        <v>0</v>
      </c>
    </row>
    <row r="591" spans="1:9" s="34" customFormat="1" x14ac:dyDescent="0.2">
      <c r="B591" s="53"/>
      <c r="D591" s="69"/>
      <c r="E591" s="50"/>
      <c r="F591" s="54"/>
      <c r="G591" s="54"/>
      <c r="H591" s="54"/>
      <c r="I591" s="54"/>
    </row>
    <row r="592" spans="1:9" s="34" customFormat="1" ht="15.75" thickBot="1" x14ac:dyDescent="0.25">
      <c r="B592" s="556" t="s">
        <v>374</v>
      </c>
      <c r="C592" s="557"/>
      <c r="D592" s="557"/>
      <c r="E592" s="557"/>
      <c r="F592" s="54"/>
      <c r="G592" s="54"/>
      <c r="H592" s="54"/>
      <c r="I592" s="54"/>
    </row>
    <row r="593" spans="1:9" s="34" customFormat="1" ht="15" customHeight="1" thickBot="1" x14ac:dyDescent="0.25">
      <c r="B593" s="558"/>
      <c r="C593" s="558"/>
      <c r="D593" s="558"/>
      <c r="E593" s="558"/>
      <c r="F593" s="35" t="s">
        <v>4</v>
      </c>
      <c r="G593" s="36" t="s">
        <v>5</v>
      </c>
      <c r="H593" s="36" t="s">
        <v>6</v>
      </c>
      <c r="I593" s="56" t="s">
        <v>7</v>
      </c>
    </row>
    <row r="594" spans="1:9" s="34" customFormat="1" x14ac:dyDescent="0.2">
      <c r="B594" s="161" t="s">
        <v>35</v>
      </c>
      <c r="C594" s="250">
        <v>0.01</v>
      </c>
      <c r="D594" s="251" t="s">
        <v>96</v>
      </c>
      <c r="E594" s="173">
        <f>IF(A588&gt;0,VLOOKUP(A588,'A. Cuadrillas'!$A$1:$G$315,7,TRUE),"")</f>
        <v>92500</v>
      </c>
      <c r="F594" s="249"/>
      <c r="G594" s="40"/>
      <c r="H594" s="40">
        <f t="shared" ref="H594:H596" si="118">E594*C594</f>
        <v>925</v>
      </c>
      <c r="I594" s="59"/>
    </row>
    <row r="595" spans="1:9" s="34" customFormat="1" x14ac:dyDescent="0.2">
      <c r="B595" s="161" t="s">
        <v>36</v>
      </c>
      <c r="C595" s="250">
        <v>1.2E-2</v>
      </c>
      <c r="D595" s="251" t="s">
        <v>96</v>
      </c>
      <c r="E595" s="173">
        <f>IF(A589&gt;0,VLOOKUP(A589,'A. Cuadrillas'!$A$1:$G$315,7,TRUE),"")</f>
        <v>83250</v>
      </c>
      <c r="F595" s="249"/>
      <c r="G595" s="40"/>
      <c r="H595" s="40">
        <f t="shared" si="118"/>
        <v>999</v>
      </c>
      <c r="I595" s="59"/>
    </row>
    <row r="596" spans="1:9" s="34" customFormat="1" x14ac:dyDescent="0.2">
      <c r="B596" s="161" t="s">
        <v>31</v>
      </c>
      <c r="C596" s="250">
        <v>1.2E-2</v>
      </c>
      <c r="D596" s="251" t="s">
        <v>96</v>
      </c>
      <c r="E596" s="173">
        <f>IF(A590&gt;0,VLOOKUP(A590,'A. Cuadrillas'!$A$1:$G$315,7,TRUE),"")</f>
        <v>55500</v>
      </c>
      <c r="F596" s="249"/>
      <c r="G596" s="40"/>
      <c r="H596" s="40">
        <f t="shared" si="118"/>
        <v>666</v>
      </c>
      <c r="I596" s="59"/>
    </row>
    <row r="597" spans="1:9" s="34" customFormat="1" ht="15.75" thickBot="1" x14ac:dyDescent="0.25">
      <c r="A597" s="34">
        <v>1</v>
      </c>
      <c r="B597" s="165" t="s">
        <v>32</v>
      </c>
      <c r="C597" s="252">
        <v>10</v>
      </c>
      <c r="D597" s="253" t="s">
        <v>33</v>
      </c>
      <c r="E597" s="254">
        <f>SUM(H594:H596)</f>
        <v>2590</v>
      </c>
      <c r="F597" s="249">
        <f>E597*C597/100</f>
        <v>259</v>
      </c>
      <c r="G597" s="40"/>
      <c r="H597" s="40"/>
      <c r="I597" s="59"/>
    </row>
    <row r="598" spans="1:9" s="34" customFormat="1" ht="15.75" thickBot="1" x14ac:dyDescent="0.25">
      <c r="A598" s="34">
        <v>2</v>
      </c>
      <c r="B598" s="48" t="s">
        <v>8</v>
      </c>
      <c r="C598" s="49">
        <f>ROUNDUP(SUM(F598:I598),0)</f>
        <v>2849</v>
      </c>
      <c r="D598" s="69" t="s">
        <v>29</v>
      </c>
      <c r="E598" s="50"/>
      <c r="F598" s="51">
        <f>SUM(F594:F597)</f>
        <v>259</v>
      </c>
      <c r="G598" s="52">
        <f>SUM(G594:G597)</f>
        <v>0</v>
      </c>
      <c r="H598" s="52">
        <f>SUM(H594:H597)</f>
        <v>2590</v>
      </c>
      <c r="I598" s="60">
        <f>SUM(I594:I597)</f>
        <v>0</v>
      </c>
    </row>
    <row r="599" spans="1:9" s="34" customFormat="1" ht="15.75" thickBot="1" x14ac:dyDescent="0.25">
      <c r="A599" s="34">
        <v>3</v>
      </c>
      <c r="B599" s="53"/>
      <c r="D599" s="69"/>
      <c r="E599" s="50"/>
      <c r="F599" s="54"/>
      <c r="G599" s="54"/>
      <c r="H599" s="54"/>
      <c r="I599" s="54"/>
    </row>
    <row r="600" spans="1:9" s="34" customFormat="1" ht="16.5" thickBot="1" x14ac:dyDescent="0.3">
      <c r="B600" s="559" t="s">
        <v>15</v>
      </c>
      <c r="C600" s="559"/>
      <c r="D600" s="559"/>
      <c r="E600" s="559"/>
      <c r="F600" s="35" t="s">
        <v>4</v>
      </c>
      <c r="G600" s="36" t="s">
        <v>5</v>
      </c>
      <c r="H600" s="36" t="s">
        <v>6</v>
      </c>
      <c r="I600" s="56" t="s">
        <v>7</v>
      </c>
    </row>
    <row r="601" spans="1:9" s="34" customFormat="1" x14ac:dyDescent="0.2">
      <c r="B601" s="155" t="s">
        <v>44</v>
      </c>
      <c r="C601" s="156">
        <v>1</v>
      </c>
      <c r="D601" s="157" t="s">
        <v>39</v>
      </c>
      <c r="E601" s="171">
        <f>+MATERIALES!$D$8</f>
        <v>4700</v>
      </c>
      <c r="F601" s="249"/>
      <c r="G601" s="40">
        <f t="shared" ref="G601:G602" si="119">E601*C601</f>
        <v>4700</v>
      </c>
      <c r="H601" s="40"/>
      <c r="I601" s="59"/>
    </row>
    <row r="602" spans="1:9" s="34" customFormat="1" x14ac:dyDescent="0.2">
      <c r="B602" s="161" t="s">
        <v>440</v>
      </c>
      <c r="C602" s="250">
        <v>0.03</v>
      </c>
      <c r="D602" s="251" t="s">
        <v>39</v>
      </c>
      <c r="E602" s="173">
        <f>+E601</f>
        <v>4700</v>
      </c>
      <c r="F602" s="249"/>
      <c r="G602" s="40">
        <f t="shared" si="119"/>
        <v>141</v>
      </c>
      <c r="H602" s="40"/>
      <c r="I602" s="59"/>
    </row>
    <row r="603" spans="1:9" s="153" customFormat="1" x14ac:dyDescent="0.2">
      <c r="B603" s="161" t="str">
        <f>+MATERIALES!B20</f>
        <v>TRANSPORTE INTERNO</v>
      </c>
      <c r="C603" s="250">
        <v>0.01</v>
      </c>
      <c r="D603" s="251" t="str">
        <f>+MATERIALES!C20</f>
        <v>GLO</v>
      </c>
      <c r="E603" s="173">
        <f>+MATERIALES!D20</f>
        <v>90000</v>
      </c>
      <c r="F603" s="249"/>
      <c r="G603" s="294"/>
      <c r="H603" s="294"/>
      <c r="I603" s="164">
        <f>+E603*C603</f>
        <v>900</v>
      </c>
    </row>
    <row r="604" spans="1:9" s="34" customFormat="1" ht="15" customHeight="1" x14ac:dyDescent="0.2">
      <c r="B604" s="161" t="s">
        <v>35</v>
      </c>
      <c r="C604" s="250">
        <v>5.0000000000000001E-3</v>
      </c>
      <c r="D604" s="251" t="s">
        <v>96</v>
      </c>
      <c r="E604" s="173">
        <f>IF(A597&gt;0,VLOOKUP(A597,'A. Cuadrillas'!$A$1:$G$315,7,TRUE),"")</f>
        <v>92500</v>
      </c>
      <c r="F604" s="249"/>
      <c r="G604" s="40"/>
      <c r="H604" s="40">
        <f t="shared" ref="H604:H606" si="120">E604*C604</f>
        <v>462.5</v>
      </c>
      <c r="I604" s="59"/>
    </row>
    <row r="605" spans="1:9" s="153" customFormat="1" ht="15" customHeight="1" x14ac:dyDescent="0.2">
      <c r="B605" s="161" t="s">
        <v>36</v>
      </c>
      <c r="C605" s="250">
        <v>1E-3</v>
      </c>
      <c r="D605" s="251" t="s">
        <v>96</v>
      </c>
      <c r="E605" s="173">
        <f>IF(A598&gt;0,VLOOKUP(A598,'A. Cuadrillas'!$A$1:$G$315,7,TRUE),"")</f>
        <v>83250</v>
      </c>
      <c r="F605" s="249"/>
      <c r="G605" s="40"/>
      <c r="H605" s="40">
        <f t="shared" si="120"/>
        <v>83.25</v>
      </c>
      <c r="I605" s="59"/>
    </row>
    <row r="606" spans="1:9" s="153" customFormat="1" ht="15" customHeight="1" x14ac:dyDescent="0.2">
      <c r="B606" s="161" t="s">
        <v>31</v>
      </c>
      <c r="C606" s="250">
        <v>1E-3</v>
      </c>
      <c r="D606" s="251" t="s">
        <v>96</v>
      </c>
      <c r="E606" s="173">
        <f>IF(A599&gt;0,VLOOKUP(A599,'A. Cuadrillas'!$A$1:$G$315,7,TRUE),"")</f>
        <v>55500</v>
      </c>
      <c r="F606" s="249"/>
      <c r="G606" s="40"/>
      <c r="H606" s="40">
        <f t="shared" si="120"/>
        <v>55.5</v>
      </c>
      <c r="I606" s="59"/>
    </row>
    <row r="607" spans="1:9" s="153" customFormat="1" x14ac:dyDescent="0.2">
      <c r="A607" s="153">
        <v>3</v>
      </c>
      <c r="B607" s="161" t="s">
        <v>45</v>
      </c>
      <c r="C607" s="250">
        <v>10</v>
      </c>
      <c r="D607" s="251" t="s">
        <v>33</v>
      </c>
      <c r="E607" s="173">
        <f>SUM(G601:G606)</f>
        <v>4841</v>
      </c>
      <c r="F607" s="249"/>
      <c r="G607" s="40"/>
      <c r="H607" s="40"/>
      <c r="I607" s="59">
        <f>E607*C607/100</f>
        <v>484.1</v>
      </c>
    </row>
    <row r="608" spans="1:9" s="153" customFormat="1" ht="15" customHeight="1" thickBot="1" x14ac:dyDescent="0.25">
      <c r="B608" s="165" t="s">
        <v>32</v>
      </c>
      <c r="C608" s="252">
        <v>5</v>
      </c>
      <c r="D608" s="253" t="s">
        <v>33</v>
      </c>
      <c r="E608" s="254">
        <f>SUM(H604:H606)</f>
        <v>601.25</v>
      </c>
      <c r="F608" s="249">
        <f>E608*C608/100</f>
        <v>30.0625</v>
      </c>
      <c r="G608" s="40"/>
      <c r="H608" s="40"/>
      <c r="I608" s="59"/>
    </row>
    <row r="609" spans="1:9" s="153" customFormat="1" ht="15" customHeight="1" thickBot="1" x14ac:dyDescent="0.25">
      <c r="B609" s="48" t="s">
        <v>8</v>
      </c>
      <c r="C609" s="49">
        <f>ROUNDUP(SUM(F609:I609),0)</f>
        <v>6857</v>
      </c>
      <c r="D609" s="69" t="s">
        <v>39</v>
      </c>
      <c r="E609" s="50"/>
      <c r="F609" s="51">
        <f>SUM(F601:F608)</f>
        <v>30.0625</v>
      </c>
      <c r="G609" s="52">
        <f>SUM(G601:G608)</f>
        <v>4841</v>
      </c>
      <c r="H609" s="52">
        <f>SUM(H601:H608)</f>
        <v>601.25</v>
      </c>
      <c r="I609" s="60">
        <f>SUM(I601:I608)</f>
        <v>1384.1</v>
      </c>
    </row>
    <row r="610" spans="1:9" s="153" customFormat="1" ht="15" customHeight="1" thickBot="1" x14ac:dyDescent="0.25">
      <c r="B610" s="53"/>
      <c r="C610" s="34"/>
      <c r="D610" s="69"/>
      <c r="E610" s="50"/>
      <c r="F610" s="54"/>
      <c r="G610" s="54"/>
      <c r="H610" s="54"/>
      <c r="I610" s="54"/>
    </row>
    <row r="611" spans="1:9" s="146" customFormat="1" ht="15" customHeight="1" thickBot="1" x14ac:dyDescent="0.25">
      <c r="B611" s="302" t="s">
        <v>219</v>
      </c>
      <c r="C611" s="303"/>
      <c r="D611" s="303"/>
      <c r="E611" s="303"/>
      <c r="F611" s="158" t="s">
        <v>4</v>
      </c>
      <c r="G611" s="159" t="s">
        <v>5</v>
      </c>
      <c r="H611" s="159" t="s">
        <v>6</v>
      </c>
      <c r="I611" s="160" t="s">
        <v>7</v>
      </c>
    </row>
    <row r="612" spans="1:9" s="146" customFormat="1" ht="15" customHeight="1" x14ac:dyDescent="0.2">
      <c r="B612" s="155" t="s">
        <v>320</v>
      </c>
      <c r="C612" s="156">
        <v>15</v>
      </c>
      <c r="D612" s="157" t="s">
        <v>541</v>
      </c>
      <c r="E612" s="171">
        <v>15000</v>
      </c>
      <c r="F612" s="172"/>
      <c r="G612" s="163"/>
      <c r="H612" s="153"/>
      <c r="I612" s="163">
        <f>+C612*E612</f>
        <v>225000</v>
      </c>
    </row>
    <row r="613" spans="1:9" s="146" customFormat="1" ht="15" customHeight="1" x14ac:dyDescent="0.2">
      <c r="B613" s="161" t="s">
        <v>31</v>
      </c>
      <c r="C613" s="250">
        <v>0.08</v>
      </c>
      <c r="D613" s="251" t="s">
        <v>96</v>
      </c>
      <c r="E613" s="173">
        <v>55500</v>
      </c>
      <c r="F613" s="172"/>
      <c r="G613" s="40"/>
      <c r="H613" s="40">
        <f t="shared" ref="H613" si="121">E613*C613</f>
        <v>4440</v>
      </c>
      <c r="I613" s="164"/>
    </row>
    <row r="614" spans="1:9" s="153" customFormat="1" ht="15.75" thickBot="1" x14ac:dyDescent="0.25">
      <c r="A614" s="153">
        <v>1</v>
      </c>
      <c r="B614" s="165" t="s">
        <v>32</v>
      </c>
      <c r="C614" s="252">
        <v>5</v>
      </c>
      <c r="D614" s="253" t="s">
        <v>33</v>
      </c>
      <c r="E614" s="254">
        <v>3250</v>
      </c>
      <c r="F614" s="172">
        <f>E614*C614/100</f>
        <v>162.5</v>
      </c>
      <c r="G614" s="163"/>
      <c r="H614" s="163"/>
      <c r="I614" s="164"/>
    </row>
    <row r="615" spans="1:9" s="153" customFormat="1" ht="16.5" thickBot="1" x14ac:dyDescent="0.3">
      <c r="A615" s="153">
        <v>2</v>
      </c>
      <c r="B615" s="166" t="s">
        <v>8</v>
      </c>
      <c r="C615" s="167">
        <f>ROUNDUP(SUM(F615:I615),0)</f>
        <v>229603</v>
      </c>
      <c r="D615" s="154" t="s">
        <v>34</v>
      </c>
      <c r="E615" s="151"/>
      <c r="F615" s="168">
        <f>SUM(F612:F614)</f>
        <v>162.5</v>
      </c>
      <c r="G615" s="169">
        <f t="shared" ref="G615:I615" si="122">SUM(G612:G614)</f>
        <v>0</v>
      </c>
      <c r="H615" s="169">
        <f t="shared" si="122"/>
        <v>4440</v>
      </c>
      <c r="I615" s="170">
        <f t="shared" si="122"/>
        <v>225000</v>
      </c>
    </row>
    <row r="616" spans="1:9" s="153" customFormat="1" ht="16.5" thickBot="1" x14ac:dyDescent="0.3">
      <c r="A616" s="153">
        <v>3</v>
      </c>
      <c r="B616" s="353"/>
      <c r="C616" s="175"/>
      <c r="D616" s="154"/>
      <c r="E616" s="151"/>
      <c r="F616" s="176"/>
      <c r="G616" s="176"/>
      <c r="H616" s="176"/>
      <c r="I616" s="176"/>
    </row>
    <row r="617" spans="1:9" s="153" customFormat="1" ht="16.5" thickBot="1" x14ac:dyDescent="0.3">
      <c r="B617" s="381" t="str">
        <f>+'FORMATO OFERTA ECONÓMICA'!B85</f>
        <v>SUMINISTRO E INSTALACION DE CINTA PVC PARA SELLO DE JUNTAS</v>
      </c>
      <c r="D617" s="154"/>
      <c r="E617" s="149"/>
      <c r="F617" s="158" t="s">
        <v>4</v>
      </c>
      <c r="G617" s="159" t="s">
        <v>5</v>
      </c>
      <c r="H617" s="159" t="s">
        <v>6</v>
      </c>
      <c r="I617" s="160" t="s">
        <v>7</v>
      </c>
    </row>
    <row r="618" spans="1:9" s="153" customFormat="1" x14ac:dyDescent="0.2">
      <c r="B618" s="155" t="str">
        <f>+MATERIALES!B23</f>
        <v>CINTA PVC E:15 CMS</v>
      </c>
      <c r="C618" s="61">
        <v>1</v>
      </c>
      <c r="D618" s="157" t="s">
        <v>29</v>
      </c>
      <c r="E618" s="171">
        <f>+MATERIALES!D23</f>
        <v>77372</v>
      </c>
      <c r="F618" s="249"/>
      <c r="G618" s="40">
        <f t="shared" ref="G618" si="123">E618*C618</f>
        <v>77372</v>
      </c>
      <c r="H618" s="40"/>
      <c r="I618" s="164"/>
    </row>
    <row r="619" spans="1:9" s="153" customFormat="1" x14ac:dyDescent="0.2">
      <c r="A619" s="153">
        <v>2</v>
      </c>
      <c r="B619" s="161" t="s">
        <v>36</v>
      </c>
      <c r="C619" s="250">
        <v>0.01</v>
      </c>
      <c r="D619" s="251" t="s">
        <v>96</v>
      </c>
      <c r="E619" s="173">
        <f>IF(A619&gt;0,VLOOKUP(A619,'A. Cuadrillas'!$A$1:$G$315,7,TRUE),"")</f>
        <v>83250</v>
      </c>
      <c r="F619" s="249"/>
      <c r="G619" s="40"/>
      <c r="H619" s="40">
        <f t="shared" ref="H619:H620" si="124">E619*C619</f>
        <v>832.5</v>
      </c>
      <c r="I619" s="164"/>
    </row>
    <row r="620" spans="1:9" s="153" customFormat="1" x14ac:dyDescent="0.2">
      <c r="A620" s="153">
        <v>3</v>
      </c>
      <c r="B620" s="161" t="s">
        <v>31</v>
      </c>
      <c r="C620" s="250">
        <v>0.01</v>
      </c>
      <c r="D620" s="251" t="s">
        <v>96</v>
      </c>
      <c r="E620" s="173">
        <f>IF(A620&gt;0,VLOOKUP(A620,'A. Cuadrillas'!$A$1:$G$315,7,TRUE),"")</f>
        <v>55500</v>
      </c>
      <c r="F620" s="249"/>
      <c r="G620" s="40"/>
      <c r="H620" s="40">
        <f t="shared" si="124"/>
        <v>555</v>
      </c>
      <c r="I620" s="164"/>
    </row>
    <row r="621" spans="1:9" s="153" customFormat="1" ht="15.75" thickBot="1" x14ac:dyDescent="0.25">
      <c r="B621" s="165" t="s">
        <v>32</v>
      </c>
      <c r="C621" s="252">
        <v>5</v>
      </c>
      <c r="D621" s="253" t="s">
        <v>33</v>
      </c>
      <c r="E621" s="254">
        <f>SUM(H619:H620)</f>
        <v>1387.5</v>
      </c>
      <c r="F621" s="249">
        <f>E621*C621/100</f>
        <v>69.375</v>
      </c>
      <c r="G621" s="40"/>
      <c r="H621" s="40"/>
      <c r="I621" s="164"/>
    </row>
    <row r="622" spans="1:9" s="153" customFormat="1" ht="15.75" thickBot="1" x14ac:dyDescent="0.25">
      <c r="B622" s="166" t="s">
        <v>8</v>
      </c>
      <c r="C622" s="167">
        <f>ROUNDUP(SUM(F622:I622),0)</f>
        <v>78829</v>
      </c>
      <c r="D622" s="154" t="s">
        <v>29</v>
      </c>
      <c r="E622" s="149"/>
      <c r="F622" s="168">
        <f>SUM(F618:F621)</f>
        <v>69.375</v>
      </c>
      <c r="G622" s="169">
        <f>SUM(G618:G621)</f>
        <v>77372</v>
      </c>
      <c r="H622" s="169">
        <f>SUM(H618:H621)</f>
        <v>1387.5</v>
      </c>
      <c r="I622" s="170">
        <f>SUM(I618:I621)</f>
        <v>0</v>
      </c>
    </row>
    <row r="623" spans="1:9" s="153" customFormat="1" ht="15.75" x14ac:dyDescent="0.25">
      <c r="B623" s="353"/>
      <c r="C623" s="175"/>
      <c r="D623" s="154"/>
      <c r="E623" s="151"/>
      <c r="F623" s="176"/>
      <c r="G623" s="176"/>
      <c r="H623" s="176"/>
      <c r="I623" s="176"/>
    </row>
    <row r="624" spans="1:9" s="153" customFormat="1" ht="16.5" thickBot="1" x14ac:dyDescent="0.3">
      <c r="B624" s="353"/>
      <c r="C624" s="175"/>
      <c r="D624" s="154"/>
      <c r="E624" s="151"/>
      <c r="F624" s="176"/>
      <c r="G624" s="176"/>
      <c r="H624" s="176"/>
      <c r="I624" s="176"/>
    </row>
    <row r="625" spans="1:9" s="153" customFormat="1" ht="16.5" customHeight="1" thickBot="1" x14ac:dyDescent="0.3">
      <c r="B625" s="561" t="s">
        <v>428</v>
      </c>
      <c r="C625" s="562"/>
      <c r="D625" s="562"/>
      <c r="E625" s="562"/>
      <c r="F625" s="562"/>
      <c r="G625" s="562"/>
      <c r="H625" s="562"/>
      <c r="I625" s="563"/>
    </row>
    <row r="626" spans="1:9" s="153" customFormat="1" ht="15" customHeight="1" x14ac:dyDescent="0.25">
      <c r="B626" s="365"/>
      <c r="C626" s="365"/>
      <c r="D626" s="365"/>
      <c r="E626" s="365"/>
      <c r="F626" s="365"/>
      <c r="G626" s="365"/>
      <c r="H626" s="365"/>
      <c r="I626" s="365"/>
    </row>
    <row r="627" spans="1:9" s="312" customFormat="1" hidden="1" x14ac:dyDescent="0.2">
      <c r="B627" s="147"/>
      <c r="C627" s="153"/>
      <c r="D627" s="154"/>
      <c r="E627" s="149"/>
      <c r="F627" s="150"/>
      <c r="G627" s="150"/>
      <c r="H627" s="150"/>
      <c r="I627" s="150"/>
    </row>
    <row r="628" spans="1:9" s="312" customFormat="1" ht="15" hidden="1" customHeight="1" x14ac:dyDescent="0.25">
      <c r="A628" s="312">
        <v>3</v>
      </c>
      <c r="B628" s="559" t="s">
        <v>10</v>
      </c>
      <c r="C628" s="559"/>
      <c r="D628" s="559"/>
      <c r="E628" s="559"/>
      <c r="F628" s="158" t="s">
        <v>4</v>
      </c>
      <c r="G628" s="159" t="s">
        <v>5</v>
      </c>
      <c r="H628" s="159" t="s">
        <v>6</v>
      </c>
      <c r="I628" s="160" t="s">
        <v>7</v>
      </c>
    </row>
    <row r="629" spans="1:9" s="312" customFormat="1" ht="15" hidden="1" customHeight="1" x14ac:dyDescent="0.2">
      <c r="B629" s="155" t="s">
        <v>31</v>
      </c>
      <c r="C629" s="156">
        <v>0.3</v>
      </c>
      <c r="D629" s="157" t="s">
        <v>96</v>
      </c>
      <c r="E629" s="171" t="e">
        <f>IF(#REF!&gt;0,VLOOKUP(#REF!,'A. Cuadrillas'!$A$1:$G$315,7,TRUE),"")</f>
        <v>#REF!</v>
      </c>
      <c r="F629" s="162"/>
      <c r="G629" s="40"/>
      <c r="H629" s="40" t="e">
        <f t="shared" ref="H629" si="125">E629*C629</f>
        <v>#REF!</v>
      </c>
      <c r="I629" s="164"/>
    </row>
    <row r="630" spans="1:9" s="312" customFormat="1" ht="15.75" hidden="1" customHeight="1" x14ac:dyDescent="0.2">
      <c r="B630" s="165" t="s">
        <v>32</v>
      </c>
      <c r="C630" s="252">
        <v>5</v>
      </c>
      <c r="D630" s="253" t="s">
        <v>33</v>
      </c>
      <c r="E630" s="254" t="e">
        <f>H629</f>
        <v>#REF!</v>
      </c>
      <c r="F630" s="162" t="e">
        <f>E630*C630/100</f>
        <v>#REF!</v>
      </c>
      <c r="G630" s="40"/>
      <c r="H630" s="40"/>
      <c r="I630" s="164"/>
    </row>
    <row r="631" spans="1:9" s="312" customFormat="1" ht="15.75" hidden="1" customHeight="1" x14ac:dyDescent="0.2">
      <c r="B631" s="166" t="s">
        <v>8</v>
      </c>
      <c r="C631" s="167" t="e">
        <f>SUM(F631:I631)</f>
        <v>#REF!</v>
      </c>
      <c r="D631" s="154" t="s">
        <v>34</v>
      </c>
      <c r="E631" s="149"/>
      <c r="F631" s="168" t="e">
        <f>SUM(F629:F630)</f>
        <v>#REF!</v>
      </c>
      <c r="G631" s="169">
        <f>SUM(G629:G630)</f>
        <v>0</v>
      </c>
      <c r="H631" s="169" t="e">
        <f>SUM(H629:H630)</f>
        <v>#REF!</v>
      </c>
      <c r="I631" s="170">
        <f>SUM(I629:I630)</f>
        <v>0</v>
      </c>
    </row>
    <row r="632" spans="1:9" s="312" customFormat="1" ht="16.5" hidden="1" customHeight="1" x14ac:dyDescent="0.2">
      <c r="B632" s="147"/>
      <c r="C632" s="153"/>
      <c r="D632" s="154"/>
      <c r="E632" s="149"/>
      <c r="F632" s="150"/>
      <c r="G632" s="150"/>
      <c r="H632" s="150"/>
      <c r="I632" s="150"/>
    </row>
    <row r="633" spans="1:9" s="312" customFormat="1" ht="15.75" hidden="1" customHeight="1" x14ac:dyDescent="0.25">
      <c r="A633" s="312">
        <v>3</v>
      </c>
      <c r="B633" s="559" t="s">
        <v>11</v>
      </c>
      <c r="C633" s="559"/>
      <c r="D633" s="559"/>
      <c r="E633" s="559"/>
      <c r="F633" s="313" t="s">
        <v>4</v>
      </c>
      <c r="G633" s="314" t="s">
        <v>5</v>
      </c>
      <c r="H633" s="314" t="s">
        <v>6</v>
      </c>
      <c r="I633" s="315" t="s">
        <v>7</v>
      </c>
    </row>
    <row r="634" spans="1:9" s="312" customFormat="1" ht="15" hidden="1" customHeight="1" x14ac:dyDescent="0.2">
      <c r="B634" s="316" t="s">
        <v>31</v>
      </c>
      <c r="C634" s="317">
        <v>0.65</v>
      </c>
      <c r="D634" s="318" t="s">
        <v>96</v>
      </c>
      <c r="E634" s="319">
        <f>IF(A628&gt;0,VLOOKUP(A628,'A. Cuadrillas'!$A$1:$G$315,7,TRUE),"")</f>
        <v>55500</v>
      </c>
      <c r="F634" s="320"/>
      <c r="G634" s="321"/>
      <c r="H634" s="321">
        <f t="shared" ref="H634" si="126">E634*C634</f>
        <v>36075</v>
      </c>
      <c r="I634" s="301"/>
    </row>
    <row r="635" spans="1:9" s="312" customFormat="1" ht="15.75" hidden="1" customHeight="1" x14ac:dyDescent="0.2">
      <c r="B635" s="295" t="s">
        <v>32</v>
      </c>
      <c r="C635" s="322">
        <v>5</v>
      </c>
      <c r="D635" s="323" t="s">
        <v>33</v>
      </c>
      <c r="E635" s="319">
        <f>H634</f>
        <v>36075</v>
      </c>
      <c r="F635" s="320">
        <f>E635*C635/100</f>
        <v>1803.75</v>
      </c>
      <c r="G635" s="321"/>
      <c r="H635" s="321"/>
      <c r="I635" s="301"/>
    </row>
    <row r="636" spans="1:9" s="312" customFormat="1" ht="15" hidden="1" customHeight="1" x14ac:dyDescent="0.2">
      <c r="B636" s="324" t="s">
        <v>8</v>
      </c>
      <c r="C636" s="325">
        <f>SUM(F636:I636)</f>
        <v>37878.75</v>
      </c>
      <c r="D636" s="326" t="s">
        <v>34</v>
      </c>
      <c r="E636" s="327"/>
      <c r="F636" s="328">
        <f>SUM(F634:F635)</f>
        <v>1803.75</v>
      </c>
      <c r="G636" s="329">
        <f>SUM(G634:G635)</f>
        <v>0</v>
      </c>
      <c r="H636" s="329">
        <f>SUM(H634:H635)</f>
        <v>36075</v>
      </c>
      <c r="I636" s="330">
        <f>SUM(I634:I635)</f>
        <v>0</v>
      </c>
    </row>
    <row r="637" spans="1:9" s="153" customFormat="1" ht="15.75" thickBot="1" x14ac:dyDescent="0.25">
      <c r="B637" s="331"/>
      <c r="C637" s="312"/>
      <c r="D637" s="326"/>
      <c r="E637" s="327"/>
      <c r="F637" s="332"/>
      <c r="G637" s="332"/>
      <c r="H637" s="332"/>
      <c r="I637" s="332"/>
    </row>
    <row r="638" spans="1:9" s="153" customFormat="1" ht="16.5" thickBot="1" x14ac:dyDescent="0.3">
      <c r="B638" s="559" t="str">
        <f>+B488</f>
        <v>EXCAVACIÓN EN MATERIAL COMUN h &lt;= 2m</v>
      </c>
      <c r="C638" s="559"/>
      <c r="D638" s="559"/>
      <c r="E638" s="559"/>
      <c r="F638" s="313" t="s">
        <v>4</v>
      </c>
      <c r="G638" s="314" t="s">
        <v>5</v>
      </c>
      <c r="H638" s="314" t="s">
        <v>6</v>
      </c>
      <c r="I638" s="315" t="s">
        <v>7</v>
      </c>
    </row>
    <row r="639" spans="1:9" s="153" customFormat="1" x14ac:dyDescent="0.2">
      <c r="B639" s="316" t="s">
        <v>31</v>
      </c>
      <c r="C639" s="317">
        <v>0.3</v>
      </c>
      <c r="D639" s="318" t="s">
        <v>96</v>
      </c>
      <c r="E639" s="319">
        <f>IF(A633&gt;0,VLOOKUP(A633,'A. Cuadrillas'!$A$1:$G$315,7,TRUE),"")</f>
        <v>55500</v>
      </c>
      <c r="F639" s="320"/>
      <c r="G639" s="321"/>
      <c r="H639" s="321">
        <f t="shared" ref="H639" si="127">E639*C639</f>
        <v>16650</v>
      </c>
      <c r="I639" s="301"/>
    </row>
    <row r="640" spans="1:9" s="153" customFormat="1" x14ac:dyDescent="0.2">
      <c r="A640" s="153">
        <v>1</v>
      </c>
      <c r="B640" s="295" t="s">
        <v>32</v>
      </c>
      <c r="C640" s="322">
        <v>5</v>
      </c>
      <c r="D640" s="323" t="s">
        <v>33</v>
      </c>
      <c r="E640" s="319">
        <f>H639</f>
        <v>16650</v>
      </c>
      <c r="F640" s="320">
        <f>E640*C640/100</f>
        <v>832.5</v>
      </c>
      <c r="G640" s="321"/>
      <c r="H640" s="321"/>
      <c r="I640" s="301"/>
    </row>
    <row r="641" spans="1:11" s="153" customFormat="1" ht="15.75" thickBot="1" x14ac:dyDescent="0.25">
      <c r="A641" s="153">
        <v>2</v>
      </c>
      <c r="B641" s="324" t="s">
        <v>8</v>
      </c>
      <c r="C641" s="325">
        <f>ROUNDUP(SUM(F641:I641),0)</f>
        <v>17483</v>
      </c>
      <c r="D641" s="326" t="s">
        <v>34</v>
      </c>
      <c r="E641" s="327"/>
      <c r="F641" s="328">
        <f>SUM(F639:F640)</f>
        <v>832.5</v>
      </c>
      <c r="G641" s="329">
        <f>SUM(G639:G639)</f>
        <v>0</v>
      </c>
      <c r="H641" s="329">
        <f>SUM(H639:H639)</f>
        <v>16650</v>
      </c>
      <c r="I641" s="330">
        <f>SUM(I639:I639)</f>
        <v>0</v>
      </c>
    </row>
    <row r="642" spans="1:11" s="153" customFormat="1" ht="15.75" thickBot="1" x14ac:dyDescent="0.25">
      <c r="A642" s="153">
        <v>3</v>
      </c>
      <c r="B642" s="331"/>
      <c r="C642" s="312"/>
      <c r="D642" s="326"/>
      <c r="E642" s="327"/>
      <c r="F642" s="332"/>
      <c r="G642" s="332"/>
      <c r="H642" s="332"/>
      <c r="I642" s="332"/>
    </row>
    <row r="643" spans="1:11" s="153" customFormat="1" ht="16.5" thickBot="1" x14ac:dyDescent="0.25">
      <c r="B643" s="564" t="s">
        <v>208</v>
      </c>
      <c r="C643" s="564"/>
      <c r="D643" s="564"/>
      <c r="E643" s="565"/>
      <c r="F643" s="158" t="s">
        <v>4</v>
      </c>
      <c r="G643" s="159" t="s">
        <v>5</v>
      </c>
      <c r="H643" s="159" t="s">
        <v>6</v>
      </c>
      <c r="I643" s="160" t="s">
        <v>7</v>
      </c>
    </row>
    <row r="644" spans="1:11" s="153" customFormat="1" x14ac:dyDescent="0.2">
      <c r="B644" s="155" t="s">
        <v>51</v>
      </c>
      <c r="C644" s="156">
        <v>1.3</v>
      </c>
      <c r="D644" s="157" t="s">
        <v>34</v>
      </c>
      <c r="E644" s="171">
        <f>+MATERIALES!D16</f>
        <v>60000</v>
      </c>
      <c r="F644" s="249"/>
      <c r="G644" s="40">
        <f t="shared" ref="G644" si="128">E644*C644</f>
        <v>78000</v>
      </c>
      <c r="H644" s="40"/>
      <c r="I644" s="164"/>
    </row>
    <row r="645" spans="1:11" s="153" customFormat="1" ht="15" customHeight="1" x14ac:dyDescent="0.2">
      <c r="B645" s="295" t="s">
        <v>320</v>
      </c>
      <c r="C645" s="296">
        <v>2.5</v>
      </c>
      <c r="D645" s="297" t="str">
        <f>+MATERIALES!$C$20</f>
        <v>GLO</v>
      </c>
      <c r="E645" s="298">
        <f>+MATERIALES!$D$20</f>
        <v>90000</v>
      </c>
      <c r="F645" s="299"/>
      <c r="G645" s="300"/>
      <c r="H645" s="300"/>
      <c r="I645" s="301">
        <f>+E645*C645</f>
        <v>225000</v>
      </c>
    </row>
    <row r="646" spans="1:11" s="153" customFormat="1" x14ac:dyDescent="0.2">
      <c r="B646" s="161" t="s">
        <v>36</v>
      </c>
      <c r="C646" s="250">
        <f>1/25</f>
        <v>0.04</v>
      </c>
      <c r="D646" s="251" t="s">
        <v>96</v>
      </c>
      <c r="E646" s="173">
        <f>IF(A641&gt;0,VLOOKUP(A641,'A. Cuadrillas'!$A$1:$G$315,7,TRUE),"")</f>
        <v>83250</v>
      </c>
      <c r="F646" s="249"/>
      <c r="G646" s="40"/>
      <c r="H646" s="40">
        <f t="shared" ref="H646:H647" si="129">E646*C646</f>
        <v>3330</v>
      </c>
      <c r="I646" s="164"/>
    </row>
    <row r="647" spans="1:11" s="153" customFormat="1" x14ac:dyDescent="0.2">
      <c r="B647" s="161" t="s">
        <v>31</v>
      </c>
      <c r="C647" s="250">
        <f>1/10</f>
        <v>0.1</v>
      </c>
      <c r="D647" s="251" t="s">
        <v>96</v>
      </c>
      <c r="E647" s="173">
        <f>IF(A642&gt;0,VLOOKUP(A642,'A. Cuadrillas'!$A$1:$G$315,7,TRUE),"")</f>
        <v>55500</v>
      </c>
      <c r="F647" s="249"/>
      <c r="G647" s="40"/>
      <c r="H647" s="40">
        <f t="shared" si="129"/>
        <v>5550</v>
      </c>
      <c r="I647" s="164"/>
    </row>
    <row r="648" spans="1:11" s="153" customFormat="1" ht="15.75" thickBot="1" x14ac:dyDescent="0.25">
      <c r="A648" s="153">
        <v>1</v>
      </c>
      <c r="B648" s="165" t="s">
        <v>32</v>
      </c>
      <c r="C648" s="252">
        <v>5</v>
      </c>
      <c r="D648" s="253" t="s">
        <v>33</v>
      </c>
      <c r="E648" s="254">
        <f>SUM(H646:H647)</f>
        <v>8880</v>
      </c>
      <c r="F648" s="249">
        <f>E648*C648/100</f>
        <v>444</v>
      </c>
      <c r="G648" s="40"/>
      <c r="H648" s="40"/>
      <c r="I648" s="164"/>
    </row>
    <row r="649" spans="1:11" s="153" customFormat="1" ht="15.75" thickBot="1" x14ac:dyDescent="0.25">
      <c r="A649" s="153">
        <v>2</v>
      </c>
      <c r="B649" s="166" t="s">
        <v>8</v>
      </c>
      <c r="C649" s="167">
        <f>ROUNDUP(SUM(F649:I649),0)</f>
        <v>312324</v>
      </c>
      <c r="D649" s="154" t="s">
        <v>34</v>
      </c>
      <c r="E649" s="149"/>
      <c r="F649" s="168">
        <f>SUM(F644:F648)</f>
        <v>444</v>
      </c>
      <c r="G649" s="169">
        <f>SUM(G644:G648)</f>
        <v>78000</v>
      </c>
      <c r="H649" s="169">
        <f>SUM(H644:H648)</f>
        <v>8880</v>
      </c>
      <c r="I649" s="170">
        <f>SUM(I644:I648)</f>
        <v>225000</v>
      </c>
    </row>
    <row r="650" spans="1:11" s="153" customFormat="1" ht="15.75" thickBot="1" x14ac:dyDescent="0.25">
      <c r="A650" s="153">
        <v>3</v>
      </c>
      <c r="B650" s="147"/>
      <c r="D650" s="154"/>
      <c r="E650" s="149"/>
      <c r="F650" s="150"/>
      <c r="G650" s="150"/>
      <c r="H650" s="150"/>
      <c r="I650" s="150"/>
    </row>
    <row r="651" spans="1:11" s="153" customFormat="1" ht="16.5" thickBot="1" x14ac:dyDescent="0.3">
      <c r="B651" s="559" t="s">
        <v>202</v>
      </c>
      <c r="C651" s="559"/>
      <c r="D651" s="559"/>
      <c r="E651" s="559"/>
      <c r="F651" s="158" t="s">
        <v>4</v>
      </c>
      <c r="G651" s="159" t="s">
        <v>5</v>
      </c>
      <c r="H651" s="159" t="s">
        <v>6</v>
      </c>
      <c r="I651" s="160" t="s">
        <v>7</v>
      </c>
    </row>
    <row r="652" spans="1:11" s="153" customFormat="1" x14ac:dyDescent="0.2">
      <c r="B652" s="155" t="s">
        <v>42</v>
      </c>
      <c r="C652" s="156">
        <v>1.05</v>
      </c>
      <c r="D652" s="157" t="s">
        <v>34</v>
      </c>
      <c r="E652" s="171">
        <f>+concretos!$G$67</f>
        <v>906400</v>
      </c>
      <c r="F652" s="172"/>
      <c r="G652" s="40">
        <f t="shared" ref="G652" si="130">E652*C652</f>
        <v>951720</v>
      </c>
      <c r="H652" s="40"/>
      <c r="I652" s="164"/>
    </row>
    <row r="653" spans="1:11" s="153" customFormat="1" x14ac:dyDescent="0.2">
      <c r="B653" s="361" t="str">
        <f>+EQUIPOS!B56</f>
        <v>Mezcladora de concreto (1bulto)</v>
      </c>
      <c r="C653" s="362">
        <v>2.5</v>
      </c>
      <c r="D653" s="363" t="s">
        <v>540</v>
      </c>
      <c r="E653" s="364">
        <f>+EQUIPOS!D56</f>
        <v>13385</v>
      </c>
      <c r="F653" s="249">
        <f>+E653*C653</f>
        <v>33462.5</v>
      </c>
      <c r="G653" s="294"/>
      <c r="H653" s="294"/>
      <c r="I653" s="164"/>
    </row>
    <row r="654" spans="1:11" s="153" customFormat="1" x14ac:dyDescent="0.2">
      <c r="B654" s="161" t="s">
        <v>72</v>
      </c>
      <c r="C654" s="250">
        <v>0.15</v>
      </c>
      <c r="D654" s="251" t="s">
        <v>96</v>
      </c>
      <c r="E654" s="173">
        <v>471750</v>
      </c>
      <c r="F654" s="172"/>
      <c r="G654" s="40"/>
      <c r="H654" s="40">
        <f t="shared" ref="H654" si="131">E654*C654</f>
        <v>70762.5</v>
      </c>
      <c r="I654" s="164"/>
    </row>
    <row r="655" spans="1:11" s="153" customFormat="1" ht="15.75" thickBot="1" x14ac:dyDescent="0.25">
      <c r="B655" s="165" t="s">
        <v>32</v>
      </c>
      <c r="C655" s="252">
        <v>5</v>
      </c>
      <c r="D655" s="253" t="s">
        <v>33</v>
      </c>
      <c r="E655" s="254">
        <f>SUM(H654:H654)</f>
        <v>70762.5</v>
      </c>
      <c r="F655" s="172">
        <f>E655*C655/100</f>
        <v>3538.125</v>
      </c>
      <c r="G655" s="40"/>
      <c r="H655" s="40"/>
      <c r="I655" s="164"/>
    </row>
    <row r="656" spans="1:11" s="153" customFormat="1" ht="15.75" thickBot="1" x14ac:dyDescent="0.25">
      <c r="A656" s="153">
        <v>2</v>
      </c>
      <c r="B656" s="166" t="s">
        <v>8</v>
      </c>
      <c r="C656" s="167">
        <f>ROUNDUP(SUM(F656:I656),0)</f>
        <v>1059484</v>
      </c>
      <c r="D656" s="154" t="s">
        <v>34</v>
      </c>
      <c r="E656" s="149"/>
      <c r="F656" s="168">
        <f>SUM(F652:F655)</f>
        <v>37000.625</v>
      </c>
      <c r="G656" s="169">
        <f>SUM(G652:G655)</f>
        <v>951720</v>
      </c>
      <c r="H656" s="169">
        <f>SUM(H652:H655)</f>
        <v>70762.5</v>
      </c>
      <c r="I656" s="170">
        <f>SUM(I652:I655)</f>
        <v>0</v>
      </c>
      <c r="K656" s="33"/>
    </row>
    <row r="657" spans="1:9" s="153" customFormat="1" ht="15.75" thickBot="1" x14ac:dyDescent="0.25">
      <c r="A657" s="153">
        <v>3</v>
      </c>
      <c r="B657" s="147"/>
      <c r="D657" s="154"/>
      <c r="E657" s="149"/>
      <c r="F657" s="150"/>
      <c r="G657" s="150"/>
      <c r="H657" s="150"/>
      <c r="I657" s="150"/>
    </row>
    <row r="658" spans="1:9" s="153" customFormat="1" ht="16.5" hidden="1" thickBot="1" x14ac:dyDescent="0.3">
      <c r="B658" s="559" t="s">
        <v>17</v>
      </c>
      <c r="C658" s="559"/>
      <c r="D658" s="559"/>
      <c r="E658" s="559"/>
      <c r="F658" s="158" t="s">
        <v>4</v>
      </c>
      <c r="G658" s="159" t="s">
        <v>5</v>
      </c>
      <c r="H658" s="159" t="s">
        <v>6</v>
      </c>
      <c r="I658" s="160" t="s">
        <v>7</v>
      </c>
    </row>
    <row r="659" spans="1:9" s="153" customFormat="1" hidden="1" x14ac:dyDescent="0.2">
      <c r="B659" s="155" t="s">
        <v>46</v>
      </c>
      <c r="C659" s="156">
        <v>51</v>
      </c>
      <c r="D659" s="157"/>
      <c r="E659" s="171">
        <f>+MATERIALES!$D$15</f>
        <v>900</v>
      </c>
      <c r="F659" s="249"/>
      <c r="G659" s="40">
        <f t="shared" ref="G659:G660" si="132">E659*C659</f>
        <v>45900</v>
      </c>
      <c r="H659" s="40"/>
      <c r="I659" s="164"/>
    </row>
    <row r="660" spans="1:9" s="153" customFormat="1" hidden="1" x14ac:dyDescent="0.2">
      <c r="B660" s="161" t="s">
        <v>47</v>
      </c>
      <c r="C660" s="250">
        <v>0.03</v>
      </c>
      <c r="D660" s="251"/>
      <c r="E660" s="173">
        <f>+$E$288</f>
        <v>1018900</v>
      </c>
      <c r="F660" s="249"/>
      <c r="G660" s="40">
        <f t="shared" si="132"/>
        <v>30567</v>
      </c>
      <c r="H660" s="40"/>
      <c r="I660" s="164"/>
    </row>
    <row r="661" spans="1:9" s="153" customFormat="1" ht="15" hidden="1" customHeight="1" x14ac:dyDescent="0.2">
      <c r="B661" s="295" t="s">
        <v>320</v>
      </c>
      <c r="C661" s="296">
        <v>2.2000000000000002</v>
      </c>
      <c r="D661" s="297" t="str">
        <f>+MATERIALES!$C$20</f>
        <v>GLO</v>
      </c>
      <c r="E661" s="298">
        <f>+MATERIALES!$D$20</f>
        <v>90000</v>
      </c>
      <c r="F661" s="299"/>
      <c r="G661" s="300"/>
      <c r="H661" s="300"/>
      <c r="I661" s="301">
        <f>+E661*C661</f>
        <v>198000.00000000003</v>
      </c>
    </row>
    <row r="662" spans="1:9" s="153" customFormat="1" ht="3" hidden="1" customHeight="1" x14ac:dyDescent="0.2">
      <c r="B662" s="161" t="s">
        <v>36</v>
      </c>
      <c r="C662" s="250">
        <v>7.0000000000000007E-2</v>
      </c>
      <c r="D662" s="251" t="s">
        <v>96</v>
      </c>
      <c r="E662" s="173">
        <f>IF(A656&gt;0,VLOOKUP(A656,'A. Cuadrillas'!$A$1:$G$315,7,TRUE),"")</f>
        <v>83250</v>
      </c>
      <c r="F662" s="249"/>
      <c r="G662" s="40"/>
      <c r="H662" s="40">
        <f t="shared" ref="H662:H663" si="133">E662*C662</f>
        <v>5827.5000000000009</v>
      </c>
      <c r="I662" s="164"/>
    </row>
    <row r="663" spans="1:9" s="153" customFormat="1" hidden="1" x14ac:dyDescent="0.2">
      <c r="B663" s="161" t="s">
        <v>31</v>
      </c>
      <c r="C663" s="250">
        <v>7.0000000000000007E-2</v>
      </c>
      <c r="D663" s="251" t="s">
        <v>96</v>
      </c>
      <c r="E663" s="173">
        <f>IF(A657&gt;0,VLOOKUP(A657,'A. Cuadrillas'!$A$1:$G$315,7,TRUE),"")</f>
        <v>55500</v>
      </c>
      <c r="F663" s="249"/>
      <c r="G663" s="40"/>
      <c r="H663" s="40">
        <f t="shared" si="133"/>
        <v>3885.0000000000005</v>
      </c>
      <c r="I663" s="164"/>
    </row>
    <row r="664" spans="1:9" s="153" customFormat="1" hidden="1" x14ac:dyDescent="0.2">
      <c r="B664" s="161" t="s">
        <v>45</v>
      </c>
      <c r="C664" s="250">
        <v>5</v>
      </c>
      <c r="D664" s="251" t="s">
        <v>33</v>
      </c>
      <c r="E664" s="173">
        <f>SUM(G658:G663)</f>
        <v>76467</v>
      </c>
      <c r="F664" s="249"/>
      <c r="G664" s="40"/>
      <c r="H664" s="40"/>
      <c r="I664" s="164">
        <f>E664*C664/100</f>
        <v>3823.35</v>
      </c>
    </row>
    <row r="665" spans="1:9" s="153" customFormat="1" ht="15.75" hidden="1" thickBot="1" x14ac:dyDescent="0.25">
      <c r="B665" s="165" t="s">
        <v>32</v>
      </c>
      <c r="C665" s="252">
        <v>5</v>
      </c>
      <c r="D665" s="253" t="s">
        <v>33</v>
      </c>
      <c r="E665" s="254">
        <f>SUM(H660:H663)</f>
        <v>9712.5000000000018</v>
      </c>
      <c r="F665" s="249">
        <f>E665*C665/100</f>
        <v>485.62500000000006</v>
      </c>
      <c r="G665" s="40"/>
      <c r="H665" s="40"/>
      <c r="I665" s="164"/>
    </row>
    <row r="666" spans="1:9" s="153" customFormat="1" ht="15.75" hidden="1" thickBot="1" x14ac:dyDescent="0.25">
      <c r="A666" s="153">
        <v>1</v>
      </c>
      <c r="B666" s="166" t="s">
        <v>8</v>
      </c>
      <c r="C666" s="167">
        <f>SUM(F666:I666)</f>
        <v>288488.47500000003</v>
      </c>
      <c r="D666" s="154" t="s">
        <v>41</v>
      </c>
      <c r="E666" s="149"/>
      <c r="F666" s="168">
        <f>SUM(F659:F665)</f>
        <v>485.62500000000006</v>
      </c>
      <c r="G666" s="169">
        <f>SUM(G659:G665)</f>
        <v>76467</v>
      </c>
      <c r="H666" s="169">
        <f>SUM(H659:H665)</f>
        <v>9712.5000000000018</v>
      </c>
      <c r="I666" s="170">
        <f>SUM(I659:I665)</f>
        <v>201823.35000000003</v>
      </c>
    </row>
    <row r="667" spans="1:9" s="153" customFormat="1" hidden="1" x14ac:dyDescent="0.2">
      <c r="A667" s="153">
        <v>2</v>
      </c>
      <c r="B667" s="147"/>
      <c r="D667" s="154"/>
      <c r="E667" s="149"/>
      <c r="F667" s="150"/>
      <c r="G667" s="150"/>
      <c r="H667" s="150"/>
      <c r="I667" s="150"/>
    </row>
    <row r="668" spans="1:9" s="153" customFormat="1" ht="15.75" hidden="1" thickBot="1" x14ac:dyDescent="0.25">
      <c r="A668" s="153">
        <v>3</v>
      </c>
      <c r="B668" s="556" t="s">
        <v>199</v>
      </c>
      <c r="C668" s="557"/>
      <c r="D668" s="557"/>
      <c r="E668" s="557"/>
      <c r="F668" s="150"/>
      <c r="G668" s="150"/>
      <c r="H668" s="150"/>
      <c r="I668" s="150"/>
    </row>
    <row r="669" spans="1:9" s="153" customFormat="1" ht="15.75" hidden="1" thickBot="1" x14ac:dyDescent="0.25">
      <c r="B669" s="558"/>
      <c r="C669" s="558"/>
      <c r="D669" s="558"/>
      <c r="E669" s="558"/>
      <c r="F669" s="158" t="s">
        <v>4</v>
      </c>
      <c r="G669" s="159" t="s">
        <v>5</v>
      </c>
      <c r="H669" s="159" t="s">
        <v>6</v>
      </c>
      <c r="I669" s="160" t="s">
        <v>7</v>
      </c>
    </row>
    <row r="670" spans="1:9" s="153" customFormat="1" hidden="1" x14ac:dyDescent="0.2">
      <c r="B670" s="155" t="s">
        <v>200</v>
      </c>
      <c r="C670" s="61">
        <v>1</v>
      </c>
      <c r="D670" s="157" t="s">
        <v>28</v>
      </c>
      <c r="E670" s="55">
        <f>+MATERIALES!$D$10</f>
        <v>120000</v>
      </c>
      <c r="F670" s="162"/>
      <c r="G670" s="40">
        <f t="shared" ref="G670" si="134">E670*C670</f>
        <v>120000</v>
      </c>
      <c r="H670" s="40"/>
      <c r="I670" s="164"/>
    </row>
    <row r="671" spans="1:9" s="153" customFormat="1" ht="15" hidden="1" customHeight="1" x14ac:dyDescent="0.2">
      <c r="B671" s="295" t="s">
        <v>320</v>
      </c>
      <c r="C671" s="296">
        <v>0.2</v>
      </c>
      <c r="D671" s="297" t="str">
        <f>+MATERIALES!$C$20</f>
        <v>GLO</v>
      </c>
      <c r="E671" s="298">
        <f>+MATERIALES!$D$20</f>
        <v>90000</v>
      </c>
      <c r="F671" s="299"/>
      <c r="G671" s="300"/>
      <c r="H671" s="300"/>
      <c r="I671" s="301">
        <f>+E671*C671</f>
        <v>18000</v>
      </c>
    </row>
    <row r="672" spans="1:9" s="153" customFormat="1" ht="3" hidden="1" customHeight="1" x14ac:dyDescent="0.2">
      <c r="B672" s="161" t="s">
        <v>35</v>
      </c>
      <c r="C672" s="41">
        <v>0.5</v>
      </c>
      <c r="D672" s="43" t="s">
        <v>96</v>
      </c>
      <c r="E672" s="57">
        <f>IF(A666&gt;0,VLOOKUP(A666,'A. Cuadrillas'!$A$1:$G$315,7,TRUE),"")</f>
        <v>92500</v>
      </c>
      <c r="F672" s="172"/>
      <c r="G672" s="40"/>
      <c r="H672" s="40">
        <f t="shared" ref="H672:H674" si="135">E672*C672</f>
        <v>46250</v>
      </c>
      <c r="I672" s="164"/>
    </row>
    <row r="673" spans="1:11" s="153" customFormat="1" hidden="1" x14ac:dyDescent="0.2">
      <c r="B673" s="161" t="s">
        <v>36</v>
      </c>
      <c r="C673" s="41">
        <v>0.5</v>
      </c>
      <c r="D673" s="43" t="s">
        <v>96</v>
      </c>
      <c r="E673" s="57">
        <f>IF(A667&gt;0,VLOOKUP(A667,'A. Cuadrillas'!$A$1:$G$315,7,TRUE),"")</f>
        <v>83250</v>
      </c>
      <c r="F673" s="172"/>
      <c r="G673" s="40"/>
      <c r="H673" s="40">
        <f t="shared" si="135"/>
        <v>41625</v>
      </c>
      <c r="I673" s="164"/>
    </row>
    <row r="674" spans="1:11" s="153" customFormat="1" hidden="1" x14ac:dyDescent="0.2">
      <c r="B674" s="161" t="s">
        <v>31</v>
      </c>
      <c r="C674" s="41">
        <v>0.5</v>
      </c>
      <c r="D674" s="43" t="s">
        <v>96</v>
      </c>
      <c r="E674" s="57">
        <f>IF(A668&gt;0,VLOOKUP(A668,'A. Cuadrillas'!$A$1:$G$315,7,TRUE),"")</f>
        <v>55500</v>
      </c>
      <c r="F674" s="172"/>
      <c r="G674" s="40"/>
      <c r="H674" s="40">
        <f t="shared" si="135"/>
        <v>27750</v>
      </c>
      <c r="I674" s="164"/>
    </row>
    <row r="675" spans="1:11" s="153" customFormat="1" ht="15.75" hidden="1" thickBot="1" x14ac:dyDescent="0.25">
      <c r="B675" s="165" t="s">
        <v>32</v>
      </c>
      <c r="C675" s="45">
        <v>5</v>
      </c>
      <c r="D675" s="46" t="s">
        <v>33</v>
      </c>
      <c r="E675" s="47">
        <f>SUM(H672:H674)</f>
        <v>115625</v>
      </c>
      <c r="F675" s="172">
        <f>E675*C675/100</f>
        <v>5781.25</v>
      </c>
      <c r="G675" s="40"/>
      <c r="H675" s="40"/>
      <c r="I675" s="164"/>
    </row>
    <row r="676" spans="1:11" s="153" customFormat="1" ht="15.75" hidden="1" thickBot="1" x14ac:dyDescent="0.25">
      <c r="A676" s="153">
        <v>1</v>
      </c>
      <c r="B676" s="166" t="s">
        <v>8</v>
      </c>
      <c r="C676" s="167">
        <f>SUM(F676:I676)</f>
        <v>259406.25</v>
      </c>
      <c r="D676" s="154" t="s">
        <v>28</v>
      </c>
      <c r="E676" s="149"/>
      <c r="F676" s="168">
        <f>SUM(F670:F675)</f>
        <v>5781.25</v>
      </c>
      <c r="G676" s="169">
        <f>SUM(G670:G675)</f>
        <v>120000</v>
      </c>
      <c r="H676" s="169">
        <f>SUM(H670:H675)</f>
        <v>115625</v>
      </c>
      <c r="I676" s="170">
        <f>SUM(I670:I675)</f>
        <v>18000</v>
      </c>
    </row>
    <row r="677" spans="1:11" s="153" customFormat="1" hidden="1" x14ac:dyDescent="0.2">
      <c r="A677" s="153">
        <v>2</v>
      </c>
      <c r="B677" s="147"/>
      <c r="D677" s="154"/>
      <c r="E677" s="149"/>
      <c r="F677" s="150"/>
      <c r="G677" s="150"/>
      <c r="H677" s="150"/>
      <c r="I677" s="150"/>
    </row>
    <row r="678" spans="1:11" s="153" customFormat="1" ht="16.5" thickBot="1" x14ac:dyDescent="0.3">
      <c r="B678" s="559" t="str">
        <f>+'FORMATO OFERTA ECONÓMICA'!B91</f>
        <v>SUMINISTRO, INSTALACIÓN Y PUESTA EN OPERACIÓN DE PLANTA MODUCOMPACTA 1.1 LPS</v>
      </c>
      <c r="C678" s="559"/>
      <c r="D678" s="559"/>
      <c r="E678" s="559"/>
      <c r="F678" s="158" t="s">
        <v>4</v>
      </c>
      <c r="G678" s="159" t="s">
        <v>5</v>
      </c>
      <c r="H678" s="159" t="s">
        <v>6</v>
      </c>
      <c r="I678" s="160" t="s">
        <v>7</v>
      </c>
    </row>
    <row r="679" spans="1:11" s="153" customFormat="1" ht="30" customHeight="1" x14ac:dyDescent="0.2">
      <c r="B679" s="243" t="s">
        <v>444</v>
      </c>
      <c r="C679" s="156">
        <v>1</v>
      </c>
      <c r="D679" s="157" t="s">
        <v>415</v>
      </c>
      <c r="E679" s="171">
        <v>110600000</v>
      </c>
      <c r="F679" s="172"/>
      <c r="G679" s="40">
        <f t="shared" ref="G679" si="136">E679*C679</f>
        <v>110600000</v>
      </c>
      <c r="H679" s="40"/>
      <c r="I679" s="164"/>
    </row>
    <row r="680" spans="1:11" s="153" customFormat="1" x14ac:dyDescent="0.2">
      <c r="B680" s="161" t="s">
        <v>35</v>
      </c>
      <c r="C680" s="250">
        <v>15</v>
      </c>
      <c r="D680" s="251" t="s">
        <v>96</v>
      </c>
      <c r="E680" s="173">
        <f>+'A. Cuadrillas'!G5</f>
        <v>92500</v>
      </c>
      <c r="F680" s="172"/>
      <c r="G680" s="40"/>
      <c r="H680" s="40">
        <f t="shared" ref="H680:H682" si="137">E680*C680</f>
        <v>1387500</v>
      </c>
      <c r="I680" s="164"/>
    </row>
    <row r="681" spans="1:11" s="153" customFormat="1" x14ac:dyDescent="0.2">
      <c r="B681" s="161" t="s">
        <v>36</v>
      </c>
      <c r="C681" s="250">
        <v>15</v>
      </c>
      <c r="D681" s="251" t="s">
        <v>96</v>
      </c>
      <c r="E681" s="173">
        <f>+'A. Cuadrillas'!G6</f>
        <v>83250</v>
      </c>
      <c r="F681" s="172"/>
      <c r="G681" s="40"/>
      <c r="H681" s="40">
        <f t="shared" si="137"/>
        <v>1248750</v>
      </c>
      <c r="I681" s="164"/>
    </row>
    <row r="682" spans="1:11" s="153" customFormat="1" x14ac:dyDescent="0.2">
      <c r="B682" s="161" t="s">
        <v>31</v>
      </c>
      <c r="C682" s="250">
        <v>8</v>
      </c>
      <c r="D682" s="251" t="s">
        <v>96</v>
      </c>
      <c r="E682" s="173">
        <f>+'A. Cuadrillas'!G7</f>
        <v>55500</v>
      </c>
      <c r="F682" s="172"/>
      <c r="G682" s="40"/>
      <c r="H682" s="40">
        <f t="shared" si="137"/>
        <v>444000</v>
      </c>
      <c r="I682" s="164"/>
    </row>
    <row r="683" spans="1:11" s="153" customFormat="1" x14ac:dyDescent="0.2">
      <c r="B683" s="373" t="s">
        <v>320</v>
      </c>
      <c r="C683" s="374">
        <v>1</v>
      </c>
      <c r="D683" s="375" t="s">
        <v>415</v>
      </c>
      <c r="E683" s="376">
        <v>8800000</v>
      </c>
      <c r="F683" s="249"/>
      <c r="G683" s="294"/>
      <c r="H683" s="294"/>
      <c r="I683" s="164">
        <f>+E683*C683</f>
        <v>8800000</v>
      </c>
    </row>
    <row r="684" spans="1:11" s="153" customFormat="1" ht="15.75" thickBot="1" x14ac:dyDescent="0.25">
      <c r="B684" s="165" t="s">
        <v>32</v>
      </c>
      <c r="C684" s="252">
        <v>5</v>
      </c>
      <c r="D684" s="253" t="s">
        <v>33</v>
      </c>
      <c r="E684" s="254">
        <f>SUM(H680:H682)</f>
        <v>3080250</v>
      </c>
      <c r="F684" s="172">
        <f>E684*C684/100</f>
        <v>154012.5</v>
      </c>
      <c r="G684" s="40"/>
      <c r="H684" s="40"/>
      <c r="I684" s="164"/>
    </row>
    <row r="685" spans="1:11" s="153" customFormat="1" ht="15.75" thickBot="1" x14ac:dyDescent="0.25">
      <c r="A685" s="153">
        <v>2</v>
      </c>
      <c r="B685" s="166" t="s">
        <v>8</v>
      </c>
      <c r="C685" s="167">
        <f>ROUNDUP(SUM(F685:I685),0)</f>
        <v>122634263</v>
      </c>
      <c r="D685" s="154" t="s">
        <v>415</v>
      </c>
      <c r="E685" s="149"/>
      <c r="F685" s="168">
        <f>SUM(F679:F684)</f>
        <v>154012.5</v>
      </c>
      <c r="G685" s="169">
        <f>SUM(G679:G684)</f>
        <v>110600000</v>
      </c>
      <c r="H685" s="169">
        <f>SUM(H679:H684)</f>
        <v>3080250</v>
      </c>
      <c r="I685" s="170">
        <f>SUM(I679:I684)</f>
        <v>8800000</v>
      </c>
      <c r="K685" s="33"/>
    </row>
    <row r="686" spans="1:11" s="153" customFormat="1" ht="15.75" thickBot="1" x14ac:dyDescent="0.25">
      <c r="B686" s="147"/>
      <c r="D686" s="154"/>
      <c r="E686" s="149"/>
      <c r="F686" s="150"/>
      <c r="G686" s="150"/>
      <c r="H686" s="150"/>
      <c r="I686" s="150"/>
    </row>
    <row r="687" spans="1:11" s="153" customFormat="1" ht="15" customHeight="1" thickBot="1" x14ac:dyDescent="0.25">
      <c r="B687" s="302" t="s">
        <v>219</v>
      </c>
      <c r="C687" s="303"/>
      <c r="D687" s="303"/>
      <c r="E687" s="303"/>
      <c r="F687" s="158" t="s">
        <v>4</v>
      </c>
      <c r="G687" s="159" t="s">
        <v>5</v>
      </c>
      <c r="H687" s="159" t="s">
        <v>6</v>
      </c>
      <c r="I687" s="160" t="s">
        <v>7</v>
      </c>
    </row>
    <row r="688" spans="1:11" s="153" customFormat="1" ht="15" customHeight="1" x14ac:dyDescent="0.2">
      <c r="B688" s="155" t="str">
        <f>+B683</f>
        <v>TRANSPORTE INTERNO</v>
      </c>
      <c r="C688" s="156">
        <v>15</v>
      </c>
      <c r="D688" s="157" t="s">
        <v>541</v>
      </c>
      <c r="E688" s="171">
        <v>15000</v>
      </c>
      <c r="F688" s="172"/>
      <c r="G688" s="163"/>
      <c r="I688" s="163">
        <f>+C688*E688</f>
        <v>225000</v>
      </c>
    </row>
    <row r="689" spans="1:9" s="153" customFormat="1" ht="15" customHeight="1" x14ac:dyDescent="0.2">
      <c r="B689" s="161" t="s">
        <v>31</v>
      </c>
      <c r="C689" s="250">
        <v>0.08</v>
      </c>
      <c r="D689" s="251" t="s">
        <v>96</v>
      </c>
      <c r="E689" s="173">
        <f>+E682</f>
        <v>55500</v>
      </c>
      <c r="F689" s="172"/>
      <c r="G689" s="40"/>
      <c r="H689" s="40">
        <f t="shared" ref="H689" si="138">E689*C689</f>
        <v>4440</v>
      </c>
      <c r="I689" s="164"/>
    </row>
    <row r="690" spans="1:9" s="153" customFormat="1" ht="15.75" thickBot="1" x14ac:dyDescent="0.25">
      <c r="A690" s="153">
        <v>1</v>
      </c>
      <c r="B690" s="165" t="s">
        <v>32</v>
      </c>
      <c r="C690" s="252">
        <v>5</v>
      </c>
      <c r="D690" s="253" t="s">
        <v>33</v>
      </c>
      <c r="E690" s="254">
        <v>3250</v>
      </c>
      <c r="F690" s="172">
        <f>E690*C690/100</f>
        <v>162.5</v>
      </c>
      <c r="G690" s="163"/>
      <c r="H690" s="163"/>
      <c r="I690" s="164"/>
    </row>
    <row r="691" spans="1:9" s="153" customFormat="1" ht="16.5" thickBot="1" x14ac:dyDescent="0.3">
      <c r="A691" s="153">
        <v>2</v>
      </c>
      <c r="B691" s="166" t="s">
        <v>8</v>
      </c>
      <c r="C691" s="167">
        <f>ROUNDUP(SUM(F691:I691),0)</f>
        <v>229603</v>
      </c>
      <c r="D691" s="154" t="s">
        <v>34</v>
      </c>
      <c r="E691" s="151"/>
      <c r="F691" s="168">
        <f>SUM(F688:F690)</f>
        <v>162.5</v>
      </c>
      <c r="G691" s="169">
        <f t="shared" ref="G691:I691" si="139">SUM(G688:G690)</f>
        <v>0</v>
      </c>
      <c r="H691" s="169">
        <f t="shared" si="139"/>
        <v>4440</v>
      </c>
      <c r="I691" s="170">
        <f t="shared" si="139"/>
        <v>225000</v>
      </c>
    </row>
    <row r="692" spans="1:9" s="153" customFormat="1" ht="15.75" x14ac:dyDescent="0.25">
      <c r="B692" s="353"/>
      <c r="C692" s="175"/>
      <c r="D692" s="154"/>
      <c r="E692" s="151"/>
      <c r="F692" s="176"/>
      <c r="G692" s="176"/>
      <c r="H692" s="176"/>
      <c r="I692" s="176"/>
    </row>
    <row r="693" spans="1:9" s="146" customFormat="1" ht="15" customHeight="1" x14ac:dyDescent="0.25">
      <c r="B693" s="580" t="s">
        <v>420</v>
      </c>
      <c r="C693" s="581"/>
      <c r="D693" s="581"/>
      <c r="E693" s="581"/>
      <c r="F693" s="581"/>
      <c r="G693" s="581"/>
      <c r="H693" s="581"/>
      <c r="I693" s="581"/>
    </row>
    <row r="694" spans="1:9" s="146" customFormat="1" ht="15" customHeight="1" thickBot="1" x14ac:dyDescent="0.3">
      <c r="B694" s="174"/>
      <c r="C694" s="175"/>
      <c r="D694" s="151"/>
      <c r="E694" s="151"/>
      <c r="F694" s="176"/>
      <c r="G694" s="176"/>
      <c r="H694" s="176"/>
      <c r="I694" s="176"/>
    </row>
    <row r="695" spans="1:9" s="146" customFormat="1" ht="15" customHeight="1" x14ac:dyDescent="0.25">
      <c r="B695" s="559" t="s">
        <v>210</v>
      </c>
      <c r="C695" s="559"/>
      <c r="D695" s="559"/>
      <c r="E695" s="559"/>
      <c r="F695" s="158" t="s">
        <v>4</v>
      </c>
      <c r="G695" s="159" t="s">
        <v>5</v>
      </c>
      <c r="H695" s="159" t="s">
        <v>6</v>
      </c>
      <c r="I695" s="160" t="s">
        <v>7</v>
      </c>
    </row>
    <row r="696" spans="1:9" s="312" customFormat="1" x14ac:dyDescent="0.2">
      <c r="B696" s="161" t="s">
        <v>35</v>
      </c>
      <c r="C696" s="250">
        <v>0.05</v>
      </c>
      <c r="D696" s="251" t="s">
        <v>96</v>
      </c>
      <c r="E696" s="173">
        <f>IF(A614&gt;0,VLOOKUP(A614,'A. Cuadrillas'!$A$1:$G$315,7,TRUE),"")</f>
        <v>92500</v>
      </c>
      <c r="F696" s="172"/>
      <c r="G696" s="40"/>
      <c r="H696" s="40">
        <f t="shared" ref="H696:H698" si="140">E696*C696</f>
        <v>4625</v>
      </c>
      <c r="I696" s="164"/>
    </row>
    <row r="697" spans="1:9" s="312" customFormat="1" ht="15" customHeight="1" x14ac:dyDescent="0.2">
      <c r="A697" s="312">
        <v>3</v>
      </c>
      <c r="B697" s="161" t="s">
        <v>36</v>
      </c>
      <c r="C697" s="250">
        <v>0.1</v>
      </c>
      <c r="D697" s="251" t="s">
        <v>96</v>
      </c>
      <c r="E697" s="173">
        <f>IF(A615&gt;0,VLOOKUP(A615,'A. Cuadrillas'!$A$1:$G$315,7,TRUE),"")</f>
        <v>83250</v>
      </c>
      <c r="F697" s="172"/>
      <c r="G697" s="40"/>
      <c r="H697" s="40">
        <f t="shared" si="140"/>
        <v>8325</v>
      </c>
      <c r="I697" s="164"/>
    </row>
    <row r="698" spans="1:9" s="312" customFormat="1" ht="15" customHeight="1" x14ac:dyDescent="0.2">
      <c r="B698" s="161" t="s">
        <v>31</v>
      </c>
      <c r="C698" s="250">
        <v>0.1</v>
      </c>
      <c r="D698" s="251" t="s">
        <v>96</v>
      </c>
      <c r="E698" s="173">
        <f>IF(A616&gt;0,VLOOKUP(A616,'A. Cuadrillas'!$A$1:$G$315,7,TRUE),"")</f>
        <v>55500</v>
      </c>
      <c r="F698" s="172"/>
      <c r="G698" s="40"/>
      <c r="H698" s="40">
        <f t="shared" si="140"/>
        <v>5550</v>
      </c>
      <c r="I698" s="164"/>
    </row>
    <row r="699" spans="1:9" s="312" customFormat="1" ht="15.75" customHeight="1" thickBot="1" x14ac:dyDescent="0.25">
      <c r="B699" s="165" t="s">
        <v>32</v>
      </c>
      <c r="C699" s="252">
        <v>5</v>
      </c>
      <c r="D699" s="253" t="s">
        <v>33</v>
      </c>
      <c r="E699" s="254">
        <v>3250</v>
      </c>
      <c r="F699" s="172">
        <f>+E699*C699/100</f>
        <v>162.5</v>
      </c>
      <c r="G699" s="163"/>
      <c r="H699" s="163"/>
      <c r="I699" s="164"/>
    </row>
    <row r="700" spans="1:9" s="312" customFormat="1" ht="15.75" customHeight="1" thickBot="1" x14ac:dyDescent="0.3">
      <c r="B700" s="166" t="s">
        <v>8</v>
      </c>
      <c r="C700" s="167">
        <f>ROUNDUP(SUM(F700:I700),0)</f>
        <v>18663</v>
      </c>
      <c r="D700" s="154" t="s">
        <v>34</v>
      </c>
      <c r="E700" s="151"/>
      <c r="F700" s="168">
        <f>SUM(F696:F699)</f>
        <v>162.5</v>
      </c>
      <c r="G700" s="168">
        <f>SUM(G696:G699)</f>
        <v>0</v>
      </c>
      <c r="H700" s="168">
        <f>SUM(H696:H699)</f>
        <v>18500</v>
      </c>
      <c r="I700" s="168">
        <f>SUM(I696:I699)</f>
        <v>0</v>
      </c>
    </row>
    <row r="701" spans="1:9" s="312" customFormat="1" ht="16.5" customHeight="1" thickBot="1" x14ac:dyDescent="0.3">
      <c r="B701" s="151"/>
      <c r="C701" s="151"/>
      <c r="D701" s="151"/>
      <c r="E701" s="151"/>
      <c r="F701" s="151"/>
      <c r="G701" s="151"/>
      <c r="H701" s="151"/>
      <c r="I701" s="151"/>
    </row>
    <row r="702" spans="1:9" s="312" customFormat="1" ht="15.75" hidden="1" customHeight="1" thickBot="1" x14ac:dyDescent="0.3">
      <c r="A702" s="312">
        <v>3</v>
      </c>
      <c r="B702" s="559" t="s">
        <v>11</v>
      </c>
      <c r="C702" s="559"/>
      <c r="D702" s="559"/>
      <c r="E702" s="559"/>
      <c r="F702" s="313" t="s">
        <v>4</v>
      </c>
      <c r="G702" s="314" t="s">
        <v>5</v>
      </c>
      <c r="H702" s="314" t="s">
        <v>6</v>
      </c>
      <c r="I702" s="315" t="s">
        <v>7</v>
      </c>
    </row>
    <row r="703" spans="1:9" s="312" customFormat="1" ht="15" hidden="1" customHeight="1" x14ac:dyDescent="0.2">
      <c r="B703" s="316" t="s">
        <v>31</v>
      </c>
      <c r="C703" s="317">
        <v>0.65</v>
      </c>
      <c r="D703" s="318" t="s">
        <v>96</v>
      </c>
      <c r="E703" s="319">
        <f>IF(A697&gt;0,VLOOKUP(A697,'A. Cuadrillas'!$A$1:$G$315,7,TRUE),"")</f>
        <v>55500</v>
      </c>
      <c r="F703" s="320"/>
      <c r="G703" s="321"/>
      <c r="H703" s="321">
        <f t="shared" ref="H703" si="141">E703*C703</f>
        <v>36075</v>
      </c>
      <c r="I703" s="301"/>
    </row>
    <row r="704" spans="1:9" s="312" customFormat="1" ht="15.75" hidden="1" customHeight="1" x14ac:dyDescent="0.2">
      <c r="B704" s="295" t="s">
        <v>32</v>
      </c>
      <c r="C704" s="322">
        <v>5</v>
      </c>
      <c r="D704" s="323" t="s">
        <v>33</v>
      </c>
      <c r="E704" s="319">
        <f>H703</f>
        <v>36075</v>
      </c>
      <c r="F704" s="320">
        <f>E704*C704/100</f>
        <v>1803.75</v>
      </c>
      <c r="G704" s="321"/>
      <c r="H704" s="321"/>
      <c r="I704" s="301"/>
    </row>
    <row r="705" spans="1:9" s="312" customFormat="1" ht="15" hidden="1" customHeight="1" thickBot="1" x14ac:dyDescent="0.25">
      <c r="B705" s="324" t="s">
        <v>8</v>
      </c>
      <c r="C705" s="325">
        <f>SUM(F705:I705)</f>
        <v>37878.75</v>
      </c>
      <c r="D705" s="326" t="s">
        <v>34</v>
      </c>
      <c r="E705" s="327"/>
      <c r="F705" s="328">
        <f>SUM(F703:F704)</f>
        <v>1803.75</v>
      </c>
      <c r="G705" s="329">
        <f>SUM(G703:G704)</f>
        <v>0</v>
      </c>
      <c r="H705" s="329">
        <f>SUM(H703:H704)</f>
        <v>36075</v>
      </c>
      <c r="I705" s="330">
        <f>SUM(I703:I704)</f>
        <v>0</v>
      </c>
    </row>
    <row r="706" spans="1:9" s="146" customFormat="1" ht="15" hidden="1" customHeight="1" thickBot="1" x14ac:dyDescent="0.25">
      <c r="B706" s="331"/>
      <c r="C706" s="312"/>
      <c r="D706" s="326"/>
      <c r="E706" s="327"/>
      <c r="F706" s="332"/>
      <c r="G706" s="332"/>
      <c r="H706" s="332"/>
      <c r="I706" s="332"/>
    </row>
    <row r="707" spans="1:9" s="146" customFormat="1" ht="15" hidden="1" customHeight="1" thickBot="1" x14ac:dyDescent="0.3">
      <c r="B707" s="559" t="s">
        <v>12</v>
      </c>
      <c r="C707" s="559"/>
      <c r="D707" s="559"/>
      <c r="E707" s="572"/>
      <c r="F707" s="313" t="s">
        <v>4</v>
      </c>
      <c r="G707" s="314" t="s">
        <v>5</v>
      </c>
      <c r="H707" s="314" t="s">
        <v>6</v>
      </c>
      <c r="I707" s="315" t="s">
        <v>7</v>
      </c>
    </row>
    <row r="708" spans="1:9" s="153" customFormat="1" hidden="1" x14ac:dyDescent="0.2">
      <c r="A708" s="153">
        <v>3</v>
      </c>
      <c r="B708" s="316" t="s">
        <v>31</v>
      </c>
      <c r="C708" s="317">
        <v>2</v>
      </c>
      <c r="D708" s="318" t="s">
        <v>96</v>
      </c>
      <c r="E708" s="319">
        <f>IF(A702&gt;0,VLOOKUP(A702,'A. Cuadrillas'!$A$1:$G$315,7,TRUE),"")</f>
        <v>55500</v>
      </c>
      <c r="F708" s="320"/>
      <c r="G708" s="321"/>
      <c r="H708" s="321">
        <f t="shared" ref="H708" si="142">E708*C708</f>
        <v>111000</v>
      </c>
      <c r="I708" s="301"/>
    </row>
    <row r="709" spans="1:9" s="146" customFormat="1" ht="15" hidden="1" customHeight="1" x14ac:dyDescent="0.2">
      <c r="B709" s="295" t="s">
        <v>32</v>
      </c>
      <c r="C709" s="322">
        <v>10</v>
      </c>
      <c r="D709" s="323" t="s">
        <v>33</v>
      </c>
      <c r="E709" s="319">
        <f>H708</f>
        <v>111000</v>
      </c>
      <c r="F709" s="320">
        <f>E709*C709/100</f>
        <v>11100</v>
      </c>
      <c r="G709" s="321"/>
      <c r="H709" s="321"/>
      <c r="I709" s="301"/>
    </row>
    <row r="710" spans="1:9" s="146" customFormat="1" ht="15" hidden="1" customHeight="1" thickBot="1" x14ac:dyDescent="0.25">
      <c r="B710" s="324" t="s">
        <v>8</v>
      </c>
      <c r="C710" s="325">
        <f>SUM(F710:I710)</f>
        <v>122100</v>
      </c>
      <c r="D710" s="326" t="s">
        <v>34</v>
      </c>
      <c r="E710" s="327"/>
      <c r="F710" s="328">
        <f>SUM(F708:F709)</f>
        <v>11100</v>
      </c>
      <c r="G710" s="329">
        <f>SUM(G708:G708)</f>
        <v>0</v>
      </c>
      <c r="H710" s="329">
        <f>SUM(H708:H708)</f>
        <v>111000</v>
      </c>
      <c r="I710" s="330">
        <f>SUM(I708:I708)</f>
        <v>0</v>
      </c>
    </row>
    <row r="711" spans="1:9" s="146" customFormat="1" ht="15" hidden="1" customHeight="1" thickBot="1" x14ac:dyDescent="0.25">
      <c r="B711" s="331"/>
      <c r="C711" s="312"/>
      <c r="D711" s="326"/>
      <c r="E711" s="327"/>
      <c r="F711" s="332"/>
      <c r="G711" s="332"/>
      <c r="H711" s="332"/>
      <c r="I711" s="332"/>
    </row>
    <row r="712" spans="1:9" s="146" customFormat="1" ht="15" customHeight="1" thickBot="1" x14ac:dyDescent="0.25">
      <c r="B712" s="302" t="s">
        <v>219</v>
      </c>
      <c r="C712" s="303"/>
      <c r="D712" s="303"/>
      <c r="E712" s="303"/>
      <c r="F712" s="158" t="s">
        <v>4</v>
      </c>
      <c r="G712" s="159" t="s">
        <v>5</v>
      </c>
      <c r="H712" s="159" t="s">
        <v>6</v>
      </c>
      <c r="I712" s="160" t="s">
        <v>7</v>
      </c>
    </row>
    <row r="713" spans="1:9" s="146" customFormat="1" ht="15" customHeight="1" x14ac:dyDescent="0.2">
      <c r="B713" s="155" t="s">
        <v>220</v>
      </c>
      <c r="C713" s="156">
        <v>7.0000000000000007E-2</v>
      </c>
      <c r="D713" s="157" t="s">
        <v>221</v>
      </c>
      <c r="E713" s="171">
        <v>300000</v>
      </c>
      <c r="F713" s="172"/>
      <c r="G713" s="163"/>
      <c r="H713" s="153"/>
      <c r="I713" s="163">
        <f>+C713*E713</f>
        <v>21000.000000000004</v>
      </c>
    </row>
    <row r="714" spans="1:9" s="146" customFormat="1" ht="15" customHeight="1" x14ac:dyDescent="0.2">
      <c r="B714" s="161" t="s">
        <v>31</v>
      </c>
      <c r="C714" s="250">
        <v>0.08</v>
      </c>
      <c r="D714" s="251" t="s">
        <v>96</v>
      </c>
      <c r="E714" s="173">
        <f>IF(A708&gt;0,VLOOKUP(A708,'A. Cuadrillas'!$A$1:$G$315,7,TRUE),"")</f>
        <v>55500</v>
      </c>
      <c r="F714" s="172"/>
      <c r="G714" s="40"/>
      <c r="H714" s="40">
        <f t="shared" ref="H714" si="143">E714*C714</f>
        <v>4440</v>
      </c>
      <c r="I714" s="164"/>
    </row>
    <row r="715" spans="1:9" s="146" customFormat="1" ht="15" customHeight="1" thickBot="1" x14ac:dyDescent="0.25">
      <c r="B715" s="165" t="s">
        <v>32</v>
      </c>
      <c r="C715" s="252">
        <v>5</v>
      </c>
      <c r="D715" s="253" t="s">
        <v>33</v>
      </c>
      <c r="E715" s="254">
        <v>3250</v>
      </c>
      <c r="F715" s="172">
        <f>E715*C715/100</f>
        <v>162.5</v>
      </c>
      <c r="G715" s="163"/>
      <c r="H715" s="163"/>
      <c r="I715" s="164"/>
    </row>
    <row r="716" spans="1:9" s="153" customFormat="1" ht="16.5" thickBot="1" x14ac:dyDescent="0.3">
      <c r="A716" s="153">
        <v>1</v>
      </c>
      <c r="B716" s="166" t="s">
        <v>8</v>
      </c>
      <c r="C716" s="167">
        <f>ROUNDUP(SUM(F716:I716),0)</f>
        <v>25603</v>
      </c>
      <c r="D716" s="154" t="s">
        <v>34</v>
      </c>
      <c r="E716" s="151"/>
      <c r="F716" s="168">
        <f>SUM(F713:F715)</f>
        <v>162.5</v>
      </c>
      <c r="G716" s="169">
        <f t="shared" ref="G716:I716" si="144">SUM(G713:G715)</f>
        <v>0</v>
      </c>
      <c r="H716" s="169">
        <f t="shared" si="144"/>
        <v>4440</v>
      </c>
      <c r="I716" s="170">
        <f t="shared" si="144"/>
        <v>21000.000000000004</v>
      </c>
    </row>
    <row r="717" spans="1:9" s="153" customFormat="1" ht="16.5" thickBot="1" x14ac:dyDescent="0.3">
      <c r="A717" s="153">
        <v>2</v>
      </c>
      <c r="B717" s="151"/>
      <c r="C717" s="151"/>
      <c r="D717" s="151"/>
      <c r="E717" s="151"/>
      <c r="F717" s="151"/>
      <c r="G717" s="151"/>
      <c r="H717" s="151"/>
      <c r="I717" s="151"/>
    </row>
    <row r="718" spans="1:9" s="153" customFormat="1" ht="16.5" thickBot="1" x14ac:dyDescent="0.25">
      <c r="A718" s="153">
        <v>3</v>
      </c>
      <c r="B718" s="556" t="s">
        <v>222</v>
      </c>
      <c r="C718" s="556"/>
      <c r="D718" s="556"/>
      <c r="E718" s="582"/>
      <c r="F718" s="158" t="s">
        <v>4</v>
      </c>
      <c r="G718" s="159" t="s">
        <v>5</v>
      </c>
      <c r="H718" s="159" t="s">
        <v>6</v>
      </c>
      <c r="I718" s="160" t="s">
        <v>7</v>
      </c>
    </row>
    <row r="719" spans="1:9" s="146" customFormat="1" ht="15" customHeight="1" x14ac:dyDescent="0.2">
      <c r="B719" s="243" t="s">
        <v>223</v>
      </c>
      <c r="C719" s="256">
        <v>1.3</v>
      </c>
      <c r="D719" s="157" t="s">
        <v>34</v>
      </c>
      <c r="E719" s="171">
        <v>12000</v>
      </c>
      <c r="F719" s="162"/>
      <c r="G719" s="163">
        <v>15600</v>
      </c>
      <c r="H719" s="163"/>
      <c r="I719" s="164"/>
    </row>
    <row r="720" spans="1:9" s="146" customFormat="1" ht="15" customHeight="1" x14ac:dyDescent="0.25">
      <c r="B720" s="161" t="s">
        <v>224</v>
      </c>
      <c r="C720" s="250">
        <v>23</v>
      </c>
      <c r="D720" s="251" t="s">
        <v>225</v>
      </c>
      <c r="E720" s="173">
        <v>1000</v>
      </c>
      <c r="F720" s="162"/>
      <c r="G720" s="151"/>
      <c r="H720" s="163"/>
      <c r="I720" s="163">
        <v>23000</v>
      </c>
    </row>
    <row r="721" spans="1:9" s="146" customFormat="1" ht="15" customHeight="1" x14ac:dyDescent="0.2">
      <c r="B721" s="177" t="s">
        <v>226</v>
      </c>
      <c r="C721" s="250">
        <v>0.03</v>
      </c>
      <c r="D721" s="251" t="s">
        <v>221</v>
      </c>
      <c r="E721" s="173">
        <v>99000</v>
      </c>
      <c r="F721" s="172">
        <v>2970</v>
      </c>
      <c r="G721" s="163"/>
      <c r="H721" s="163"/>
      <c r="I721" s="164"/>
    </row>
    <row r="722" spans="1:9" s="153" customFormat="1" x14ac:dyDescent="0.2">
      <c r="B722" s="161" t="s">
        <v>35</v>
      </c>
      <c r="C722" s="250">
        <v>1</v>
      </c>
      <c r="D722" s="251" t="s">
        <v>96</v>
      </c>
      <c r="E722" s="173">
        <f>IF(A716&gt;0,VLOOKUP(A716,'A. Cuadrillas'!$A$1:$G$315,7,TRUE),"")</f>
        <v>92500</v>
      </c>
      <c r="F722" s="172"/>
      <c r="G722" s="40"/>
      <c r="H722" s="40">
        <f t="shared" ref="H722:H724" si="145">E722*C722</f>
        <v>92500</v>
      </c>
      <c r="I722" s="164"/>
    </row>
    <row r="723" spans="1:9" s="153" customFormat="1" x14ac:dyDescent="0.2">
      <c r="B723" s="161" t="s">
        <v>36</v>
      </c>
      <c r="C723" s="250">
        <v>1</v>
      </c>
      <c r="D723" s="251" t="s">
        <v>96</v>
      </c>
      <c r="E723" s="173">
        <f>IF(A717&gt;0,VLOOKUP(A717,'A. Cuadrillas'!$A$1:$G$315,7,TRUE),"")</f>
        <v>83250</v>
      </c>
      <c r="F723" s="172"/>
      <c r="G723" s="40"/>
      <c r="H723" s="40">
        <f t="shared" si="145"/>
        <v>83250</v>
      </c>
      <c r="I723" s="164"/>
    </row>
    <row r="724" spans="1:9" s="153" customFormat="1" x14ac:dyDescent="0.2">
      <c r="B724" s="161" t="s">
        <v>31</v>
      </c>
      <c r="C724" s="250">
        <v>4</v>
      </c>
      <c r="D724" s="251" t="s">
        <v>96</v>
      </c>
      <c r="E724" s="173">
        <f>IF(A718&gt;0,VLOOKUP(A718,'A. Cuadrillas'!$A$1:$G$315,7,TRUE),"")</f>
        <v>55500</v>
      </c>
      <c r="F724" s="172"/>
      <c r="G724" s="40"/>
      <c r="H724" s="40">
        <f t="shared" si="145"/>
        <v>222000</v>
      </c>
      <c r="I724" s="164"/>
    </row>
    <row r="725" spans="1:9" s="153" customFormat="1" ht="15.75" thickBot="1" x14ac:dyDescent="0.25">
      <c r="A725" s="153">
        <v>1</v>
      </c>
      <c r="B725" s="165" t="s">
        <v>32</v>
      </c>
      <c r="C725" s="252">
        <v>5</v>
      </c>
      <c r="D725" s="253" t="s">
        <v>33</v>
      </c>
      <c r="E725" s="254">
        <v>9920</v>
      </c>
      <c r="F725" s="172">
        <f>E725*C725/100</f>
        <v>496</v>
      </c>
      <c r="G725" s="163"/>
      <c r="H725" s="163"/>
      <c r="I725" s="164"/>
    </row>
    <row r="726" spans="1:9" s="153" customFormat="1" ht="16.5" thickBot="1" x14ac:dyDescent="0.3">
      <c r="A726" s="153">
        <v>2</v>
      </c>
      <c r="B726" s="166" t="s">
        <v>8</v>
      </c>
      <c r="C726" s="167">
        <f>ROUNDUP(SUM(F726:I726),0)</f>
        <v>51986</v>
      </c>
      <c r="D726" s="154" t="s">
        <v>34</v>
      </c>
      <c r="E726" s="151"/>
      <c r="F726" s="168">
        <v>3466</v>
      </c>
      <c r="G726" s="169">
        <v>15600</v>
      </c>
      <c r="H726" s="169">
        <v>9920</v>
      </c>
      <c r="I726" s="170">
        <v>23000</v>
      </c>
    </row>
    <row r="727" spans="1:9" s="153" customFormat="1" ht="16.5" thickBot="1" x14ac:dyDescent="0.3">
      <c r="A727" s="153">
        <v>3</v>
      </c>
      <c r="B727" s="174"/>
      <c r="C727" s="175"/>
      <c r="D727" s="151"/>
      <c r="E727" s="151"/>
      <c r="F727" s="176"/>
      <c r="G727" s="176"/>
      <c r="H727" s="176"/>
      <c r="I727" s="176"/>
    </row>
    <row r="728" spans="1:9" s="153" customFormat="1" ht="16.5" thickBot="1" x14ac:dyDescent="0.3">
      <c r="B728" s="559" t="s">
        <v>202</v>
      </c>
      <c r="C728" s="559"/>
      <c r="D728" s="559"/>
      <c r="E728" s="559"/>
      <c r="F728" s="158" t="s">
        <v>4</v>
      </c>
      <c r="G728" s="159" t="s">
        <v>5</v>
      </c>
      <c r="H728" s="159" t="s">
        <v>6</v>
      </c>
      <c r="I728" s="160" t="s">
        <v>7</v>
      </c>
    </row>
    <row r="729" spans="1:9" s="153" customFormat="1" x14ac:dyDescent="0.2">
      <c r="B729" s="155" t="s">
        <v>42</v>
      </c>
      <c r="C729" s="156">
        <v>1.05</v>
      </c>
      <c r="D729" s="157" t="s">
        <v>34</v>
      </c>
      <c r="E729" s="171">
        <f>+concretos!$G$67</f>
        <v>906400</v>
      </c>
      <c r="F729" s="172"/>
      <c r="G729" s="40">
        <f t="shared" ref="G729" si="146">E729*C729</f>
        <v>951720</v>
      </c>
      <c r="H729" s="40"/>
      <c r="I729" s="164"/>
    </row>
    <row r="730" spans="1:9" s="153" customFormat="1" ht="15.75" customHeight="1" x14ac:dyDescent="0.2">
      <c r="B730" s="377" t="str">
        <f>+B503</f>
        <v>TABLA</v>
      </c>
      <c r="C730" s="250">
        <v>6</v>
      </c>
      <c r="D730" s="251" t="s">
        <v>414</v>
      </c>
      <c r="E730" s="378">
        <f>+MATERIALES!D18</f>
        <v>12000</v>
      </c>
      <c r="F730" s="162"/>
      <c r="G730" s="294">
        <f>+C730*E730</f>
        <v>72000</v>
      </c>
      <c r="H730" s="294"/>
      <c r="I730" s="164"/>
    </row>
    <row r="731" spans="1:9" s="153" customFormat="1" ht="15.75" customHeight="1" x14ac:dyDescent="0.2">
      <c r="B731" s="377" t="str">
        <f t="shared" ref="B731:B732" si="147">+B504</f>
        <v>LISTON</v>
      </c>
      <c r="C731" s="250">
        <v>2</v>
      </c>
      <c r="D731" s="251" t="s">
        <v>414</v>
      </c>
      <c r="E731" s="378">
        <f>+MATERIALES!D17</f>
        <v>12000</v>
      </c>
      <c r="F731" s="162"/>
      <c r="G731" s="294">
        <f t="shared" ref="G731" si="148">+C731*E731</f>
        <v>24000</v>
      </c>
      <c r="H731" s="294"/>
      <c r="I731" s="164"/>
    </row>
    <row r="732" spans="1:9" s="153" customFormat="1" ht="15.75" customHeight="1" x14ac:dyDescent="0.2">
      <c r="B732" s="377" t="str">
        <f t="shared" si="147"/>
        <v>Mezcladora de concreto (1bulto)</v>
      </c>
      <c r="C732" s="250">
        <v>2.5</v>
      </c>
      <c r="D732" s="251" t="s">
        <v>24</v>
      </c>
      <c r="E732" s="378">
        <f>+EQUIPOS!D56</f>
        <v>13385</v>
      </c>
      <c r="F732" s="162">
        <f>+E732*C732</f>
        <v>33462.5</v>
      </c>
      <c r="G732" s="294"/>
      <c r="H732" s="294"/>
      <c r="I732" s="164"/>
    </row>
    <row r="733" spans="1:9" s="153" customFormat="1" x14ac:dyDescent="0.2">
      <c r="B733" s="161" t="s">
        <v>72</v>
      </c>
      <c r="C733" s="250">
        <v>0.15</v>
      </c>
      <c r="D733" s="251" t="s">
        <v>96</v>
      </c>
      <c r="E733" s="173">
        <v>471750</v>
      </c>
      <c r="F733" s="172"/>
      <c r="G733" s="40"/>
      <c r="H733" s="40">
        <f t="shared" ref="H733" si="149">E733*C733</f>
        <v>70762.5</v>
      </c>
      <c r="I733" s="164"/>
    </row>
    <row r="734" spans="1:9" s="153" customFormat="1" ht="15.75" thickBot="1" x14ac:dyDescent="0.25">
      <c r="B734" s="165" t="s">
        <v>32</v>
      </c>
      <c r="C734" s="252">
        <v>5</v>
      </c>
      <c r="D734" s="253" t="s">
        <v>33</v>
      </c>
      <c r="E734" s="254">
        <f>SUM(H733:H733)</f>
        <v>70762.5</v>
      </c>
      <c r="F734" s="172">
        <f>E734*C734/100</f>
        <v>3538.125</v>
      </c>
      <c r="G734" s="40"/>
      <c r="H734" s="40"/>
      <c r="I734" s="164"/>
    </row>
    <row r="735" spans="1:9" s="153" customFormat="1" ht="15.75" thickBot="1" x14ac:dyDescent="0.25">
      <c r="A735" s="153">
        <v>1</v>
      </c>
      <c r="B735" s="166" t="s">
        <v>8</v>
      </c>
      <c r="C735" s="167">
        <f>ROUNDUP(SUM(F735:I735),0)</f>
        <v>1155484</v>
      </c>
      <c r="D735" s="154" t="s">
        <v>34</v>
      </c>
      <c r="E735" s="149"/>
      <c r="F735" s="168">
        <f>SUM(F729:F734)</f>
        <v>37000.625</v>
      </c>
      <c r="G735" s="169">
        <f>SUM(G729:G734)</f>
        <v>1047720</v>
      </c>
      <c r="H735" s="169">
        <f>SUM(H729:H734)</f>
        <v>70762.5</v>
      </c>
      <c r="I735" s="170">
        <f>SUM(I729:I734)</f>
        <v>0</v>
      </c>
    </row>
    <row r="736" spans="1:9" s="153" customFormat="1" ht="15.75" thickBot="1" x14ac:dyDescent="0.25">
      <c r="A736" s="153">
        <v>2</v>
      </c>
      <c r="B736" s="147"/>
      <c r="D736" s="154"/>
      <c r="E736" s="149"/>
      <c r="F736" s="150"/>
      <c r="G736" s="150"/>
      <c r="H736" s="150"/>
      <c r="I736" s="150"/>
    </row>
    <row r="737" spans="1:11" s="153" customFormat="1" ht="16.5" thickBot="1" x14ac:dyDescent="0.3">
      <c r="A737" s="153">
        <v>3</v>
      </c>
      <c r="B737" s="559" t="s">
        <v>14</v>
      </c>
      <c r="C737" s="559"/>
      <c r="D737" s="559"/>
      <c r="E737" s="559"/>
      <c r="F737" s="158" t="s">
        <v>4</v>
      </c>
      <c r="G737" s="159" t="s">
        <v>5</v>
      </c>
      <c r="H737" s="159" t="s">
        <v>6</v>
      </c>
      <c r="I737" s="160" t="s">
        <v>7</v>
      </c>
    </row>
    <row r="738" spans="1:11" s="153" customFormat="1" x14ac:dyDescent="0.2">
      <c r="B738" s="155" t="s">
        <v>42</v>
      </c>
      <c r="C738" s="156">
        <v>0.65</v>
      </c>
      <c r="D738" s="157" t="s">
        <v>34</v>
      </c>
      <c r="E738" s="171">
        <f>+concretos!$G$67</f>
        <v>906400</v>
      </c>
      <c r="F738" s="172"/>
      <c r="G738" s="40">
        <f t="shared" ref="G738" si="150">E738*C738</f>
        <v>589160</v>
      </c>
      <c r="H738" s="40"/>
      <c r="I738" s="164"/>
    </row>
    <row r="739" spans="1:11" s="153" customFormat="1" x14ac:dyDescent="0.2">
      <c r="B739" s="161" t="s">
        <v>43</v>
      </c>
      <c r="C739" s="250">
        <v>0.4</v>
      </c>
      <c r="D739" s="251" t="s">
        <v>34</v>
      </c>
      <c r="E739" s="173">
        <f>+MATERIALES!$D$7</f>
        <v>160000</v>
      </c>
      <c r="F739" s="172"/>
      <c r="G739" s="40">
        <f t="shared" ref="G739" si="151">E739*C739</f>
        <v>64000</v>
      </c>
      <c r="H739" s="40"/>
      <c r="I739" s="164"/>
    </row>
    <row r="740" spans="1:11" s="153" customFormat="1" x14ac:dyDescent="0.2">
      <c r="B740" s="377" t="str">
        <f>+B732</f>
        <v>Mezcladora de concreto (1bulto)</v>
      </c>
      <c r="C740" s="250">
        <v>2.5</v>
      </c>
      <c r="D740" s="251" t="s">
        <v>24</v>
      </c>
      <c r="E740" s="378">
        <f>+E732</f>
        <v>13385</v>
      </c>
      <c r="F740" s="172">
        <f>+E740*C740</f>
        <v>33462.5</v>
      </c>
      <c r="G740" s="294"/>
      <c r="H740" s="294"/>
      <c r="I740" s="164"/>
    </row>
    <row r="741" spans="1:11" s="153" customFormat="1" x14ac:dyDescent="0.2">
      <c r="B741" s="161" t="s">
        <v>72</v>
      </c>
      <c r="C741" s="250">
        <v>0.15</v>
      </c>
      <c r="D741" s="251" t="s">
        <v>96</v>
      </c>
      <c r="E741" s="173">
        <v>471750</v>
      </c>
      <c r="F741" s="172"/>
      <c r="G741" s="40"/>
      <c r="H741" s="40">
        <f t="shared" ref="H741" si="152">E741*C741</f>
        <v>70762.5</v>
      </c>
      <c r="I741" s="164"/>
    </row>
    <row r="742" spans="1:11" s="103" customFormat="1" ht="15.75" thickBot="1" x14ac:dyDescent="0.25">
      <c r="B742" s="165" t="s">
        <v>32</v>
      </c>
      <c r="C742" s="252">
        <v>5</v>
      </c>
      <c r="D742" s="253" t="s">
        <v>33</v>
      </c>
      <c r="E742" s="254">
        <f>SUM(H741:H741)</f>
        <v>70762.5</v>
      </c>
      <c r="F742" s="172">
        <f>E742*C742/100</f>
        <v>3538.125</v>
      </c>
      <c r="G742" s="40"/>
      <c r="H742" s="40"/>
      <c r="I742" s="164"/>
    </row>
    <row r="743" spans="1:11" s="153" customFormat="1" ht="15.75" thickBot="1" x14ac:dyDescent="0.25">
      <c r="A743" s="153">
        <v>2</v>
      </c>
      <c r="B743" s="166" t="s">
        <v>8</v>
      </c>
      <c r="C743" s="167">
        <f>ROUNDUP(SUM(F743:I743),0)</f>
        <v>760924</v>
      </c>
      <c r="D743" s="154" t="s">
        <v>34</v>
      </c>
      <c r="E743" s="149"/>
      <c r="F743" s="168">
        <f>SUM(F738:F742)</f>
        <v>37000.625</v>
      </c>
      <c r="G743" s="169">
        <f>SUM(G738:G742)</f>
        <v>653160</v>
      </c>
      <c r="H743" s="169">
        <f>SUM(H738:H742)</f>
        <v>70762.5</v>
      </c>
      <c r="I743" s="170">
        <f>SUM(I738:I742)</f>
        <v>0</v>
      </c>
      <c r="K743" s="33"/>
    </row>
    <row r="744" spans="1:11" s="153" customFormat="1" ht="15.75" thickBot="1" x14ac:dyDescent="0.25">
      <c r="A744" s="153">
        <v>3</v>
      </c>
      <c r="B744" s="147"/>
      <c r="D744" s="154"/>
      <c r="E744" s="149"/>
      <c r="F744" s="150"/>
      <c r="G744" s="150"/>
      <c r="H744" s="150"/>
      <c r="I744" s="150"/>
    </row>
    <row r="745" spans="1:11" s="153" customFormat="1" ht="16.5" thickBot="1" x14ac:dyDescent="0.3">
      <c r="B745" s="559" t="s">
        <v>17</v>
      </c>
      <c r="C745" s="559"/>
      <c r="D745" s="559"/>
      <c r="E745" s="559"/>
      <c r="F745" s="158" t="s">
        <v>4</v>
      </c>
      <c r="G745" s="159" t="s">
        <v>5</v>
      </c>
      <c r="H745" s="159" t="s">
        <v>6</v>
      </c>
      <c r="I745" s="160" t="s">
        <v>7</v>
      </c>
    </row>
    <row r="746" spans="1:11" s="153" customFormat="1" x14ac:dyDescent="0.2">
      <c r="B746" s="155" t="s">
        <v>46</v>
      </c>
      <c r="C746" s="156">
        <v>50</v>
      </c>
      <c r="D746" s="157"/>
      <c r="E746" s="171">
        <f>+MATERIALES!$D$15</f>
        <v>900</v>
      </c>
      <c r="F746" s="249"/>
      <c r="G746" s="40">
        <f t="shared" ref="G746:G747" si="153">E746*C746</f>
        <v>45000</v>
      </c>
      <c r="H746" s="40"/>
      <c r="I746" s="164"/>
    </row>
    <row r="747" spans="1:11" s="153" customFormat="1" x14ac:dyDescent="0.2">
      <c r="B747" s="161" t="s">
        <v>47</v>
      </c>
      <c r="C747" s="250">
        <v>0.03</v>
      </c>
      <c r="D747" s="251"/>
      <c r="E747" s="173">
        <f>+$E$288</f>
        <v>1018900</v>
      </c>
      <c r="F747" s="249"/>
      <c r="G747" s="40">
        <f t="shared" si="153"/>
        <v>30567</v>
      </c>
      <c r="H747" s="40"/>
      <c r="I747" s="164"/>
    </row>
    <row r="748" spans="1:11" s="153" customFormat="1" ht="15" customHeight="1" x14ac:dyDescent="0.2">
      <c r="B748" s="295" t="s">
        <v>320</v>
      </c>
      <c r="C748" s="296">
        <v>0.5</v>
      </c>
      <c r="D748" s="297" t="str">
        <f>+MATERIALES!$C$20</f>
        <v>GLO</v>
      </c>
      <c r="E748" s="298">
        <f>+MATERIALES!$D$20</f>
        <v>90000</v>
      </c>
      <c r="F748" s="299"/>
      <c r="G748" s="300"/>
      <c r="H748" s="300"/>
      <c r="I748" s="301">
        <f>+E748*C748</f>
        <v>45000</v>
      </c>
    </row>
    <row r="749" spans="1:11" s="153" customFormat="1" x14ac:dyDescent="0.2">
      <c r="B749" s="161" t="s">
        <v>36</v>
      </c>
      <c r="C749" s="250">
        <v>7.0000000000000007E-2</v>
      </c>
      <c r="D749" s="251" t="s">
        <v>96</v>
      </c>
      <c r="E749" s="173">
        <f>IF(A743&gt;0,VLOOKUP(A743,'A. Cuadrillas'!$A$1:$G$315,7,TRUE),"")</f>
        <v>83250</v>
      </c>
      <c r="F749" s="249"/>
      <c r="G749" s="40"/>
      <c r="H749" s="40">
        <f t="shared" ref="H749:H750" si="154">E749*C749</f>
        <v>5827.5000000000009</v>
      </c>
      <c r="I749" s="164"/>
    </row>
    <row r="750" spans="1:11" s="153" customFormat="1" x14ac:dyDescent="0.2">
      <c r="B750" s="161" t="s">
        <v>31</v>
      </c>
      <c r="C750" s="250">
        <v>7.0000000000000007E-2</v>
      </c>
      <c r="D750" s="251" t="s">
        <v>96</v>
      </c>
      <c r="E750" s="173">
        <f>IF(A744&gt;0,VLOOKUP(A744,'A. Cuadrillas'!$A$1:$G$315,7,TRUE),"")</f>
        <v>55500</v>
      </c>
      <c r="F750" s="249"/>
      <c r="G750" s="40"/>
      <c r="H750" s="40">
        <f t="shared" si="154"/>
        <v>3885.0000000000005</v>
      </c>
      <c r="I750" s="164"/>
    </row>
    <row r="751" spans="1:11" s="153" customFormat="1" x14ac:dyDescent="0.2">
      <c r="B751" s="161" t="s">
        <v>45</v>
      </c>
      <c r="C751" s="250">
        <v>5</v>
      </c>
      <c r="D751" s="251" t="s">
        <v>33</v>
      </c>
      <c r="E751" s="173">
        <f>SUM(G745:G750)</f>
        <v>75567</v>
      </c>
      <c r="F751" s="249"/>
      <c r="G751" s="40"/>
      <c r="H751" s="40"/>
      <c r="I751" s="164">
        <f>E751*C751/100</f>
        <v>3778.35</v>
      </c>
    </row>
    <row r="752" spans="1:11" s="153" customFormat="1" ht="15.75" thickBot="1" x14ac:dyDescent="0.25">
      <c r="A752" s="153">
        <v>1</v>
      </c>
      <c r="B752" s="165" t="s">
        <v>32</v>
      </c>
      <c r="C752" s="252">
        <v>5</v>
      </c>
      <c r="D752" s="253" t="s">
        <v>33</v>
      </c>
      <c r="E752" s="254">
        <f>SUM(H747:H750)</f>
        <v>9712.5000000000018</v>
      </c>
      <c r="F752" s="249">
        <f>E752*C752/100</f>
        <v>485.62500000000006</v>
      </c>
      <c r="G752" s="40"/>
      <c r="H752" s="40"/>
      <c r="I752" s="164"/>
    </row>
    <row r="753" spans="1:9" s="153" customFormat="1" ht="15.75" thickBot="1" x14ac:dyDescent="0.25">
      <c r="A753" s="153">
        <v>2</v>
      </c>
      <c r="B753" s="166" t="s">
        <v>8</v>
      </c>
      <c r="C753" s="167">
        <f>ROUNDUP(SUM(F753:I753),0)</f>
        <v>134544</v>
      </c>
      <c r="D753" s="154" t="s">
        <v>41</v>
      </c>
      <c r="E753" s="149"/>
      <c r="F753" s="168">
        <f>SUM(F746:F752)</f>
        <v>485.62500000000006</v>
      </c>
      <c r="G753" s="169">
        <f>SUM(G746:G752)</f>
        <v>75567</v>
      </c>
      <c r="H753" s="169">
        <f>SUM(H746:H752)</f>
        <v>9712.5000000000018</v>
      </c>
      <c r="I753" s="170">
        <f>SUM(I746:I752)</f>
        <v>48778.35</v>
      </c>
    </row>
    <row r="754" spans="1:9" s="153" customFormat="1" ht="15.75" thickBot="1" x14ac:dyDescent="0.25">
      <c r="A754" s="153">
        <v>3</v>
      </c>
      <c r="B754" s="147"/>
      <c r="D754" s="154"/>
      <c r="E754" s="149"/>
      <c r="F754" s="150"/>
      <c r="G754" s="150"/>
      <c r="H754" s="150"/>
      <c r="I754" s="150"/>
    </row>
    <row r="755" spans="1:9" s="153" customFormat="1" ht="16.5" thickBot="1" x14ac:dyDescent="0.3">
      <c r="B755" s="559" t="s">
        <v>15</v>
      </c>
      <c r="C755" s="559"/>
      <c r="D755" s="559"/>
      <c r="E755" s="559"/>
      <c r="F755" s="158" t="s">
        <v>4</v>
      </c>
      <c r="G755" s="159" t="s">
        <v>5</v>
      </c>
      <c r="H755" s="159" t="s">
        <v>6</v>
      </c>
      <c r="I755" s="160" t="s">
        <v>7</v>
      </c>
    </row>
    <row r="756" spans="1:9" s="153" customFormat="1" x14ac:dyDescent="0.2">
      <c r="B756" s="155" t="s">
        <v>44</v>
      </c>
      <c r="C756" s="156">
        <v>1</v>
      </c>
      <c r="D756" s="157" t="s">
        <v>39</v>
      </c>
      <c r="E756" s="171">
        <f>+MATERIALES!$D$8</f>
        <v>4700</v>
      </c>
      <c r="F756" s="249"/>
      <c r="G756" s="40">
        <f t="shared" ref="G756:G757" si="155">E756*C756</f>
        <v>4700</v>
      </c>
      <c r="H756" s="40"/>
      <c r="I756" s="164"/>
    </row>
    <row r="757" spans="1:9" s="153" customFormat="1" x14ac:dyDescent="0.2">
      <c r="B757" s="161" t="s">
        <v>440</v>
      </c>
      <c r="C757" s="250">
        <v>0.03</v>
      </c>
      <c r="D757" s="251" t="s">
        <v>39</v>
      </c>
      <c r="E757" s="173">
        <f>+E602</f>
        <v>4700</v>
      </c>
      <c r="F757" s="249"/>
      <c r="G757" s="40">
        <f t="shared" si="155"/>
        <v>141</v>
      </c>
      <c r="H757" s="40"/>
      <c r="I757" s="164"/>
    </row>
    <row r="758" spans="1:9" s="153" customFormat="1" x14ac:dyDescent="0.2">
      <c r="B758" s="161" t="str">
        <f>+MATERIALES!B20</f>
        <v>TRANSPORTE INTERNO</v>
      </c>
      <c r="C758" s="250">
        <v>0.01</v>
      </c>
      <c r="D758" s="251" t="str">
        <f>+MATERIALES!C20</f>
        <v>GLO</v>
      </c>
      <c r="E758" s="173">
        <f>+MATERIALES!D20</f>
        <v>90000</v>
      </c>
      <c r="F758" s="249"/>
      <c r="G758" s="294"/>
      <c r="H758" s="294"/>
      <c r="I758" s="164">
        <f>+E758*C758</f>
        <v>900</v>
      </c>
    </row>
    <row r="759" spans="1:9" s="153" customFormat="1" ht="15" customHeight="1" x14ac:dyDescent="0.2">
      <c r="B759" s="161" t="s">
        <v>35</v>
      </c>
      <c r="C759" s="250">
        <v>5.0000000000000001E-3</v>
      </c>
      <c r="D759" s="251" t="s">
        <v>96</v>
      </c>
      <c r="E759" s="173">
        <f>IF(A752&gt;0,VLOOKUP(A752,'A. Cuadrillas'!$A$1:$G$315,7,TRUE),"")</f>
        <v>92500</v>
      </c>
      <c r="F759" s="249"/>
      <c r="G759" s="40"/>
      <c r="H759" s="40">
        <f t="shared" ref="H759:H761" si="156">E759*C759</f>
        <v>462.5</v>
      </c>
      <c r="I759" s="164"/>
    </row>
    <row r="760" spans="1:9" s="146" customFormat="1" ht="15" customHeight="1" x14ac:dyDescent="0.2">
      <c r="B760" s="161" t="s">
        <v>36</v>
      </c>
      <c r="C760" s="250">
        <v>1E-3</v>
      </c>
      <c r="D760" s="251" t="s">
        <v>96</v>
      </c>
      <c r="E760" s="173">
        <f>IF(A753&gt;0,VLOOKUP(A753,'A. Cuadrillas'!$A$1:$G$315,7,TRUE),"")</f>
        <v>83250</v>
      </c>
      <c r="F760" s="249"/>
      <c r="G760" s="40"/>
      <c r="H760" s="40">
        <f t="shared" si="156"/>
        <v>83.25</v>
      </c>
      <c r="I760" s="164"/>
    </row>
    <row r="761" spans="1:9" s="146" customFormat="1" ht="15" customHeight="1" x14ac:dyDescent="0.2">
      <c r="B761" s="161" t="s">
        <v>31</v>
      </c>
      <c r="C761" s="250">
        <v>1E-3</v>
      </c>
      <c r="D761" s="251" t="s">
        <v>96</v>
      </c>
      <c r="E761" s="173">
        <f>IF(A754&gt;0,VLOOKUP(A754,'A. Cuadrillas'!$A$1:$G$315,7,TRUE),"")</f>
        <v>55500</v>
      </c>
      <c r="F761" s="249"/>
      <c r="G761" s="40"/>
      <c r="H761" s="40">
        <f t="shared" si="156"/>
        <v>55.5</v>
      </c>
      <c r="I761" s="164"/>
    </row>
    <row r="762" spans="1:9" s="146" customFormat="1" ht="19.5" customHeight="1" x14ac:dyDescent="0.2">
      <c r="B762" s="161" t="s">
        <v>45</v>
      </c>
      <c r="C762" s="250">
        <v>10</v>
      </c>
      <c r="D762" s="251" t="s">
        <v>33</v>
      </c>
      <c r="E762" s="173">
        <f>SUM(G756:G761)</f>
        <v>4841</v>
      </c>
      <c r="F762" s="249"/>
      <c r="G762" s="40"/>
      <c r="H762" s="40"/>
      <c r="I762" s="164">
        <f>E762*C762/100</f>
        <v>484.1</v>
      </c>
    </row>
    <row r="763" spans="1:9" s="146" customFormat="1" ht="15" customHeight="1" thickBot="1" x14ac:dyDescent="0.25">
      <c r="B763" s="165" t="s">
        <v>32</v>
      </c>
      <c r="C763" s="252">
        <v>5</v>
      </c>
      <c r="D763" s="253" t="s">
        <v>33</v>
      </c>
      <c r="E763" s="254">
        <f>SUM(H759:H761)</f>
        <v>601.25</v>
      </c>
      <c r="F763" s="249">
        <f>E763*C763/100</f>
        <v>30.0625</v>
      </c>
      <c r="G763" s="40"/>
      <c r="H763" s="40"/>
      <c r="I763" s="164"/>
    </row>
    <row r="764" spans="1:9" s="146" customFormat="1" ht="15" customHeight="1" thickBot="1" x14ac:dyDescent="0.25">
      <c r="B764" s="166" t="s">
        <v>8</v>
      </c>
      <c r="C764" s="167">
        <f>ROUNDUP(SUM(F764:I764),0)</f>
        <v>6857</v>
      </c>
      <c r="D764" s="154" t="s">
        <v>39</v>
      </c>
      <c r="E764" s="149"/>
      <c r="F764" s="168">
        <f>SUM(F756:F763)</f>
        <v>30.0625</v>
      </c>
      <c r="G764" s="169">
        <f>SUM(G756:G763)</f>
        <v>4841</v>
      </c>
      <c r="H764" s="169">
        <f>SUM(H756:H763)</f>
        <v>601.25</v>
      </c>
      <c r="I764" s="170">
        <f>SUM(I756:I763)</f>
        <v>1384.1</v>
      </c>
    </row>
    <row r="765" spans="1:9" s="146" customFormat="1" ht="15" customHeight="1" x14ac:dyDescent="0.2">
      <c r="B765" s="147"/>
      <c r="C765" s="153"/>
      <c r="D765" s="154"/>
      <c r="E765" s="149"/>
      <c r="F765" s="150"/>
      <c r="G765" s="150"/>
      <c r="H765" s="150"/>
      <c r="I765" s="150"/>
    </row>
    <row r="766" spans="1:9" s="153" customFormat="1" ht="15.75" x14ac:dyDescent="0.25">
      <c r="A766" s="153">
        <v>1</v>
      </c>
      <c r="C766" s="151"/>
    </row>
    <row r="767" spans="1:9" s="153" customFormat="1" ht="16.5" thickBot="1" x14ac:dyDescent="0.3">
      <c r="A767" s="153">
        <v>2</v>
      </c>
      <c r="B767" s="556" t="s">
        <v>217</v>
      </c>
      <c r="C767" s="557"/>
      <c r="D767" s="557"/>
      <c r="E767" s="557"/>
      <c r="F767" s="151"/>
      <c r="G767" s="151"/>
      <c r="H767" s="151"/>
      <c r="I767" s="151"/>
    </row>
    <row r="768" spans="1:9" s="146" customFormat="1" ht="15" customHeight="1" thickBot="1" x14ac:dyDescent="0.25">
      <c r="B768" s="558"/>
      <c r="C768" s="558"/>
      <c r="D768" s="558"/>
      <c r="E768" s="558"/>
      <c r="F768" s="158" t="s">
        <v>4</v>
      </c>
      <c r="G768" s="159" t="s">
        <v>5</v>
      </c>
      <c r="H768" s="159" t="s">
        <v>6</v>
      </c>
      <c r="I768" s="160" t="s">
        <v>7</v>
      </c>
    </row>
    <row r="769" spans="1:9" s="146" customFormat="1" ht="15" customHeight="1" x14ac:dyDescent="0.2">
      <c r="B769" s="155" t="s">
        <v>227</v>
      </c>
      <c r="C769" s="156">
        <v>2.5</v>
      </c>
      <c r="D769" s="157" t="s">
        <v>29</v>
      </c>
      <c r="E769" s="171">
        <f>+E779</f>
        <v>78000</v>
      </c>
      <c r="F769" s="162"/>
      <c r="G769" s="163">
        <f t="shared" ref="G769:G770" si="157">+C769*E769</f>
        <v>195000</v>
      </c>
      <c r="H769" s="163"/>
      <c r="I769" s="164"/>
    </row>
    <row r="770" spans="1:9" s="146" customFormat="1" ht="15" customHeight="1" x14ac:dyDescent="0.2">
      <c r="B770" s="161" t="s">
        <v>228</v>
      </c>
      <c r="C770" s="250">
        <v>1.5</v>
      </c>
      <c r="D770" s="251" t="s">
        <v>41</v>
      </c>
      <c r="E770" s="173">
        <f>+E780</f>
        <v>80000</v>
      </c>
      <c r="F770" s="162"/>
      <c r="G770" s="163">
        <f t="shared" si="157"/>
        <v>120000</v>
      </c>
      <c r="H770" s="163"/>
      <c r="I770" s="164"/>
    </row>
    <row r="771" spans="1:9" s="146" customFormat="1" ht="15" customHeight="1" x14ac:dyDescent="0.2">
      <c r="B771" s="161" t="s">
        <v>229</v>
      </c>
      <c r="C771" s="250">
        <v>0.01</v>
      </c>
      <c r="D771" s="251" t="s">
        <v>230</v>
      </c>
      <c r="E771" s="173">
        <v>42000</v>
      </c>
      <c r="F771" s="172"/>
      <c r="G771" s="163">
        <f>+C771*E771</f>
        <v>420</v>
      </c>
      <c r="H771" s="163"/>
      <c r="I771" s="164"/>
    </row>
    <row r="772" spans="1:9" s="146" customFormat="1" ht="15" customHeight="1" x14ac:dyDescent="0.2">
      <c r="B772" s="161" t="s">
        <v>35</v>
      </c>
      <c r="C772" s="250">
        <v>0.25</v>
      </c>
      <c r="D772" s="251" t="s">
        <v>96</v>
      </c>
      <c r="E772" s="173">
        <f>IF(A766&gt;0,VLOOKUP(A766,'A. Cuadrillas'!$A$1:$G$315,7,TRUE),"")</f>
        <v>92500</v>
      </c>
      <c r="F772" s="249"/>
      <c r="G772" s="40"/>
      <c r="H772" s="40">
        <f t="shared" ref="H772:H773" si="158">E772*C772</f>
        <v>23125</v>
      </c>
      <c r="I772" s="164"/>
    </row>
    <row r="773" spans="1:9" s="146" customFormat="1" ht="15" customHeight="1" x14ac:dyDescent="0.2">
      <c r="B773" s="161" t="s">
        <v>36</v>
      </c>
      <c r="C773" s="250">
        <v>0.3</v>
      </c>
      <c r="D773" s="251" t="s">
        <v>96</v>
      </c>
      <c r="E773" s="173">
        <f>IF(A767&gt;0,VLOOKUP(A767,'A. Cuadrillas'!$A$1:$G$315,7,TRUE),"")</f>
        <v>83250</v>
      </c>
      <c r="F773" s="249"/>
      <c r="G773" s="40"/>
      <c r="H773" s="40">
        <f t="shared" si="158"/>
        <v>24975</v>
      </c>
      <c r="I773" s="164"/>
    </row>
    <row r="774" spans="1:9" s="146" customFormat="1" ht="15" customHeight="1" thickBot="1" x14ac:dyDescent="0.25">
      <c r="B774" s="165" t="s">
        <v>32</v>
      </c>
      <c r="C774" s="252">
        <v>5</v>
      </c>
      <c r="D774" s="253" t="s">
        <v>33</v>
      </c>
      <c r="E774" s="254">
        <v>36600</v>
      </c>
      <c r="F774" s="162">
        <f>+E774*C774/100</f>
        <v>1830</v>
      </c>
      <c r="G774" s="163"/>
      <c r="H774" s="163"/>
      <c r="I774" s="164"/>
    </row>
    <row r="775" spans="1:9" s="146" customFormat="1" ht="15" customHeight="1" thickBot="1" x14ac:dyDescent="0.3">
      <c r="B775" s="166" t="s">
        <v>8</v>
      </c>
      <c r="C775" s="167">
        <f>ROUNDUP(SUM(F775:I775),0)</f>
        <v>365350</v>
      </c>
      <c r="D775" s="154" t="s">
        <v>29</v>
      </c>
      <c r="E775" s="151"/>
      <c r="F775" s="168">
        <f>SUM(F769:F774)</f>
        <v>1830</v>
      </c>
      <c r="G775" s="169">
        <f t="shared" ref="G775:I775" si="159">SUM(G769:G774)</f>
        <v>315420</v>
      </c>
      <c r="H775" s="169">
        <f t="shared" si="159"/>
        <v>48100</v>
      </c>
      <c r="I775" s="170">
        <f t="shared" si="159"/>
        <v>0</v>
      </c>
    </row>
    <row r="776" spans="1:9" s="153" customFormat="1" ht="15.75" x14ac:dyDescent="0.25">
      <c r="A776" s="153">
        <v>1</v>
      </c>
      <c r="B776" s="174"/>
      <c r="C776" s="175"/>
      <c r="D776" s="151"/>
      <c r="E776" s="151"/>
      <c r="F776" s="176"/>
      <c r="G776" s="176"/>
      <c r="H776" s="176"/>
      <c r="I776" s="176"/>
    </row>
    <row r="777" spans="1:9" s="153" customFormat="1" ht="16.5" thickBot="1" x14ac:dyDescent="0.3">
      <c r="A777" s="153">
        <v>2</v>
      </c>
      <c r="B777" s="556" t="s">
        <v>218</v>
      </c>
      <c r="C777" s="557"/>
      <c r="D777" s="557"/>
      <c r="E777" s="557"/>
      <c r="F777" s="151"/>
      <c r="G777" s="151"/>
      <c r="H777" s="151"/>
      <c r="I777" s="151"/>
    </row>
    <row r="778" spans="1:9" s="146" customFormat="1" ht="15" customHeight="1" thickBot="1" x14ac:dyDescent="0.25">
      <c r="B778" s="558"/>
      <c r="C778" s="558"/>
      <c r="D778" s="558"/>
      <c r="E778" s="558"/>
      <c r="F778" s="158" t="s">
        <v>4</v>
      </c>
      <c r="G778" s="159" t="s">
        <v>5</v>
      </c>
      <c r="H778" s="159" t="s">
        <v>6</v>
      </c>
      <c r="I778" s="160" t="s">
        <v>7</v>
      </c>
    </row>
    <row r="779" spans="1:9" s="146" customFormat="1" ht="15" customHeight="1" x14ac:dyDescent="0.2">
      <c r="B779" s="155" t="s">
        <v>227</v>
      </c>
      <c r="C779" s="156">
        <v>12</v>
      </c>
      <c r="D779" s="157" t="s">
        <v>29</v>
      </c>
      <c r="E779" s="171">
        <v>78000</v>
      </c>
      <c r="F779" s="162"/>
      <c r="G779" s="163">
        <f t="shared" ref="G779:G780" si="160">+C779*E779</f>
        <v>936000</v>
      </c>
      <c r="H779" s="163"/>
      <c r="I779" s="164"/>
    </row>
    <row r="780" spans="1:9" s="146" customFormat="1" ht="15" customHeight="1" x14ac:dyDescent="0.2">
      <c r="B780" s="161" t="s">
        <v>228</v>
      </c>
      <c r="C780" s="250">
        <v>6</v>
      </c>
      <c r="D780" s="251" t="s">
        <v>41</v>
      </c>
      <c r="E780" s="173">
        <v>80000</v>
      </c>
      <c r="F780" s="162"/>
      <c r="G780" s="163">
        <f t="shared" si="160"/>
        <v>480000</v>
      </c>
      <c r="H780" s="163"/>
      <c r="I780" s="164"/>
    </row>
    <row r="781" spans="1:9" s="146" customFormat="1" ht="15" customHeight="1" x14ac:dyDescent="0.2">
      <c r="B781" s="161" t="s">
        <v>229</v>
      </c>
      <c r="C781" s="250">
        <v>0.01</v>
      </c>
      <c r="D781" s="251" t="s">
        <v>230</v>
      </c>
      <c r="E781" s="173">
        <v>42000</v>
      </c>
      <c r="F781" s="172"/>
      <c r="G781" s="163">
        <f>+C781*E781</f>
        <v>420</v>
      </c>
      <c r="H781" s="163"/>
      <c r="I781" s="164"/>
    </row>
    <row r="782" spans="1:9" s="34" customFormat="1" x14ac:dyDescent="0.2">
      <c r="B782" s="161" t="s">
        <v>35</v>
      </c>
      <c r="C782" s="250">
        <v>0.25</v>
      </c>
      <c r="D782" s="251" t="s">
        <v>96</v>
      </c>
      <c r="E782" s="173">
        <f>IF(A776&gt;0,VLOOKUP(A776,'A. Cuadrillas'!$A$1:$G$315,7,TRUE),"")</f>
        <v>92500</v>
      </c>
      <c r="F782" s="249"/>
      <c r="G782" s="40"/>
      <c r="H782" s="40">
        <f t="shared" ref="H782:H783" si="161">E782*C782</f>
        <v>23125</v>
      </c>
      <c r="I782" s="164"/>
    </row>
    <row r="783" spans="1:9" s="34" customFormat="1" x14ac:dyDescent="0.2">
      <c r="B783" s="161" t="s">
        <v>36</v>
      </c>
      <c r="C783" s="250">
        <v>0.3</v>
      </c>
      <c r="D783" s="251" t="s">
        <v>96</v>
      </c>
      <c r="E783" s="173">
        <f>IF(A777&gt;0,VLOOKUP(A777,'A. Cuadrillas'!$A$1:$G$315,7,TRUE),"")</f>
        <v>83250</v>
      </c>
      <c r="F783" s="249"/>
      <c r="G783" s="40"/>
      <c r="H783" s="40">
        <f t="shared" si="161"/>
        <v>24975</v>
      </c>
      <c r="I783" s="164"/>
    </row>
    <row r="784" spans="1:9" s="34" customFormat="1" ht="15.75" thickBot="1" x14ac:dyDescent="0.25">
      <c r="B784" s="165" t="s">
        <v>32</v>
      </c>
      <c r="C784" s="252">
        <v>5</v>
      </c>
      <c r="D784" s="253" t="s">
        <v>33</v>
      </c>
      <c r="E784" s="254">
        <v>36600</v>
      </c>
      <c r="F784" s="162">
        <f>+E784*C784/100</f>
        <v>1830</v>
      </c>
      <c r="G784" s="163"/>
      <c r="H784" s="163"/>
      <c r="I784" s="164"/>
    </row>
    <row r="785" spans="1:9" s="34" customFormat="1" ht="16.5" thickBot="1" x14ac:dyDescent="0.3">
      <c r="B785" s="166" t="s">
        <v>8</v>
      </c>
      <c r="C785" s="167">
        <f>ROUNDUP(SUM(F785:I785),0)</f>
        <v>1466350</v>
      </c>
      <c r="D785" s="154" t="s">
        <v>28</v>
      </c>
      <c r="E785" s="151"/>
      <c r="F785" s="168">
        <f>SUM(F779:F784)</f>
        <v>1830</v>
      </c>
      <c r="G785" s="169">
        <f t="shared" ref="G785" si="162">SUM(G779:G784)</f>
        <v>1416420</v>
      </c>
      <c r="H785" s="169">
        <f t="shared" ref="H785" si="163">SUM(H779:H784)</f>
        <v>48100</v>
      </c>
      <c r="I785" s="170">
        <f t="shared" ref="I785" si="164">SUM(I779:I784)</f>
        <v>0</v>
      </c>
    </row>
    <row r="786" spans="1:9" s="34" customFormat="1" ht="15.75" customHeight="1" thickBot="1" x14ac:dyDescent="0.25">
      <c r="A786" s="34">
        <v>3</v>
      </c>
      <c r="B786" s="147"/>
      <c r="C786" s="146"/>
      <c r="D786" s="148"/>
      <c r="E786" s="149"/>
      <c r="F786" s="150"/>
      <c r="G786" s="150"/>
      <c r="H786" s="150"/>
      <c r="I786" s="150"/>
    </row>
    <row r="787" spans="1:9" s="153" customFormat="1" ht="16.5" thickBot="1" x14ac:dyDescent="0.3">
      <c r="B787" s="559" t="str">
        <f>+'FORMATO OFERTA ECONÓMICA'!B104</f>
        <v>SUMINISTRO E INSTALACION DE CONCERTINA PERIMETRAL</v>
      </c>
      <c r="C787" s="559"/>
      <c r="D787" s="559"/>
      <c r="E787" s="559"/>
      <c r="F787" s="158" t="s">
        <v>4</v>
      </c>
      <c r="G787" s="159" t="s">
        <v>5</v>
      </c>
      <c r="H787" s="159" t="s">
        <v>6</v>
      </c>
      <c r="I787" s="160" t="s">
        <v>7</v>
      </c>
    </row>
    <row r="788" spans="1:9" s="153" customFormat="1" x14ac:dyDescent="0.2">
      <c r="B788" s="155" t="str">
        <f>+MATERIALES!B25</f>
        <v>CONCERTINA</v>
      </c>
      <c r="C788" s="156">
        <v>1.5</v>
      </c>
      <c r="D788" s="157" t="s">
        <v>39</v>
      </c>
      <c r="E788" s="171">
        <f>+MATERIALES!D25</f>
        <v>17700</v>
      </c>
      <c r="F788" s="249"/>
      <c r="G788" s="40">
        <f t="shared" ref="G788" si="165">E788*C788</f>
        <v>26550</v>
      </c>
      <c r="H788" s="40"/>
      <c r="I788" s="164"/>
    </row>
    <row r="789" spans="1:9" s="153" customFormat="1" ht="15" customHeight="1" x14ac:dyDescent="0.2">
      <c r="B789" s="161" t="s">
        <v>36</v>
      </c>
      <c r="C789" s="250">
        <v>0.06</v>
      </c>
      <c r="D789" s="251" t="s">
        <v>96</v>
      </c>
      <c r="E789" s="173">
        <f>+E783</f>
        <v>83250</v>
      </c>
      <c r="F789" s="249"/>
      <c r="G789" s="40"/>
      <c r="H789" s="40">
        <f t="shared" ref="H789:H790" si="166">E789*C789</f>
        <v>4995</v>
      </c>
      <c r="I789" s="164"/>
    </row>
    <row r="790" spans="1:9" s="153" customFormat="1" ht="15" customHeight="1" x14ac:dyDescent="0.2">
      <c r="B790" s="161" t="s">
        <v>31</v>
      </c>
      <c r="C790" s="250">
        <v>0.06</v>
      </c>
      <c r="D790" s="251" t="s">
        <v>96</v>
      </c>
      <c r="E790" s="173">
        <f>IF(A786&gt;0,VLOOKUP(A786,'A. Cuadrillas'!$A$1:$G$315,7,TRUE),"")</f>
        <v>55500</v>
      </c>
      <c r="F790" s="249"/>
      <c r="G790" s="40"/>
      <c r="H790" s="40">
        <f t="shared" si="166"/>
        <v>3330</v>
      </c>
      <c r="I790" s="164"/>
    </row>
    <row r="791" spans="1:9" s="153" customFormat="1" x14ac:dyDescent="0.2">
      <c r="B791" s="161" t="s">
        <v>45</v>
      </c>
      <c r="C791" s="250">
        <v>10</v>
      </c>
      <c r="D791" s="251" t="s">
        <v>33</v>
      </c>
      <c r="E791" s="173">
        <f>SUM(G788:G790)</f>
        <v>26550</v>
      </c>
      <c r="F791" s="249"/>
      <c r="G791" s="40"/>
      <c r="H791" s="40"/>
      <c r="I791" s="164">
        <f>E791*C791/100</f>
        <v>2655</v>
      </c>
    </row>
    <row r="792" spans="1:9" s="153" customFormat="1" ht="15" customHeight="1" thickBot="1" x14ac:dyDescent="0.25">
      <c r="B792" s="165" t="s">
        <v>32</v>
      </c>
      <c r="C792" s="252">
        <v>5</v>
      </c>
      <c r="D792" s="253" t="s">
        <v>33</v>
      </c>
      <c r="E792" s="254">
        <f>SUM(H789:H790)</f>
        <v>8325</v>
      </c>
      <c r="F792" s="249">
        <f>E792*C792/100</f>
        <v>416.25</v>
      </c>
      <c r="G792" s="40"/>
      <c r="H792" s="40"/>
      <c r="I792" s="164"/>
    </row>
    <row r="793" spans="1:9" s="153" customFormat="1" ht="15" customHeight="1" thickBot="1" x14ac:dyDescent="0.25">
      <c r="B793" s="166" t="s">
        <v>8</v>
      </c>
      <c r="C793" s="167">
        <f>ROUNDUP(SUM(F793:I793),0)</f>
        <v>37947</v>
      </c>
      <c r="D793" s="154" t="s">
        <v>29</v>
      </c>
      <c r="E793" s="149"/>
      <c r="F793" s="168">
        <f>SUM(F788:F792)</f>
        <v>416.25</v>
      </c>
      <c r="G793" s="169">
        <f>SUM(G788:G792)</f>
        <v>26550</v>
      </c>
      <c r="H793" s="169">
        <f>SUM(H788:H792)</f>
        <v>8325</v>
      </c>
      <c r="I793" s="170">
        <f>SUM(I788:I792)</f>
        <v>2655</v>
      </c>
    </row>
    <row r="794" spans="1:9" s="153" customFormat="1" ht="15.75" customHeight="1" x14ac:dyDescent="0.2">
      <c r="B794" s="147"/>
      <c r="D794" s="154"/>
      <c r="E794" s="149"/>
      <c r="F794" s="150"/>
      <c r="G794" s="150"/>
      <c r="H794" s="150"/>
      <c r="I794" s="150"/>
    </row>
    <row r="795" spans="1:9" s="34" customFormat="1" ht="15.75" customHeight="1" thickBot="1" x14ac:dyDescent="0.25">
      <c r="B795" s="147"/>
      <c r="C795" s="146"/>
      <c r="D795" s="148"/>
      <c r="E795" s="149"/>
      <c r="F795" s="150"/>
      <c r="G795" s="150"/>
      <c r="H795" s="150"/>
      <c r="I795" s="150"/>
    </row>
    <row r="796" spans="1:9" s="34" customFormat="1" ht="16.5" customHeight="1" thickBot="1" x14ac:dyDescent="0.3">
      <c r="B796" s="561" t="s">
        <v>421</v>
      </c>
      <c r="C796" s="562"/>
      <c r="D796" s="562"/>
      <c r="E796" s="562"/>
      <c r="F796" s="562"/>
      <c r="G796" s="562"/>
      <c r="H796" s="562"/>
      <c r="I796" s="563"/>
    </row>
    <row r="797" spans="1:9" s="34" customFormat="1" ht="15" customHeight="1" x14ac:dyDescent="0.25">
      <c r="B797" s="68"/>
      <c r="C797" s="68"/>
      <c r="D797" s="68"/>
      <c r="E797" s="68"/>
      <c r="F797" s="68"/>
      <c r="G797" s="68"/>
      <c r="H797" s="68"/>
      <c r="I797" s="68"/>
    </row>
    <row r="798" spans="1:9" s="312" customFormat="1" ht="15.75" thickBot="1" x14ac:dyDescent="0.25">
      <c r="B798" s="53"/>
      <c r="C798" s="34"/>
      <c r="D798" s="69"/>
      <c r="E798" s="50"/>
      <c r="F798" s="54"/>
      <c r="G798" s="54"/>
      <c r="H798" s="54"/>
      <c r="I798" s="54"/>
    </row>
    <row r="799" spans="1:9" s="312" customFormat="1" ht="15" customHeight="1" thickBot="1" x14ac:dyDescent="0.3">
      <c r="A799" s="312">
        <v>3</v>
      </c>
      <c r="B799" s="559" t="s">
        <v>10</v>
      </c>
      <c r="C799" s="559"/>
      <c r="D799" s="559"/>
      <c r="E799" s="559"/>
      <c r="F799" s="35" t="s">
        <v>4</v>
      </c>
      <c r="G799" s="36" t="s">
        <v>5</v>
      </c>
      <c r="H799" s="36" t="s">
        <v>6</v>
      </c>
      <c r="I799" s="56" t="s">
        <v>7</v>
      </c>
    </row>
    <row r="800" spans="1:9" s="312" customFormat="1" ht="15" customHeight="1" x14ac:dyDescent="0.2">
      <c r="B800" s="155" t="s">
        <v>31</v>
      </c>
      <c r="C800" s="156">
        <v>0.3</v>
      </c>
      <c r="D800" s="157" t="s">
        <v>96</v>
      </c>
      <c r="E800" s="171">
        <f>IF(A786&gt;0,VLOOKUP(A786,'A. Cuadrillas'!$A$1:$G$315,7,TRUE),"")</f>
        <v>55500</v>
      </c>
      <c r="F800" s="58"/>
      <c r="G800" s="40"/>
      <c r="H800" s="40">
        <f t="shared" ref="H800" si="167">E800*C800</f>
        <v>16650</v>
      </c>
      <c r="I800" s="59"/>
    </row>
    <row r="801" spans="1:9" s="312" customFormat="1" ht="15.75" customHeight="1" thickBot="1" x14ac:dyDescent="0.25">
      <c r="B801" s="165" t="s">
        <v>32</v>
      </c>
      <c r="C801" s="252">
        <v>5</v>
      </c>
      <c r="D801" s="253" t="s">
        <v>33</v>
      </c>
      <c r="E801" s="254">
        <f>H800</f>
        <v>16650</v>
      </c>
      <c r="F801" s="58">
        <f>E801*C801/100</f>
        <v>832.5</v>
      </c>
      <c r="G801" s="40"/>
      <c r="H801" s="40"/>
      <c r="I801" s="59"/>
    </row>
    <row r="802" spans="1:9" s="312" customFormat="1" ht="15.75" customHeight="1" thickBot="1" x14ac:dyDescent="0.25">
      <c r="B802" s="48" t="s">
        <v>8</v>
      </c>
      <c r="C802" s="167">
        <f>ROUNDUP(SUM(F802:I802),0)</f>
        <v>17483</v>
      </c>
      <c r="D802" s="69" t="s">
        <v>34</v>
      </c>
      <c r="E802" s="50"/>
      <c r="F802" s="51">
        <f>SUM(F800:F801)</f>
        <v>832.5</v>
      </c>
      <c r="G802" s="52">
        <f>SUM(G800:G801)</f>
        <v>0</v>
      </c>
      <c r="H802" s="52">
        <f>SUM(H800:H801)</f>
        <v>16650</v>
      </c>
      <c r="I802" s="60">
        <f>SUM(I800:I801)</f>
        <v>0</v>
      </c>
    </row>
    <row r="803" spans="1:9" s="312" customFormat="1" ht="16.5" customHeight="1" thickBot="1" x14ac:dyDescent="0.25">
      <c r="B803" s="53"/>
      <c r="C803" s="34"/>
      <c r="D803" s="69"/>
      <c r="E803" s="50"/>
      <c r="F803" s="54"/>
      <c r="G803" s="54"/>
      <c r="H803" s="54"/>
      <c r="I803" s="54"/>
    </row>
    <row r="804" spans="1:9" s="312" customFormat="1" ht="15.75" customHeight="1" thickBot="1" x14ac:dyDescent="0.3">
      <c r="A804" s="312">
        <v>3</v>
      </c>
      <c r="B804" s="559" t="s">
        <v>11</v>
      </c>
      <c r="C804" s="559"/>
      <c r="D804" s="559"/>
      <c r="E804" s="559"/>
      <c r="F804" s="313" t="s">
        <v>4</v>
      </c>
      <c r="G804" s="314" t="s">
        <v>5</v>
      </c>
      <c r="H804" s="314" t="s">
        <v>6</v>
      </c>
      <c r="I804" s="315" t="s">
        <v>7</v>
      </c>
    </row>
    <row r="805" spans="1:9" s="312" customFormat="1" ht="15" customHeight="1" x14ac:dyDescent="0.2">
      <c r="B805" s="316" t="s">
        <v>31</v>
      </c>
      <c r="C805" s="317">
        <v>0.65</v>
      </c>
      <c r="D805" s="318" t="s">
        <v>96</v>
      </c>
      <c r="E805" s="319">
        <f>IF(A799&gt;0,VLOOKUP(A799,'A. Cuadrillas'!$A$1:$G$315,7,TRUE),"")</f>
        <v>55500</v>
      </c>
      <c r="F805" s="320"/>
      <c r="G805" s="321"/>
      <c r="H805" s="321">
        <f t="shared" ref="H805" si="168">E805*C805</f>
        <v>36075</v>
      </c>
      <c r="I805" s="301"/>
    </row>
    <row r="806" spans="1:9" s="312" customFormat="1" ht="15.75" customHeight="1" x14ac:dyDescent="0.2">
      <c r="B806" s="295" t="s">
        <v>32</v>
      </c>
      <c r="C806" s="322">
        <v>5</v>
      </c>
      <c r="D806" s="323" t="s">
        <v>33</v>
      </c>
      <c r="E806" s="319">
        <f>H805</f>
        <v>36075</v>
      </c>
      <c r="F806" s="320">
        <f>E806*C806/100</f>
        <v>1803.75</v>
      </c>
      <c r="G806" s="321"/>
      <c r="H806" s="321"/>
      <c r="I806" s="301"/>
    </row>
    <row r="807" spans="1:9" s="312" customFormat="1" ht="15" customHeight="1" thickBot="1" x14ac:dyDescent="0.25">
      <c r="B807" s="324" t="s">
        <v>8</v>
      </c>
      <c r="C807" s="167">
        <f>ROUNDUP(SUM(F807:I807),0)</f>
        <v>37879</v>
      </c>
      <c r="D807" s="326" t="s">
        <v>34</v>
      </c>
      <c r="E807" s="327"/>
      <c r="F807" s="328">
        <f>SUM(F805:F806)</f>
        <v>1803.75</v>
      </c>
      <c r="G807" s="329">
        <f>SUM(G805:G806)</f>
        <v>0</v>
      </c>
      <c r="H807" s="329">
        <f>SUM(H805:H806)</f>
        <v>36075</v>
      </c>
      <c r="I807" s="330">
        <f>SUM(I805:I806)</f>
        <v>0</v>
      </c>
    </row>
    <row r="808" spans="1:9" s="34" customFormat="1" ht="3.75" customHeight="1" thickBot="1" x14ac:dyDescent="0.25">
      <c r="B808" s="331"/>
      <c r="C808" s="312"/>
      <c r="D808" s="326"/>
      <c r="E808" s="327"/>
      <c r="F808" s="332"/>
      <c r="G808" s="332"/>
      <c r="H808" s="332"/>
      <c r="I808" s="332"/>
    </row>
    <row r="809" spans="1:9" s="34" customFormat="1" ht="15.75" customHeight="1" thickBot="1" x14ac:dyDescent="0.3">
      <c r="B809" s="559" t="s">
        <v>12</v>
      </c>
      <c r="C809" s="559"/>
      <c r="D809" s="559"/>
      <c r="E809" s="559"/>
      <c r="F809" s="313" t="s">
        <v>4</v>
      </c>
      <c r="G809" s="314" t="s">
        <v>5</v>
      </c>
      <c r="H809" s="314" t="s">
        <v>6</v>
      </c>
      <c r="I809" s="315" t="s">
        <v>7</v>
      </c>
    </row>
    <row r="810" spans="1:9" s="34" customFormat="1" ht="15" customHeight="1" x14ac:dyDescent="0.2">
      <c r="A810" s="34">
        <v>1</v>
      </c>
      <c r="B810" s="316" t="s">
        <v>31</v>
      </c>
      <c r="C810" s="317">
        <v>2</v>
      </c>
      <c r="D810" s="318" t="s">
        <v>96</v>
      </c>
      <c r="E810" s="319">
        <f>IF(A804&gt;0,VLOOKUP(A804,'A. Cuadrillas'!$A$1:$G$315,7,TRUE),"")</f>
        <v>55500</v>
      </c>
      <c r="F810" s="320"/>
      <c r="G810" s="321"/>
      <c r="H810" s="321">
        <f t="shared" ref="H810" si="169">E810*C810</f>
        <v>111000</v>
      </c>
      <c r="I810" s="301"/>
    </row>
    <row r="811" spans="1:9" s="34" customFormat="1" ht="15.75" customHeight="1" x14ac:dyDescent="0.2">
      <c r="A811" s="34">
        <v>2</v>
      </c>
      <c r="B811" s="295" t="s">
        <v>32</v>
      </c>
      <c r="C811" s="322">
        <v>10</v>
      </c>
      <c r="D811" s="323" t="s">
        <v>33</v>
      </c>
      <c r="E811" s="319">
        <f>H810</f>
        <v>111000</v>
      </c>
      <c r="F811" s="320">
        <f>E811*C811/100</f>
        <v>11100</v>
      </c>
      <c r="G811" s="321"/>
      <c r="H811" s="321"/>
      <c r="I811" s="301"/>
    </row>
    <row r="812" spans="1:9" s="34" customFormat="1" ht="15.75" customHeight="1" thickBot="1" x14ac:dyDescent="0.25">
      <c r="A812" s="34">
        <v>3</v>
      </c>
      <c r="B812" s="324" t="s">
        <v>8</v>
      </c>
      <c r="C812" s="167">
        <f>ROUNDUP(SUM(F812:I812),0)</f>
        <v>122100</v>
      </c>
      <c r="D812" s="326" t="s">
        <v>34</v>
      </c>
      <c r="E812" s="327"/>
      <c r="F812" s="328">
        <f>SUM(F810:F811)</f>
        <v>11100</v>
      </c>
      <c r="G812" s="329">
        <f>SUM(G810:G810)</f>
        <v>0</v>
      </c>
      <c r="H812" s="329">
        <f>SUM(H810:H810)</f>
        <v>111000</v>
      </c>
      <c r="I812" s="330">
        <f>SUM(I810:I810)</f>
        <v>0</v>
      </c>
    </row>
    <row r="813" spans="1:9" s="34" customFormat="1" ht="15" customHeight="1" x14ac:dyDescent="0.2">
      <c r="B813" s="331"/>
      <c r="C813" s="312"/>
      <c r="D813" s="326"/>
      <c r="E813" s="327"/>
      <c r="F813" s="332"/>
      <c r="G813" s="332"/>
      <c r="H813" s="332"/>
      <c r="I813" s="332"/>
    </row>
    <row r="814" spans="1:9" s="34" customFormat="1" ht="15.75" customHeight="1" thickBot="1" x14ac:dyDescent="0.25">
      <c r="B814" s="556" t="s">
        <v>13</v>
      </c>
      <c r="C814" s="557"/>
      <c r="D814" s="557"/>
      <c r="E814" s="557"/>
      <c r="F814" s="54"/>
      <c r="G814" s="54"/>
      <c r="H814" s="54"/>
      <c r="I814" s="54"/>
    </row>
    <row r="815" spans="1:9" s="34" customFormat="1" ht="15" customHeight="1" thickBot="1" x14ac:dyDescent="0.25">
      <c r="B815" s="557"/>
      <c r="C815" s="557"/>
      <c r="D815" s="557"/>
      <c r="E815" s="557"/>
      <c r="F815" s="35" t="s">
        <v>4</v>
      </c>
      <c r="G815" s="36" t="s">
        <v>5</v>
      </c>
      <c r="H815" s="36" t="s">
        <v>6</v>
      </c>
      <c r="I815" s="56" t="s">
        <v>7</v>
      </c>
    </row>
    <row r="816" spans="1:9" s="34" customFormat="1" ht="0.75" customHeight="1" x14ac:dyDescent="0.2">
      <c r="B816" s="155" t="s">
        <v>35</v>
      </c>
      <c r="C816" s="156">
        <v>0.05</v>
      </c>
      <c r="D816" s="157" t="s">
        <v>96</v>
      </c>
      <c r="E816" s="171">
        <f>IF(A810&gt;0,VLOOKUP(A810,'A. Cuadrillas'!$A$1:$G$315,7,TRUE),"")</f>
        <v>92500</v>
      </c>
      <c r="F816" s="39"/>
      <c r="G816" s="40"/>
      <c r="H816" s="40">
        <f t="shared" ref="H816:H818" si="170">E816*C816</f>
        <v>4625</v>
      </c>
      <c r="I816" s="59"/>
    </row>
    <row r="817" spans="1:9" s="34" customFormat="1" x14ac:dyDescent="0.2">
      <c r="B817" s="161" t="s">
        <v>36</v>
      </c>
      <c r="C817" s="250">
        <v>0.05</v>
      </c>
      <c r="D817" s="251" t="s">
        <v>96</v>
      </c>
      <c r="E817" s="173">
        <f>IF(A811&gt;0,VLOOKUP(A811,'A. Cuadrillas'!$A$1:$G$315,7,TRUE),"")</f>
        <v>83250</v>
      </c>
      <c r="F817" s="39"/>
      <c r="G817" s="40"/>
      <c r="H817" s="40">
        <f t="shared" si="170"/>
        <v>4162.5</v>
      </c>
      <c r="I817" s="59"/>
    </row>
    <row r="818" spans="1:9" s="34" customFormat="1" x14ac:dyDescent="0.2">
      <c r="B818" s="161" t="s">
        <v>31</v>
      </c>
      <c r="C818" s="250">
        <v>0.12</v>
      </c>
      <c r="D818" s="251" t="s">
        <v>96</v>
      </c>
      <c r="E818" s="173">
        <f>IF(A812&gt;0,VLOOKUP(A812,'A. Cuadrillas'!$A$1:$G$315,7,TRUE),"")</f>
        <v>55500</v>
      </c>
      <c r="F818" s="39"/>
      <c r="G818" s="40"/>
      <c r="H818" s="40">
        <f t="shared" si="170"/>
        <v>6660</v>
      </c>
      <c r="I818" s="59"/>
    </row>
    <row r="819" spans="1:9" s="34" customFormat="1" ht="15.75" thickBot="1" x14ac:dyDescent="0.25">
      <c r="A819" s="34">
        <v>1</v>
      </c>
      <c r="B819" s="165" t="s">
        <v>32</v>
      </c>
      <c r="C819" s="252">
        <v>5</v>
      </c>
      <c r="D819" s="253" t="s">
        <v>33</v>
      </c>
      <c r="E819" s="254">
        <f>SUM(H816:H818)</f>
        <v>15447.5</v>
      </c>
      <c r="F819" s="39">
        <f>E819*C819/100</f>
        <v>772.375</v>
      </c>
      <c r="G819" s="40"/>
      <c r="H819" s="40"/>
      <c r="I819" s="59"/>
    </row>
    <row r="820" spans="1:9" s="34" customFormat="1" ht="15.75" thickBot="1" x14ac:dyDescent="0.25">
      <c r="A820" s="34">
        <v>2</v>
      </c>
      <c r="B820" s="48" t="s">
        <v>8</v>
      </c>
      <c r="C820" s="167">
        <f>ROUNDUP(SUM(F820:I820),0)</f>
        <v>16220</v>
      </c>
      <c r="D820" s="69" t="s">
        <v>34</v>
      </c>
      <c r="E820" s="50"/>
      <c r="F820" s="51">
        <f>SUM(F816:F819)</f>
        <v>772.375</v>
      </c>
      <c r="G820" s="52">
        <f>SUM(G816:G819)</f>
        <v>0</v>
      </c>
      <c r="H820" s="52">
        <f>SUM(H816:H819)</f>
        <v>15447.5</v>
      </c>
      <c r="I820" s="60">
        <f>SUM(I816:I819)</f>
        <v>0</v>
      </c>
    </row>
    <row r="821" spans="1:9" s="34" customFormat="1" x14ac:dyDescent="0.2">
      <c r="A821" s="34">
        <v>3</v>
      </c>
      <c r="B821" s="53"/>
      <c r="D821" s="69"/>
      <c r="E821" s="50"/>
      <c r="F821" s="54"/>
      <c r="G821" s="54"/>
      <c r="H821" s="54"/>
      <c r="I821" s="54"/>
    </row>
    <row r="822" spans="1:9" s="34" customFormat="1" ht="15.75" thickBot="1" x14ac:dyDescent="0.25">
      <c r="B822" s="556" t="s">
        <v>374</v>
      </c>
      <c r="C822" s="557"/>
      <c r="D822" s="557"/>
      <c r="E822" s="557"/>
      <c r="F822" s="54"/>
      <c r="G822" s="54"/>
      <c r="H822" s="54"/>
      <c r="I822" s="54"/>
    </row>
    <row r="823" spans="1:9" s="34" customFormat="1" ht="15.75" thickBot="1" x14ac:dyDescent="0.25">
      <c r="B823" s="558"/>
      <c r="C823" s="558"/>
      <c r="D823" s="558"/>
      <c r="E823" s="558"/>
      <c r="F823" s="35" t="s">
        <v>4</v>
      </c>
      <c r="G823" s="36" t="s">
        <v>5</v>
      </c>
      <c r="H823" s="36" t="s">
        <v>6</v>
      </c>
      <c r="I823" s="56" t="s">
        <v>7</v>
      </c>
    </row>
    <row r="824" spans="1:9" s="34" customFormat="1" ht="15" customHeight="1" x14ac:dyDescent="0.2">
      <c r="B824" s="155" t="str">
        <f>+MATERIALES!B12</f>
        <v>SOLDADURA /LIMPIADOR</v>
      </c>
      <c r="C824" s="61">
        <v>0.15</v>
      </c>
      <c r="D824" s="157" t="s">
        <v>414</v>
      </c>
      <c r="E824" s="171">
        <f>+MATERIALES!D12</f>
        <v>3500</v>
      </c>
      <c r="F824" s="249"/>
      <c r="G824" s="40">
        <f t="shared" ref="G824" si="171">E824*C824</f>
        <v>525</v>
      </c>
      <c r="H824" s="40"/>
      <c r="I824" s="59"/>
    </row>
    <row r="825" spans="1:9" s="34" customFormat="1" x14ac:dyDescent="0.2">
      <c r="B825" s="161" t="s">
        <v>35</v>
      </c>
      <c r="C825" s="250">
        <v>0.01</v>
      </c>
      <c r="D825" s="251" t="s">
        <v>96</v>
      </c>
      <c r="E825" s="173">
        <f>IF(A819&gt;0,VLOOKUP(A819,'A. Cuadrillas'!$A$1:$G$315,7,TRUE),"")</f>
        <v>92500</v>
      </c>
      <c r="F825" s="249"/>
      <c r="G825" s="40"/>
      <c r="H825" s="40">
        <f t="shared" ref="H825:H827" si="172">E825*C825</f>
        <v>925</v>
      </c>
      <c r="I825" s="59"/>
    </row>
    <row r="826" spans="1:9" s="34" customFormat="1" x14ac:dyDescent="0.2">
      <c r="B826" s="161" t="s">
        <v>36</v>
      </c>
      <c r="C826" s="250">
        <v>0.01</v>
      </c>
      <c r="D826" s="251" t="s">
        <v>96</v>
      </c>
      <c r="E826" s="173">
        <f>IF(A820&gt;0,VLOOKUP(A820,'A. Cuadrillas'!$A$1:$G$315,7,TRUE),"")</f>
        <v>83250</v>
      </c>
      <c r="F826" s="249"/>
      <c r="G826" s="40"/>
      <c r="H826" s="40">
        <f t="shared" si="172"/>
        <v>832.5</v>
      </c>
      <c r="I826" s="59"/>
    </row>
    <row r="827" spans="1:9" s="34" customFormat="1" x14ac:dyDescent="0.2">
      <c r="A827" s="34">
        <v>1</v>
      </c>
      <c r="B827" s="161" t="s">
        <v>31</v>
      </c>
      <c r="C827" s="250">
        <v>0.01</v>
      </c>
      <c r="D827" s="251" t="s">
        <v>96</v>
      </c>
      <c r="E827" s="173">
        <f>IF(A821&gt;0,VLOOKUP(A821,'A. Cuadrillas'!$A$1:$G$315,7,TRUE),"")</f>
        <v>55500</v>
      </c>
      <c r="F827" s="249"/>
      <c r="G827" s="40"/>
      <c r="H827" s="40">
        <f t="shared" si="172"/>
        <v>555</v>
      </c>
      <c r="I827" s="59"/>
    </row>
    <row r="828" spans="1:9" s="34" customFormat="1" ht="15.75" thickBot="1" x14ac:dyDescent="0.25">
      <c r="A828" s="34">
        <v>2</v>
      </c>
      <c r="B828" s="165" t="s">
        <v>32</v>
      </c>
      <c r="C828" s="252">
        <v>5</v>
      </c>
      <c r="D828" s="253" t="s">
        <v>33</v>
      </c>
      <c r="E828" s="254">
        <f>SUM(H825:H827)</f>
        <v>2312.5</v>
      </c>
      <c r="F828" s="249">
        <f>E828*C828/100</f>
        <v>115.625</v>
      </c>
      <c r="G828" s="40"/>
      <c r="H828" s="40"/>
      <c r="I828" s="59"/>
    </row>
    <row r="829" spans="1:9" s="34" customFormat="1" ht="15.75" thickBot="1" x14ac:dyDescent="0.25">
      <c r="A829" s="34">
        <v>3</v>
      </c>
      <c r="B829" s="48" t="s">
        <v>8</v>
      </c>
      <c r="C829" s="167">
        <f>ROUNDUP(SUM(F829:I829),0)</f>
        <v>2954</v>
      </c>
      <c r="D829" s="69" t="s">
        <v>29</v>
      </c>
      <c r="E829" s="50"/>
      <c r="F829" s="51">
        <f>SUM(F824:F828)</f>
        <v>115.625</v>
      </c>
      <c r="G829" s="52">
        <f>SUM(G824:G828)</f>
        <v>525</v>
      </c>
      <c r="H829" s="52">
        <f>SUM(H824:H828)</f>
        <v>2312.5</v>
      </c>
      <c r="I829" s="60">
        <f>SUM(I824:I828)</f>
        <v>0</v>
      </c>
    </row>
    <row r="830" spans="1:9" s="34" customFormat="1" x14ac:dyDescent="0.2">
      <c r="B830" s="53"/>
      <c r="D830" s="69"/>
      <c r="E830" s="50"/>
      <c r="F830" s="54"/>
      <c r="G830" s="54"/>
      <c r="H830" s="54"/>
      <c r="I830" s="54"/>
    </row>
    <row r="831" spans="1:9" s="34" customFormat="1" ht="15.75" thickBot="1" x14ac:dyDescent="0.25">
      <c r="B831" s="556" t="s">
        <v>379</v>
      </c>
      <c r="C831" s="557"/>
      <c r="D831" s="557"/>
      <c r="E831" s="557"/>
      <c r="F831" s="54"/>
      <c r="G831" s="54"/>
      <c r="H831" s="54"/>
      <c r="I831" s="54"/>
    </row>
    <row r="832" spans="1:9" s="34" customFormat="1" ht="15" customHeight="1" thickBot="1" x14ac:dyDescent="0.25">
      <c r="B832" s="558"/>
      <c r="C832" s="558"/>
      <c r="D832" s="558"/>
      <c r="E832" s="558"/>
      <c r="F832" s="35" t="s">
        <v>4</v>
      </c>
      <c r="G832" s="36" t="s">
        <v>5</v>
      </c>
      <c r="H832" s="36" t="s">
        <v>6</v>
      </c>
      <c r="I832" s="56" t="s">
        <v>7</v>
      </c>
    </row>
    <row r="833" spans="1:9" s="34" customFormat="1" x14ac:dyDescent="0.2">
      <c r="B833" s="161" t="s">
        <v>35</v>
      </c>
      <c r="C833" s="250">
        <v>0.01</v>
      </c>
      <c r="D833" s="251" t="s">
        <v>96</v>
      </c>
      <c r="E833" s="173">
        <f>IF(A827&gt;0,VLOOKUP(A827,'A. Cuadrillas'!$A$1:$G$315,7,TRUE),"")</f>
        <v>92500</v>
      </c>
      <c r="F833" s="249"/>
      <c r="G833" s="40"/>
      <c r="H833" s="40">
        <f t="shared" ref="H833:H835" si="173">E833*C833</f>
        <v>925</v>
      </c>
      <c r="I833" s="59"/>
    </row>
    <row r="834" spans="1:9" s="34" customFormat="1" ht="16.5" customHeight="1" x14ac:dyDescent="0.2">
      <c r="B834" s="161" t="s">
        <v>36</v>
      </c>
      <c r="C834" s="250">
        <v>1.2E-2</v>
      </c>
      <c r="D834" s="251" t="s">
        <v>96</v>
      </c>
      <c r="E834" s="173">
        <f>IF(A828&gt;0,VLOOKUP(A828,'A. Cuadrillas'!$A$1:$G$315,7,TRUE),"")</f>
        <v>83250</v>
      </c>
      <c r="F834" s="249"/>
      <c r="G834" s="40"/>
      <c r="H834" s="40">
        <f t="shared" si="173"/>
        <v>999</v>
      </c>
      <c r="I834" s="59"/>
    </row>
    <row r="835" spans="1:9" s="34" customFormat="1" x14ac:dyDescent="0.2">
      <c r="A835" s="34">
        <v>1</v>
      </c>
      <c r="B835" s="161" t="s">
        <v>31</v>
      </c>
      <c r="C835" s="250">
        <v>1.2E-2</v>
      </c>
      <c r="D835" s="251" t="s">
        <v>96</v>
      </c>
      <c r="E835" s="173">
        <f>IF(A829&gt;0,VLOOKUP(A829,'A. Cuadrillas'!$A$1:$G$315,7,TRUE),"")</f>
        <v>55500</v>
      </c>
      <c r="F835" s="249"/>
      <c r="G835" s="40"/>
      <c r="H835" s="40">
        <f t="shared" si="173"/>
        <v>666</v>
      </c>
      <c r="I835" s="59"/>
    </row>
    <row r="836" spans="1:9" s="34" customFormat="1" ht="15.75" thickBot="1" x14ac:dyDescent="0.25">
      <c r="A836" s="34">
        <v>2</v>
      </c>
      <c r="B836" s="165" t="s">
        <v>32</v>
      </c>
      <c r="C836" s="252">
        <v>10</v>
      </c>
      <c r="D836" s="253" t="s">
        <v>33</v>
      </c>
      <c r="E836" s="254">
        <f>SUM(H833:H835)</f>
        <v>2590</v>
      </c>
      <c r="F836" s="249">
        <f>E836*C836/100</f>
        <v>259</v>
      </c>
      <c r="G836" s="40"/>
      <c r="H836" s="40"/>
      <c r="I836" s="59"/>
    </row>
    <row r="837" spans="1:9" s="34" customFormat="1" ht="15.75" thickBot="1" x14ac:dyDescent="0.25">
      <c r="B837" s="48" t="s">
        <v>8</v>
      </c>
      <c r="C837" s="167">
        <f>ROUNDUP(SUM(F837:I837),0)</f>
        <v>2849</v>
      </c>
      <c r="D837" s="69" t="s">
        <v>29</v>
      </c>
      <c r="E837" s="50"/>
      <c r="F837" s="51">
        <f>SUM(F833:F836)</f>
        <v>259</v>
      </c>
      <c r="G837" s="52">
        <f>SUM(G833:G836)</f>
        <v>0</v>
      </c>
      <c r="H837" s="52">
        <f>SUM(H833:H836)</f>
        <v>2590</v>
      </c>
      <c r="I837" s="60">
        <f>SUM(I833:I836)</f>
        <v>0</v>
      </c>
    </row>
    <row r="838" spans="1:9" s="34" customFormat="1" x14ac:dyDescent="0.2">
      <c r="B838" s="53"/>
      <c r="D838" s="69"/>
      <c r="E838" s="50"/>
      <c r="F838" s="54"/>
      <c r="G838" s="54"/>
      <c r="H838" s="54"/>
      <c r="I838" s="54"/>
    </row>
    <row r="839" spans="1:9" s="34" customFormat="1" ht="15" customHeight="1" thickBot="1" x14ac:dyDescent="0.25">
      <c r="B839" s="566" t="s">
        <v>408</v>
      </c>
      <c r="C839" s="567"/>
      <c r="D839" s="567"/>
      <c r="E839" s="567"/>
      <c r="F839" s="54"/>
      <c r="G839" s="54"/>
      <c r="H839" s="54"/>
      <c r="I839" s="54"/>
    </row>
    <row r="840" spans="1:9" s="153" customFormat="1" ht="15.75" thickBot="1" x14ac:dyDescent="0.25">
      <c r="B840" s="568"/>
      <c r="C840" s="568"/>
      <c r="D840" s="568"/>
      <c r="E840" s="568"/>
      <c r="F840" s="35" t="s">
        <v>4</v>
      </c>
      <c r="G840" s="36" t="s">
        <v>5</v>
      </c>
      <c r="H840" s="36" t="s">
        <v>6</v>
      </c>
      <c r="I840" s="56" t="s">
        <v>7</v>
      </c>
    </row>
    <row r="841" spans="1:9" s="153" customFormat="1" x14ac:dyDescent="0.2">
      <c r="A841" s="153">
        <v>1</v>
      </c>
      <c r="B841" s="155" t="s">
        <v>35</v>
      </c>
      <c r="C841" s="156">
        <v>0.2</v>
      </c>
      <c r="D841" s="157" t="s">
        <v>96</v>
      </c>
      <c r="E841" s="171">
        <f>IF(A835&gt;0,VLOOKUP(A835,'A. Cuadrillas'!$A$1:$G$315,7,TRUE),"")</f>
        <v>92500</v>
      </c>
      <c r="F841" s="39"/>
      <c r="G841" s="40"/>
      <c r="H841" s="40">
        <f t="shared" ref="H841:H842" si="174">E841*C841</f>
        <v>18500</v>
      </c>
      <c r="I841" s="59"/>
    </row>
    <row r="842" spans="1:9" s="153" customFormat="1" x14ac:dyDescent="0.2">
      <c r="A842" s="153">
        <v>2</v>
      </c>
      <c r="B842" s="161" t="s">
        <v>36</v>
      </c>
      <c r="C842" s="250">
        <v>0.2</v>
      </c>
      <c r="D842" s="251" t="s">
        <v>96</v>
      </c>
      <c r="E842" s="173">
        <f>IF(A836&gt;0,VLOOKUP(A836,'A. Cuadrillas'!$A$1:$G$315,7,TRUE),"")</f>
        <v>83250</v>
      </c>
      <c r="F842" s="39"/>
      <c r="G842" s="40"/>
      <c r="H842" s="40">
        <f t="shared" si="174"/>
        <v>16650</v>
      </c>
      <c r="I842" s="59"/>
    </row>
    <row r="843" spans="1:9" s="153" customFormat="1" ht="15.75" thickBot="1" x14ac:dyDescent="0.25">
      <c r="A843" s="153">
        <v>3</v>
      </c>
      <c r="B843" s="165" t="s">
        <v>32</v>
      </c>
      <c r="C843" s="252">
        <v>5</v>
      </c>
      <c r="D843" s="253" t="s">
        <v>33</v>
      </c>
      <c r="E843" s="254">
        <f>SUM(H841:H842)</f>
        <v>35150</v>
      </c>
      <c r="F843" s="39">
        <f>E843*C843/100</f>
        <v>1757.5</v>
      </c>
      <c r="G843" s="40"/>
      <c r="H843" s="40"/>
      <c r="I843" s="59"/>
    </row>
    <row r="844" spans="1:9" s="153" customFormat="1" ht="15.75" thickBot="1" x14ac:dyDescent="0.25">
      <c r="B844" s="48" t="s">
        <v>8</v>
      </c>
      <c r="C844" s="167">
        <f>ROUNDUP(SUM(F844:I844),0)</f>
        <v>36908</v>
      </c>
      <c r="D844" s="69" t="s">
        <v>28</v>
      </c>
      <c r="E844" s="50"/>
      <c r="F844" s="51">
        <f>SUM(F841:F843)</f>
        <v>1757.5</v>
      </c>
      <c r="G844" s="52">
        <f>SUM(G841:G843)</f>
        <v>0</v>
      </c>
      <c r="H844" s="52">
        <f>SUM(H841:H843)</f>
        <v>35150</v>
      </c>
      <c r="I844" s="60">
        <f>SUM(I841:I843)</f>
        <v>0</v>
      </c>
    </row>
    <row r="845" spans="1:9" s="153" customFormat="1" ht="15.75" thickBot="1" x14ac:dyDescent="0.25">
      <c r="B845" s="53"/>
      <c r="C845" s="34"/>
      <c r="D845" s="69"/>
      <c r="E845" s="50"/>
      <c r="F845" s="54"/>
      <c r="G845" s="54"/>
      <c r="H845" s="54"/>
      <c r="I845" s="54"/>
    </row>
    <row r="846" spans="1:9" s="34" customFormat="1" ht="16.5" thickBot="1" x14ac:dyDescent="0.3">
      <c r="B846" s="559" t="s">
        <v>380</v>
      </c>
      <c r="C846" s="559"/>
      <c r="D846" s="559"/>
      <c r="E846" s="559"/>
      <c r="F846" s="158" t="s">
        <v>4</v>
      </c>
      <c r="G846" s="159" t="s">
        <v>5</v>
      </c>
      <c r="H846" s="159" t="s">
        <v>6</v>
      </c>
      <c r="I846" s="160" t="s">
        <v>7</v>
      </c>
    </row>
    <row r="847" spans="1:9" s="34" customFormat="1" x14ac:dyDescent="0.2">
      <c r="A847" s="34">
        <v>1</v>
      </c>
      <c r="B847" s="155" t="s">
        <v>35</v>
      </c>
      <c r="C847" s="156">
        <v>0.05</v>
      </c>
      <c r="D847" s="157" t="s">
        <v>96</v>
      </c>
      <c r="E847" s="171">
        <f>IF(A841&gt;0,VLOOKUP(A841,'A. Cuadrillas'!$A$1:$G$315,7,TRUE),"")</f>
        <v>92500</v>
      </c>
      <c r="F847" s="162"/>
      <c r="G847" s="294"/>
      <c r="H847" s="294">
        <f t="shared" ref="H847:H849" si="175">E847*C847</f>
        <v>4625</v>
      </c>
      <c r="I847" s="164"/>
    </row>
    <row r="848" spans="1:9" s="34" customFormat="1" x14ac:dyDescent="0.2">
      <c r="A848" s="34">
        <v>2</v>
      </c>
      <c r="B848" s="161" t="s">
        <v>36</v>
      </c>
      <c r="C848" s="250">
        <v>0.1</v>
      </c>
      <c r="D848" s="251" t="s">
        <v>96</v>
      </c>
      <c r="E848" s="173">
        <f>IF(A842&gt;0,VLOOKUP(A842,'A. Cuadrillas'!$A$1:$G$315,7,TRUE),"")</f>
        <v>83250</v>
      </c>
      <c r="F848" s="162"/>
      <c r="G848" s="294"/>
      <c r="H848" s="294">
        <f t="shared" si="175"/>
        <v>8325</v>
      </c>
      <c r="I848" s="164"/>
    </row>
    <row r="849" spans="1:9" s="34" customFormat="1" ht="15.75" thickBot="1" x14ac:dyDescent="0.25">
      <c r="A849" s="34">
        <v>3</v>
      </c>
      <c r="B849" s="165" t="s">
        <v>31</v>
      </c>
      <c r="C849" s="252">
        <v>0.1</v>
      </c>
      <c r="D849" s="253" t="s">
        <v>96</v>
      </c>
      <c r="E849" s="254">
        <f>IF(A843&gt;0,VLOOKUP(A843,'A. Cuadrillas'!$A$1:$G$315,7,TRUE),"")</f>
        <v>55500</v>
      </c>
      <c r="F849" s="162"/>
      <c r="G849" s="294"/>
      <c r="H849" s="294">
        <f t="shared" si="175"/>
        <v>5550</v>
      </c>
      <c r="I849" s="164"/>
    </row>
    <row r="850" spans="1:9" s="34" customFormat="1" ht="15.75" thickBot="1" x14ac:dyDescent="0.25">
      <c r="B850" s="166" t="s">
        <v>8</v>
      </c>
      <c r="C850" s="167">
        <f>ROUNDUP(SUM(F850:I850),0)</f>
        <v>18500</v>
      </c>
      <c r="D850" s="154" t="s">
        <v>28</v>
      </c>
      <c r="E850" s="149"/>
      <c r="F850" s="168">
        <f>SUM(F847:F849)</f>
        <v>0</v>
      </c>
      <c r="G850" s="354">
        <f t="shared" ref="G850:I850" si="176">SUM(G847:G849)</f>
        <v>0</v>
      </c>
      <c r="H850" s="354">
        <f t="shared" si="176"/>
        <v>18500</v>
      </c>
      <c r="I850" s="355">
        <f t="shared" si="176"/>
        <v>0</v>
      </c>
    </row>
    <row r="851" spans="1:9" s="34" customFormat="1" ht="15.75" thickBot="1" x14ac:dyDescent="0.25">
      <c r="B851" s="174"/>
      <c r="C851" s="175"/>
      <c r="D851" s="154"/>
      <c r="E851" s="149"/>
      <c r="F851" s="176"/>
      <c r="G851" s="176"/>
      <c r="H851" s="176"/>
      <c r="I851" s="176"/>
    </row>
    <row r="852" spans="1:9" s="34" customFormat="1" ht="15" customHeight="1" x14ac:dyDescent="0.25">
      <c r="B852" s="559" t="s">
        <v>329</v>
      </c>
      <c r="C852" s="559"/>
      <c r="D852" s="559"/>
      <c r="E852" s="559"/>
      <c r="F852" s="158" t="s">
        <v>4</v>
      </c>
      <c r="G852" s="159" t="s">
        <v>5</v>
      </c>
      <c r="H852" s="159" t="s">
        <v>6</v>
      </c>
      <c r="I852" s="160" t="s">
        <v>7</v>
      </c>
    </row>
    <row r="853" spans="1:9" s="34" customFormat="1" x14ac:dyDescent="0.2">
      <c r="B853" s="161" t="s">
        <v>35</v>
      </c>
      <c r="C853" s="250">
        <v>0.01</v>
      </c>
      <c r="D853" s="251" t="s">
        <v>96</v>
      </c>
      <c r="E853" s="173">
        <f>IF(A847&gt;0,VLOOKUP(A847,'A. Cuadrillas'!$A$1:$G$315,7,TRUE),"")</f>
        <v>92500</v>
      </c>
      <c r="F853" s="162"/>
      <c r="G853" s="294"/>
      <c r="H853" s="294">
        <f t="shared" ref="H853:H855" si="177">E853*C853</f>
        <v>925</v>
      </c>
      <c r="I853" s="164"/>
    </row>
    <row r="854" spans="1:9" s="34" customFormat="1" x14ac:dyDescent="0.2">
      <c r="A854" s="34">
        <v>1</v>
      </c>
      <c r="B854" s="161" t="s">
        <v>36</v>
      </c>
      <c r="C854" s="250">
        <v>1.4999999999999999E-2</v>
      </c>
      <c r="D854" s="251" t="s">
        <v>96</v>
      </c>
      <c r="E854" s="173">
        <f>IF(A848&gt;0,VLOOKUP(A848,'A. Cuadrillas'!$A$1:$G$315,7,TRUE),"")</f>
        <v>83250</v>
      </c>
      <c r="F854" s="162"/>
      <c r="G854" s="294"/>
      <c r="H854" s="294">
        <f t="shared" si="177"/>
        <v>1248.75</v>
      </c>
      <c r="I854" s="164"/>
    </row>
    <row r="855" spans="1:9" s="34" customFormat="1" x14ac:dyDescent="0.2">
      <c r="A855" s="34">
        <v>2</v>
      </c>
      <c r="B855" s="161" t="s">
        <v>31</v>
      </c>
      <c r="C855" s="250">
        <v>1.4999999999999999E-2</v>
      </c>
      <c r="D855" s="251" t="s">
        <v>96</v>
      </c>
      <c r="E855" s="173">
        <f>IF(A849&gt;0,VLOOKUP(A849,'A. Cuadrillas'!$A$1:$G$315,7,TRUE),"")</f>
        <v>55500</v>
      </c>
      <c r="F855" s="162"/>
      <c r="G855" s="294"/>
      <c r="H855" s="294">
        <f t="shared" si="177"/>
        <v>832.5</v>
      </c>
      <c r="I855" s="164"/>
    </row>
    <row r="856" spans="1:9" s="34" customFormat="1" ht="15.75" thickBot="1" x14ac:dyDescent="0.25">
      <c r="A856" s="34">
        <v>3</v>
      </c>
      <c r="B856" s="165" t="s">
        <v>32</v>
      </c>
      <c r="C856" s="252">
        <v>5</v>
      </c>
      <c r="D856" s="253" t="s">
        <v>33</v>
      </c>
      <c r="E856" s="254">
        <f>SUM(H853:H855)</f>
        <v>3006.25</v>
      </c>
      <c r="F856" s="162">
        <f>E856*C856/100</f>
        <v>150.3125</v>
      </c>
      <c r="G856" s="294"/>
      <c r="H856" s="294"/>
      <c r="I856" s="164"/>
    </row>
    <row r="857" spans="1:9" s="34" customFormat="1" ht="15.75" thickBot="1" x14ac:dyDescent="0.25">
      <c r="B857" s="48" t="s">
        <v>8</v>
      </c>
      <c r="C857" s="167">
        <f>ROUNDUP(SUM(F857:I857),0)</f>
        <v>3157</v>
      </c>
      <c r="D857" s="69" t="s">
        <v>28</v>
      </c>
      <c r="E857" s="50"/>
      <c r="F857" s="168">
        <f>SUM(F853:F856)</f>
        <v>150.3125</v>
      </c>
      <c r="G857" s="354">
        <f>SUM(G853:G856)</f>
        <v>0</v>
      </c>
      <c r="H857" s="354">
        <f>SUM(H853:H856)</f>
        <v>3006.25</v>
      </c>
      <c r="I857" s="355">
        <f>SUM(I853:I856)</f>
        <v>0</v>
      </c>
    </row>
    <row r="858" spans="1:9" s="34" customFormat="1" ht="15.75" thickBot="1" x14ac:dyDescent="0.25">
      <c r="B858" s="53"/>
      <c r="D858" s="69"/>
      <c r="E858" s="50"/>
      <c r="F858" s="54"/>
      <c r="G858" s="54"/>
      <c r="H858" s="54"/>
      <c r="I858" s="54"/>
    </row>
    <row r="859" spans="1:9" s="34" customFormat="1" ht="15" customHeight="1" x14ac:dyDescent="0.25">
      <c r="B859" s="559" t="s">
        <v>330</v>
      </c>
      <c r="C859" s="559"/>
      <c r="D859" s="559"/>
      <c r="E859" s="559"/>
      <c r="F859" s="35" t="s">
        <v>4</v>
      </c>
      <c r="G859" s="36" t="s">
        <v>5</v>
      </c>
      <c r="H859" s="36" t="s">
        <v>6</v>
      </c>
      <c r="I859" s="56" t="s">
        <v>7</v>
      </c>
    </row>
    <row r="860" spans="1:9" s="34" customFormat="1" ht="15" customHeight="1" x14ac:dyDescent="0.2">
      <c r="B860" s="161" t="s">
        <v>35</v>
      </c>
      <c r="C860" s="250">
        <v>0.01</v>
      </c>
      <c r="D860" s="251" t="s">
        <v>96</v>
      </c>
      <c r="E860" s="173">
        <f>IF(A854&gt;0,VLOOKUP(A854,'A. Cuadrillas'!$A$1:$G$315,7,TRUE),"")</f>
        <v>92500</v>
      </c>
      <c r="F860" s="249"/>
      <c r="G860" s="40"/>
      <c r="H860" s="40">
        <f t="shared" ref="H860:H862" si="178">E860*C860</f>
        <v>925</v>
      </c>
      <c r="I860" s="59"/>
    </row>
    <row r="861" spans="1:9" s="34" customFormat="1" x14ac:dyDescent="0.2">
      <c r="B861" s="161" t="s">
        <v>36</v>
      </c>
      <c r="C861" s="250">
        <v>1.4E-2</v>
      </c>
      <c r="D861" s="251" t="s">
        <v>96</v>
      </c>
      <c r="E861" s="173">
        <f>IF(A855&gt;0,VLOOKUP(A855,'A. Cuadrillas'!$A$1:$G$315,7,TRUE),"")</f>
        <v>83250</v>
      </c>
      <c r="F861" s="249"/>
      <c r="G861" s="40"/>
      <c r="H861" s="40">
        <f t="shared" si="178"/>
        <v>1165.5</v>
      </c>
      <c r="I861" s="59"/>
    </row>
    <row r="862" spans="1:9" s="34" customFormat="1" x14ac:dyDescent="0.2">
      <c r="A862" s="34">
        <v>1</v>
      </c>
      <c r="B862" s="161" t="s">
        <v>31</v>
      </c>
      <c r="C862" s="250">
        <v>1.4E-2</v>
      </c>
      <c r="D862" s="251" t="s">
        <v>96</v>
      </c>
      <c r="E862" s="173">
        <f>IF(A856&gt;0,VLOOKUP(A856,'A. Cuadrillas'!$A$1:$G$315,7,TRUE),"")</f>
        <v>55500</v>
      </c>
      <c r="F862" s="249"/>
      <c r="G862" s="40"/>
      <c r="H862" s="40">
        <f t="shared" si="178"/>
        <v>777</v>
      </c>
      <c r="I862" s="59"/>
    </row>
    <row r="863" spans="1:9" s="34" customFormat="1" ht="15.75" thickBot="1" x14ac:dyDescent="0.25">
      <c r="A863" s="34">
        <v>2</v>
      </c>
      <c r="B863" s="165" t="s">
        <v>32</v>
      </c>
      <c r="C863" s="252">
        <v>5</v>
      </c>
      <c r="D863" s="253" t="s">
        <v>33</v>
      </c>
      <c r="E863" s="254">
        <f>SUM(H860:H862)</f>
        <v>2867.5</v>
      </c>
      <c r="F863" s="249">
        <f>E863*C863/100</f>
        <v>143.375</v>
      </c>
      <c r="G863" s="40"/>
      <c r="H863" s="40"/>
      <c r="I863" s="59"/>
    </row>
    <row r="864" spans="1:9" s="34" customFormat="1" ht="15.75" thickBot="1" x14ac:dyDescent="0.25">
      <c r="A864" s="34">
        <v>3</v>
      </c>
      <c r="B864" s="48" t="s">
        <v>8</v>
      </c>
      <c r="C864" s="167">
        <f>ROUNDUP(SUM(F864:I864),0)</f>
        <v>3011</v>
      </c>
      <c r="D864" s="69" t="s">
        <v>28</v>
      </c>
      <c r="E864" s="50"/>
      <c r="F864" s="51">
        <f>SUM(F860:F863)</f>
        <v>143.375</v>
      </c>
      <c r="G864" s="52">
        <f>SUM(G860:G863)</f>
        <v>0</v>
      </c>
      <c r="H864" s="52">
        <f>SUM(H860:H863)</f>
        <v>2867.5</v>
      </c>
      <c r="I864" s="60">
        <f>SUM(I860:I863)</f>
        <v>0</v>
      </c>
    </row>
    <row r="865" spans="1:9" s="34" customFormat="1" ht="15.75" thickBot="1" x14ac:dyDescent="0.25">
      <c r="B865" s="53"/>
      <c r="D865" s="69"/>
      <c r="E865" s="50"/>
      <c r="F865" s="54"/>
      <c r="G865" s="54"/>
      <c r="H865" s="54"/>
      <c r="I865" s="54"/>
    </row>
    <row r="866" spans="1:9" s="34" customFormat="1" ht="15" customHeight="1" x14ac:dyDescent="0.25">
      <c r="B866" s="559" t="s">
        <v>409</v>
      </c>
      <c r="C866" s="559"/>
      <c r="D866" s="559"/>
      <c r="E866" s="559"/>
      <c r="F866" s="35" t="s">
        <v>4</v>
      </c>
      <c r="G866" s="36" t="s">
        <v>5</v>
      </c>
      <c r="H866" s="36" t="s">
        <v>6</v>
      </c>
      <c r="I866" s="56" t="s">
        <v>7</v>
      </c>
    </row>
    <row r="867" spans="1:9" s="153" customFormat="1" ht="15" customHeight="1" x14ac:dyDescent="0.2">
      <c r="B867" s="161" t="s">
        <v>35</v>
      </c>
      <c r="C867" s="250">
        <v>0.01</v>
      </c>
      <c r="D867" s="251" t="s">
        <v>96</v>
      </c>
      <c r="E867" s="173">
        <f>IF(A862&gt;0,VLOOKUP(A862,'A. Cuadrillas'!$A$1:$G$315,7,TRUE),"")</f>
        <v>92500</v>
      </c>
      <c r="F867" s="249"/>
      <c r="G867" s="40"/>
      <c r="H867" s="40">
        <f t="shared" ref="H867:H869" si="179">E867*C867</f>
        <v>925</v>
      </c>
      <c r="I867" s="59"/>
    </row>
    <row r="868" spans="1:9" s="34" customFormat="1" x14ac:dyDescent="0.2">
      <c r="B868" s="161" t="s">
        <v>36</v>
      </c>
      <c r="C868" s="250">
        <v>1.6E-2</v>
      </c>
      <c r="D868" s="251" t="s">
        <v>96</v>
      </c>
      <c r="E868" s="173">
        <f>IF(A863&gt;0,VLOOKUP(A863,'A. Cuadrillas'!$A$1:$G$315,7,TRUE),"")</f>
        <v>83250</v>
      </c>
      <c r="F868" s="249"/>
      <c r="G868" s="40"/>
      <c r="H868" s="40">
        <f t="shared" si="179"/>
        <v>1332</v>
      </c>
      <c r="I868" s="59"/>
    </row>
    <row r="869" spans="1:9" s="34" customFormat="1" x14ac:dyDescent="0.2">
      <c r="B869" s="161" t="s">
        <v>31</v>
      </c>
      <c r="C869" s="250">
        <v>1.6E-2</v>
      </c>
      <c r="D869" s="251" t="s">
        <v>96</v>
      </c>
      <c r="E869" s="173">
        <f>IF(A864&gt;0,VLOOKUP(A864,'A. Cuadrillas'!$A$1:$G$315,7,TRUE),"")</f>
        <v>55500</v>
      </c>
      <c r="F869" s="249"/>
      <c r="G869" s="40"/>
      <c r="H869" s="40">
        <f t="shared" si="179"/>
        <v>888</v>
      </c>
      <c r="I869" s="59"/>
    </row>
    <row r="870" spans="1:9" s="34" customFormat="1" ht="15.75" thickBot="1" x14ac:dyDescent="0.25">
      <c r="B870" s="165" t="s">
        <v>32</v>
      </c>
      <c r="C870" s="252">
        <v>5</v>
      </c>
      <c r="D870" s="253" t="s">
        <v>33</v>
      </c>
      <c r="E870" s="254">
        <f>SUM(H867:H869)</f>
        <v>3145</v>
      </c>
      <c r="F870" s="249">
        <f>E870*C870/100</f>
        <v>157.25</v>
      </c>
      <c r="G870" s="40"/>
      <c r="H870" s="40"/>
      <c r="I870" s="59"/>
    </row>
    <row r="871" spans="1:9" s="34" customFormat="1" ht="15.75" thickBot="1" x14ac:dyDescent="0.25">
      <c r="B871" s="48" t="s">
        <v>8</v>
      </c>
      <c r="C871" s="167">
        <f>ROUNDUP(SUM(F871:I871),0)</f>
        <v>3303</v>
      </c>
      <c r="D871" s="69" t="s">
        <v>28</v>
      </c>
      <c r="E871" s="50"/>
      <c r="F871" s="51">
        <f>SUM(F867:F870)</f>
        <v>157.25</v>
      </c>
      <c r="G871" s="52">
        <f>SUM(G867:G870)</f>
        <v>0</v>
      </c>
      <c r="H871" s="52">
        <f>SUM(H867:H870)</f>
        <v>3145</v>
      </c>
      <c r="I871" s="60">
        <f>SUM(I867:I870)</f>
        <v>0</v>
      </c>
    </row>
    <row r="872" spans="1:9" s="34" customFormat="1" ht="15.75" customHeight="1" thickBot="1" x14ac:dyDescent="0.25">
      <c r="A872" s="34">
        <v>3</v>
      </c>
      <c r="B872" s="53"/>
      <c r="D872" s="69"/>
      <c r="E872" s="50"/>
      <c r="F872" s="54"/>
      <c r="G872" s="54"/>
      <c r="H872" s="54"/>
      <c r="I872" s="54"/>
    </row>
    <row r="873" spans="1:9" s="153" customFormat="1" ht="16.5" thickBot="1" x14ac:dyDescent="0.25">
      <c r="B873" s="564" t="str">
        <f>+'FORMATO OFERTA ECONÓMICA'!B116</f>
        <v>CONSTRUCCION CAJILLAS DE INSPECCION 60X60X60</v>
      </c>
      <c r="C873" s="564"/>
      <c r="D873" s="564"/>
      <c r="E873" s="565"/>
      <c r="F873" s="158" t="s">
        <v>4</v>
      </c>
      <c r="G873" s="159" t="s">
        <v>5</v>
      </c>
      <c r="H873" s="159" t="s">
        <v>6</v>
      </c>
      <c r="I873" s="160" t="s">
        <v>7</v>
      </c>
    </row>
    <row r="874" spans="1:9" s="153" customFormat="1" ht="15.75" thickBot="1" x14ac:dyDescent="0.25">
      <c r="B874" s="373" t="s">
        <v>42</v>
      </c>
      <c r="C874" s="156">
        <v>0.16</v>
      </c>
      <c r="D874" s="157" t="s">
        <v>34</v>
      </c>
      <c r="E874" s="171">
        <f>+E465</f>
        <v>906400</v>
      </c>
      <c r="F874" s="249"/>
      <c r="G874" s="40">
        <f t="shared" ref="G874:G878" si="180">E874*C874</f>
        <v>145024</v>
      </c>
      <c r="H874" s="40"/>
      <c r="I874" s="164"/>
    </row>
    <row r="875" spans="1:9" s="153" customFormat="1" ht="15.75" thickBot="1" x14ac:dyDescent="0.25">
      <c r="B875" s="440" t="str">
        <f>+EQUIPOS!B56</f>
        <v>Mezcladora de concreto (1bulto)</v>
      </c>
      <c r="C875" s="250">
        <v>1</v>
      </c>
      <c r="D875" s="363" t="s">
        <v>24</v>
      </c>
      <c r="E875" s="171">
        <f>+EQUIPOS!D56</f>
        <v>13385</v>
      </c>
      <c r="F875" s="249">
        <f>+E875*C875</f>
        <v>13385</v>
      </c>
      <c r="G875" s="294"/>
      <c r="H875" s="294"/>
      <c r="I875" s="164"/>
    </row>
    <row r="876" spans="1:9" s="153" customFormat="1" ht="15" customHeight="1" thickBot="1" x14ac:dyDescent="0.25">
      <c r="B876" s="377" t="s">
        <v>44</v>
      </c>
      <c r="C876" s="296">
        <v>16</v>
      </c>
      <c r="D876" s="297" t="s">
        <v>39</v>
      </c>
      <c r="E876" s="171">
        <f>+E467</f>
        <v>4700</v>
      </c>
      <c r="F876" s="299"/>
      <c r="G876" s="40">
        <f t="shared" si="180"/>
        <v>75200</v>
      </c>
      <c r="H876" s="300"/>
      <c r="I876" s="301">
        <f>+E876*C876</f>
        <v>75200</v>
      </c>
    </row>
    <row r="877" spans="1:9" s="153" customFormat="1" ht="15" customHeight="1" thickBot="1" x14ac:dyDescent="0.25">
      <c r="B877" s="361" t="s">
        <v>440</v>
      </c>
      <c r="C877" s="296">
        <v>0.8</v>
      </c>
      <c r="D877" s="297" t="s">
        <v>39</v>
      </c>
      <c r="E877" s="171">
        <f>+E468</f>
        <v>4700</v>
      </c>
      <c r="F877" s="299"/>
      <c r="G877" s="40">
        <f t="shared" si="180"/>
        <v>3760</v>
      </c>
      <c r="H877" s="300"/>
      <c r="I877" s="301"/>
    </row>
    <row r="878" spans="1:9" s="153" customFormat="1" ht="15" customHeight="1" thickBot="1" x14ac:dyDescent="0.25">
      <c r="B878" s="361" t="s">
        <v>317</v>
      </c>
      <c r="C878" s="296">
        <v>4</v>
      </c>
      <c r="D878" s="297" t="s">
        <v>28</v>
      </c>
      <c r="E878" s="171">
        <f>+E469</f>
        <v>12000</v>
      </c>
      <c r="F878" s="299"/>
      <c r="G878" s="40">
        <f t="shared" si="180"/>
        <v>48000</v>
      </c>
      <c r="H878" s="300"/>
      <c r="I878" s="301"/>
    </row>
    <row r="879" spans="1:9" s="153" customFormat="1" ht="15.75" thickBot="1" x14ac:dyDescent="0.25">
      <c r="B879" s="161" t="s">
        <v>72</v>
      </c>
      <c r="C879" s="250">
        <v>0.15</v>
      </c>
      <c r="D879" s="251" t="s">
        <v>96</v>
      </c>
      <c r="E879" s="171">
        <f>+E470</f>
        <v>471750</v>
      </c>
      <c r="F879" s="249"/>
      <c r="G879" s="40"/>
      <c r="H879" s="40">
        <f t="shared" ref="H879" si="181">E879*C879</f>
        <v>70762.5</v>
      </c>
      <c r="I879" s="164"/>
    </row>
    <row r="880" spans="1:9" s="153" customFormat="1" ht="15.75" thickBot="1" x14ac:dyDescent="0.25">
      <c r="B880" s="161" t="s">
        <v>32</v>
      </c>
      <c r="C880" s="252">
        <v>5</v>
      </c>
      <c r="D880" s="251" t="s">
        <v>33</v>
      </c>
      <c r="E880" s="171">
        <f>+E471</f>
        <v>70762.5</v>
      </c>
      <c r="F880" s="249">
        <f>0.05*H881</f>
        <v>3538.125</v>
      </c>
      <c r="G880" s="40"/>
      <c r="H880" s="40"/>
      <c r="I880" s="164"/>
    </row>
    <row r="881" spans="1:9" s="153" customFormat="1" ht="15.75" thickBot="1" x14ac:dyDescent="0.25">
      <c r="A881" s="153">
        <v>2</v>
      </c>
      <c r="B881" s="166" t="s">
        <v>8</v>
      </c>
      <c r="C881" s="167">
        <f>ROUNDUP(SUM(F881:I881),0)</f>
        <v>434870</v>
      </c>
      <c r="D881" s="154" t="s">
        <v>28</v>
      </c>
      <c r="E881" s="149"/>
      <c r="F881" s="168">
        <f>SUM(F874:F880)</f>
        <v>16923.125</v>
      </c>
      <c r="G881" s="169">
        <f>SUM(G874:G880)</f>
        <v>271984</v>
      </c>
      <c r="H881" s="169">
        <f>SUM(H874:H880)</f>
        <v>70762.5</v>
      </c>
      <c r="I881" s="170">
        <f>SUM(I874:I880)</f>
        <v>75200</v>
      </c>
    </row>
    <row r="882" spans="1:9" s="153" customFormat="1" ht="15.75" customHeight="1" x14ac:dyDescent="0.2">
      <c r="B882" s="147"/>
      <c r="D882" s="154"/>
      <c r="E882" s="149"/>
      <c r="F882" s="150"/>
      <c r="G882" s="150"/>
      <c r="H882" s="150"/>
      <c r="I882" s="150"/>
    </row>
    <row r="883" spans="1:9" s="153" customFormat="1" ht="15.75" customHeight="1" x14ac:dyDescent="0.2">
      <c r="B883" s="147"/>
      <c r="D883" s="154"/>
      <c r="E883" s="149"/>
      <c r="F883" s="150"/>
      <c r="G883" s="150"/>
      <c r="H883" s="150"/>
      <c r="I883" s="150"/>
    </row>
    <row r="884" spans="1:9" s="34" customFormat="1" ht="15.75" customHeight="1" thickBot="1" x14ac:dyDescent="0.25">
      <c r="B884" s="147"/>
      <c r="C884" s="153"/>
      <c r="D884" s="154"/>
      <c r="E884" s="149"/>
      <c r="F884" s="150"/>
      <c r="G884" s="150"/>
      <c r="H884" s="150"/>
      <c r="I884" s="150"/>
    </row>
    <row r="885" spans="1:9" s="34" customFormat="1" ht="16.5" customHeight="1" thickBot="1" x14ac:dyDescent="0.3">
      <c r="B885" s="561" t="s">
        <v>422</v>
      </c>
      <c r="C885" s="562"/>
      <c r="D885" s="562"/>
      <c r="E885" s="562"/>
      <c r="F885" s="562"/>
      <c r="G885" s="562"/>
      <c r="H885" s="562"/>
      <c r="I885" s="563"/>
    </row>
    <row r="886" spans="1:9" s="34" customFormat="1" ht="15" customHeight="1" x14ac:dyDescent="0.25">
      <c r="B886" s="68"/>
      <c r="C886" s="68"/>
      <c r="D886" s="68"/>
      <c r="E886" s="68"/>
      <c r="F886" s="68"/>
      <c r="G886" s="68"/>
      <c r="H886" s="68"/>
      <c r="I886" s="68"/>
    </row>
    <row r="887" spans="1:9" s="312" customFormat="1" ht="15.75" thickBot="1" x14ac:dyDescent="0.25">
      <c r="B887" s="53"/>
      <c r="C887" s="34"/>
      <c r="D887" s="69"/>
      <c r="E887" s="50"/>
      <c r="F887" s="54"/>
      <c r="G887" s="54"/>
      <c r="H887" s="54"/>
      <c r="I887" s="54"/>
    </row>
    <row r="888" spans="1:9" s="312" customFormat="1" ht="15" customHeight="1" thickBot="1" x14ac:dyDescent="0.3">
      <c r="A888" s="312">
        <v>3</v>
      </c>
      <c r="B888" s="559" t="s">
        <v>10</v>
      </c>
      <c r="C888" s="559"/>
      <c r="D888" s="559"/>
      <c r="E888" s="559"/>
      <c r="F888" s="35" t="s">
        <v>4</v>
      </c>
      <c r="G888" s="36" t="s">
        <v>5</v>
      </c>
      <c r="H888" s="36" t="s">
        <v>6</v>
      </c>
      <c r="I888" s="56" t="s">
        <v>7</v>
      </c>
    </row>
    <row r="889" spans="1:9" s="312" customFormat="1" ht="15" customHeight="1" x14ac:dyDescent="0.2">
      <c r="B889" s="155" t="s">
        <v>31</v>
      </c>
      <c r="C889" s="156">
        <v>0.3</v>
      </c>
      <c r="D889" s="157" t="s">
        <v>96</v>
      </c>
      <c r="E889" s="171">
        <f>IF(A872&gt;0,VLOOKUP(A872,'A. Cuadrillas'!$A$1:$G$315,7,TRUE),"")</f>
        <v>55500</v>
      </c>
      <c r="F889" s="58"/>
      <c r="G889" s="40"/>
      <c r="H889" s="40">
        <f t="shared" ref="H889" si="182">E889*C889</f>
        <v>16650</v>
      </c>
      <c r="I889" s="59"/>
    </row>
    <row r="890" spans="1:9" s="312" customFormat="1" ht="15.75" customHeight="1" thickBot="1" x14ac:dyDescent="0.25">
      <c r="B890" s="165" t="s">
        <v>32</v>
      </c>
      <c r="C890" s="252">
        <v>5</v>
      </c>
      <c r="D890" s="253" t="s">
        <v>33</v>
      </c>
      <c r="E890" s="254">
        <f>H889</f>
        <v>16650</v>
      </c>
      <c r="F890" s="58">
        <f>E890*C890/100</f>
        <v>832.5</v>
      </c>
      <c r="G890" s="40"/>
      <c r="H890" s="40"/>
      <c r="I890" s="59"/>
    </row>
    <row r="891" spans="1:9" s="312" customFormat="1" ht="15.75" customHeight="1" thickBot="1" x14ac:dyDescent="0.25">
      <c r="B891" s="48" t="s">
        <v>8</v>
      </c>
      <c r="C891" s="167">
        <f>ROUNDUP(SUM(F891:I891),0)</f>
        <v>17483</v>
      </c>
      <c r="D891" s="69" t="s">
        <v>34</v>
      </c>
      <c r="E891" s="50"/>
      <c r="F891" s="51">
        <f>SUM(F889:F890)</f>
        <v>832.5</v>
      </c>
      <c r="G891" s="52">
        <f>SUM(G889:G890)</f>
        <v>0</v>
      </c>
      <c r="H891" s="52">
        <f>SUM(H889:H890)</f>
        <v>16650</v>
      </c>
      <c r="I891" s="60">
        <f>SUM(I889:I890)</f>
        <v>0</v>
      </c>
    </row>
    <row r="892" spans="1:9" s="312" customFormat="1" ht="16.5" customHeight="1" thickBot="1" x14ac:dyDescent="0.25">
      <c r="B892" s="53"/>
      <c r="C892" s="34"/>
      <c r="D892" s="69"/>
      <c r="E892" s="50"/>
      <c r="F892" s="54"/>
      <c r="G892" s="54"/>
      <c r="H892" s="54"/>
      <c r="I892" s="54"/>
    </row>
    <row r="893" spans="1:9" s="312" customFormat="1" ht="15.75" customHeight="1" thickBot="1" x14ac:dyDescent="0.3">
      <c r="A893" s="312">
        <v>3</v>
      </c>
      <c r="B893" s="559" t="s">
        <v>11</v>
      </c>
      <c r="C893" s="559"/>
      <c r="D893" s="559"/>
      <c r="E893" s="559"/>
      <c r="F893" s="313" t="s">
        <v>4</v>
      </c>
      <c r="G893" s="314" t="s">
        <v>5</v>
      </c>
      <c r="H893" s="314" t="s">
        <v>6</v>
      </c>
      <c r="I893" s="315" t="s">
        <v>7</v>
      </c>
    </row>
    <row r="894" spans="1:9" s="312" customFormat="1" ht="15" customHeight="1" x14ac:dyDescent="0.2">
      <c r="B894" s="316" t="s">
        <v>31</v>
      </c>
      <c r="C894" s="317">
        <v>0.65</v>
      </c>
      <c r="D894" s="318" t="s">
        <v>96</v>
      </c>
      <c r="E894" s="319">
        <f>IF(A888&gt;0,VLOOKUP(A888,'A. Cuadrillas'!$A$1:$G$315,7,TRUE),"")</f>
        <v>55500</v>
      </c>
      <c r="F894" s="320"/>
      <c r="G894" s="321"/>
      <c r="H894" s="321">
        <f t="shared" ref="H894" si="183">E894*C894</f>
        <v>36075</v>
      </c>
      <c r="I894" s="301"/>
    </row>
    <row r="895" spans="1:9" s="312" customFormat="1" ht="15.75" customHeight="1" x14ac:dyDescent="0.2">
      <c r="B895" s="295" t="s">
        <v>32</v>
      </c>
      <c r="C895" s="322">
        <v>5</v>
      </c>
      <c r="D895" s="323" t="s">
        <v>33</v>
      </c>
      <c r="E895" s="319">
        <f>H894</f>
        <v>36075</v>
      </c>
      <c r="F895" s="320">
        <f>E895*C895/100</f>
        <v>1803.75</v>
      </c>
      <c r="G895" s="321"/>
      <c r="H895" s="321"/>
      <c r="I895" s="301"/>
    </row>
    <row r="896" spans="1:9" s="312" customFormat="1" ht="15" customHeight="1" thickBot="1" x14ac:dyDescent="0.25">
      <c r="B896" s="324" t="s">
        <v>8</v>
      </c>
      <c r="C896" s="167">
        <f>ROUNDUP(SUM(F896:I896),0)</f>
        <v>37879</v>
      </c>
      <c r="D896" s="326" t="s">
        <v>34</v>
      </c>
      <c r="E896" s="327"/>
      <c r="F896" s="328">
        <f>SUM(F894:F895)</f>
        <v>1803.75</v>
      </c>
      <c r="G896" s="329">
        <f>SUM(G894:G895)</f>
        <v>0</v>
      </c>
      <c r="H896" s="329">
        <f>SUM(H894:H895)</f>
        <v>36075</v>
      </c>
      <c r="I896" s="330">
        <f>SUM(I894:I895)</f>
        <v>0</v>
      </c>
    </row>
    <row r="897" spans="1:9" s="34" customFormat="1" ht="2.25" customHeight="1" thickBot="1" x14ac:dyDescent="0.25">
      <c r="B897" s="331"/>
      <c r="C897" s="312"/>
      <c r="D897" s="326"/>
      <c r="E897" s="327"/>
      <c r="F897" s="332"/>
      <c r="G897" s="332"/>
      <c r="H897" s="332"/>
      <c r="I897" s="332"/>
    </row>
    <row r="898" spans="1:9" s="34" customFormat="1" ht="15.75" customHeight="1" thickBot="1" x14ac:dyDescent="0.3">
      <c r="B898" s="559" t="s">
        <v>12</v>
      </c>
      <c r="C898" s="559"/>
      <c r="D898" s="559"/>
      <c r="E898" s="559"/>
      <c r="F898" s="313" t="s">
        <v>4</v>
      </c>
      <c r="G898" s="314" t="s">
        <v>5</v>
      </c>
      <c r="H898" s="314" t="s">
        <v>6</v>
      </c>
      <c r="I898" s="315" t="s">
        <v>7</v>
      </c>
    </row>
    <row r="899" spans="1:9" s="34" customFormat="1" ht="15" customHeight="1" x14ac:dyDescent="0.2">
      <c r="A899" s="34">
        <v>1</v>
      </c>
      <c r="B899" s="316" t="s">
        <v>31</v>
      </c>
      <c r="C899" s="317">
        <v>0.5</v>
      </c>
      <c r="D899" s="318" t="s">
        <v>96</v>
      </c>
      <c r="E899" s="319">
        <f>IF(A893&gt;0,VLOOKUP(A893,'A. Cuadrillas'!$A$1:$G$315,7,TRUE),"")</f>
        <v>55500</v>
      </c>
      <c r="F899" s="320"/>
      <c r="G899" s="321"/>
      <c r="H899" s="321">
        <f t="shared" ref="H899" si="184">E899*C899</f>
        <v>27750</v>
      </c>
      <c r="I899" s="301"/>
    </row>
    <row r="900" spans="1:9" s="34" customFormat="1" ht="15.75" customHeight="1" x14ac:dyDescent="0.2">
      <c r="A900" s="34">
        <v>2</v>
      </c>
      <c r="B900" s="295" t="s">
        <v>32</v>
      </c>
      <c r="C900" s="322">
        <v>5</v>
      </c>
      <c r="D900" s="323" t="s">
        <v>33</v>
      </c>
      <c r="E900" s="319">
        <f>H899</f>
        <v>27750</v>
      </c>
      <c r="F900" s="320">
        <f>E900*C900/100</f>
        <v>1387.5</v>
      </c>
      <c r="G900" s="321"/>
      <c r="H900" s="321"/>
      <c r="I900" s="301"/>
    </row>
    <row r="901" spans="1:9" s="34" customFormat="1" ht="15.75" customHeight="1" thickBot="1" x14ac:dyDescent="0.25">
      <c r="A901" s="34">
        <v>3</v>
      </c>
      <c r="B901" s="324" t="s">
        <v>8</v>
      </c>
      <c r="C901" s="167">
        <f>ROUNDUP(SUM(F901:I901),0)</f>
        <v>29138</v>
      </c>
      <c r="D901" s="326" t="s">
        <v>34</v>
      </c>
      <c r="E901" s="327"/>
      <c r="F901" s="328">
        <f>SUM(F899:F900)</f>
        <v>1387.5</v>
      </c>
      <c r="G901" s="329">
        <f>SUM(G899:G899)</f>
        <v>0</v>
      </c>
      <c r="H901" s="329">
        <f>SUM(H899:H899)</f>
        <v>27750</v>
      </c>
      <c r="I901" s="330">
        <f>SUM(I899:I899)</f>
        <v>0</v>
      </c>
    </row>
    <row r="902" spans="1:9" s="34" customFormat="1" ht="15" customHeight="1" x14ac:dyDescent="0.2">
      <c r="B902" s="331"/>
      <c r="C902" s="312"/>
      <c r="D902" s="326"/>
      <c r="E902" s="327"/>
      <c r="F902" s="332"/>
      <c r="G902" s="332"/>
      <c r="H902" s="332"/>
      <c r="I902" s="332"/>
    </row>
    <row r="903" spans="1:9" s="34" customFormat="1" ht="15.75" customHeight="1" thickBot="1" x14ac:dyDescent="0.25">
      <c r="B903" s="556" t="s">
        <v>13</v>
      </c>
      <c r="C903" s="557"/>
      <c r="D903" s="557"/>
      <c r="E903" s="557"/>
      <c r="F903" s="54"/>
      <c r="G903" s="54"/>
      <c r="H903" s="54"/>
      <c r="I903" s="54"/>
    </row>
    <row r="904" spans="1:9" s="34" customFormat="1" ht="15" customHeight="1" thickBot="1" x14ac:dyDescent="0.25">
      <c r="B904" s="557"/>
      <c r="C904" s="557"/>
      <c r="D904" s="557"/>
      <c r="E904" s="557"/>
      <c r="F904" s="35" t="s">
        <v>4</v>
      </c>
      <c r="G904" s="36" t="s">
        <v>5</v>
      </c>
      <c r="H904" s="36" t="s">
        <v>6</v>
      </c>
      <c r="I904" s="56" t="s">
        <v>7</v>
      </c>
    </row>
    <row r="905" spans="1:9" x14ac:dyDescent="0.2">
      <c r="B905" s="155" t="s">
        <v>35</v>
      </c>
      <c r="C905" s="156">
        <v>0.1</v>
      </c>
      <c r="D905" s="157" t="s">
        <v>96</v>
      </c>
      <c r="E905" s="171">
        <f>IF(A899&gt;0,VLOOKUP(A899,'A. Cuadrillas'!$A$1:$G$315,7,TRUE),"")</f>
        <v>92500</v>
      </c>
      <c r="F905" s="39"/>
      <c r="G905" s="40"/>
      <c r="H905" s="40">
        <f t="shared" ref="H905:H907" si="185">E905*C905</f>
        <v>9250</v>
      </c>
      <c r="I905" s="59"/>
    </row>
    <row r="906" spans="1:9" s="34" customFormat="1" x14ac:dyDescent="0.2">
      <c r="B906" s="161" t="s">
        <v>36</v>
      </c>
      <c r="C906" s="250">
        <v>0.1</v>
      </c>
      <c r="D906" s="251" t="s">
        <v>96</v>
      </c>
      <c r="E906" s="173">
        <f>IF(A900&gt;0,VLOOKUP(A900,'A. Cuadrillas'!$A$1:$G$315,7,TRUE),"")</f>
        <v>83250</v>
      </c>
      <c r="F906" s="39"/>
      <c r="G906" s="40"/>
      <c r="H906" s="40">
        <f t="shared" si="185"/>
        <v>8325</v>
      </c>
      <c r="I906" s="59"/>
    </row>
    <row r="907" spans="1:9" s="153" customFormat="1" x14ac:dyDescent="0.2">
      <c r="A907" s="153">
        <v>1</v>
      </c>
      <c r="B907" s="161" t="s">
        <v>31</v>
      </c>
      <c r="C907" s="250">
        <v>0.1</v>
      </c>
      <c r="D907" s="251" t="s">
        <v>96</v>
      </c>
      <c r="E907" s="173">
        <f>IF(A901&gt;0,VLOOKUP(A901,'A. Cuadrillas'!$A$1:$G$315,7,TRUE),"")</f>
        <v>55500</v>
      </c>
      <c r="F907" s="39"/>
      <c r="G907" s="40"/>
      <c r="H907" s="40">
        <f t="shared" si="185"/>
        <v>5550</v>
      </c>
      <c r="I907" s="59"/>
    </row>
    <row r="908" spans="1:9" ht="15.75" thickBot="1" x14ac:dyDescent="0.25">
      <c r="A908" s="1">
        <v>2</v>
      </c>
      <c r="B908" s="165" t="s">
        <v>32</v>
      </c>
      <c r="C908" s="252">
        <v>5</v>
      </c>
      <c r="D908" s="253" t="s">
        <v>33</v>
      </c>
      <c r="E908" s="254">
        <f>SUM(H905:H907)</f>
        <v>23125</v>
      </c>
      <c r="F908" s="39">
        <f>E908*C908/100</f>
        <v>1156.25</v>
      </c>
      <c r="G908" s="40"/>
      <c r="H908" s="40"/>
      <c r="I908" s="59"/>
    </row>
    <row r="909" spans="1:9" s="153" customFormat="1" ht="15.75" thickBot="1" x14ac:dyDescent="0.25">
      <c r="A909" s="153">
        <v>3</v>
      </c>
      <c r="B909" s="48" t="s">
        <v>8</v>
      </c>
      <c r="C909" s="167">
        <f>ROUNDUP(SUM(F909:I909),0)</f>
        <v>24282</v>
      </c>
      <c r="D909" s="69" t="s">
        <v>34</v>
      </c>
      <c r="E909" s="50"/>
      <c r="F909" s="51">
        <f>SUM(F905:F908)</f>
        <v>1156.25</v>
      </c>
      <c r="G909" s="52">
        <f>SUM(G905:G908)</f>
        <v>0</v>
      </c>
      <c r="H909" s="52">
        <f>SUM(H905:H908)</f>
        <v>23125</v>
      </c>
      <c r="I909" s="60">
        <f>SUM(I905:I908)</f>
        <v>0</v>
      </c>
    </row>
    <row r="910" spans="1:9" ht="15.75" thickBot="1" x14ac:dyDescent="0.25">
      <c r="B910" s="53"/>
      <c r="C910" s="34"/>
      <c r="D910" s="69"/>
      <c r="E910" s="50"/>
      <c r="F910" s="54"/>
      <c r="G910" s="54"/>
      <c r="H910" s="54"/>
      <c r="I910" s="54"/>
    </row>
    <row r="911" spans="1:9" s="34" customFormat="1" ht="15" customHeight="1" thickBot="1" x14ac:dyDescent="0.25">
      <c r="B911" s="564" t="s">
        <v>447</v>
      </c>
      <c r="C911" s="564"/>
      <c r="D911" s="564"/>
      <c r="E911" s="565"/>
      <c r="F911" s="12" t="s">
        <v>4</v>
      </c>
      <c r="G911" s="13" t="s">
        <v>5</v>
      </c>
      <c r="H911" s="13" t="s">
        <v>6</v>
      </c>
      <c r="I911" s="14" t="s">
        <v>7</v>
      </c>
    </row>
    <row r="912" spans="1:9" s="153" customFormat="1" ht="15" customHeight="1" x14ac:dyDescent="0.2">
      <c r="B912" s="155" t="s">
        <v>534</v>
      </c>
      <c r="C912" s="156">
        <v>1</v>
      </c>
      <c r="D912" s="157" t="s">
        <v>414</v>
      </c>
      <c r="E912" s="171">
        <v>75000</v>
      </c>
      <c r="F912" s="249"/>
      <c r="G912" s="40">
        <f t="shared" ref="G912:G917" si="186">E912*C912</f>
        <v>75000</v>
      </c>
      <c r="H912" s="40"/>
      <c r="I912" s="59"/>
    </row>
    <row r="913" spans="2:9" s="153" customFormat="1" ht="15" customHeight="1" x14ac:dyDescent="0.2">
      <c r="B913" s="361" t="s">
        <v>535</v>
      </c>
      <c r="C913" s="362">
        <v>1</v>
      </c>
      <c r="D913" s="363" t="s">
        <v>414</v>
      </c>
      <c r="E913" s="364">
        <v>110000</v>
      </c>
      <c r="F913" s="249"/>
      <c r="G913" s="40">
        <f t="shared" si="186"/>
        <v>110000</v>
      </c>
      <c r="H913" s="294"/>
      <c r="I913" s="164"/>
    </row>
    <row r="914" spans="2:9" s="153" customFormat="1" ht="15" customHeight="1" x14ac:dyDescent="0.2">
      <c r="B914" s="361" t="s">
        <v>536</v>
      </c>
      <c r="C914" s="362">
        <v>1</v>
      </c>
      <c r="D914" s="363" t="s">
        <v>414</v>
      </c>
      <c r="E914" s="364">
        <v>19700</v>
      </c>
      <c r="F914" s="249"/>
      <c r="G914" s="40">
        <f t="shared" si="186"/>
        <v>19700</v>
      </c>
      <c r="H914" s="294"/>
      <c r="I914" s="164"/>
    </row>
    <row r="915" spans="2:9" s="153" customFormat="1" ht="15" customHeight="1" x14ac:dyDescent="0.2">
      <c r="B915" s="361" t="str">
        <f>+MATERIALES!B26</f>
        <v>COLLAR DE DERIVACION 1 1/2 X 1/2</v>
      </c>
      <c r="C915" s="362">
        <v>1</v>
      </c>
      <c r="D915" s="363" t="s">
        <v>28</v>
      </c>
      <c r="E915" s="364">
        <f>+MATERIALES!D26</f>
        <v>15300</v>
      </c>
      <c r="F915" s="249"/>
      <c r="G915" s="40">
        <f t="shared" si="186"/>
        <v>15300</v>
      </c>
      <c r="H915" s="294"/>
      <c r="I915" s="164"/>
    </row>
    <row r="916" spans="2:9" s="153" customFormat="1" ht="15" customHeight="1" x14ac:dyDescent="0.2">
      <c r="B916" s="361" t="str">
        <f>+MATERIALES!B28</f>
        <v>UNION PF 1/2"</v>
      </c>
      <c r="C916" s="362">
        <v>1</v>
      </c>
      <c r="D916" s="363" t="s">
        <v>28</v>
      </c>
      <c r="E916" s="364">
        <f>+MATERIALES!D28</f>
        <v>4800</v>
      </c>
      <c r="F916" s="249"/>
      <c r="G916" s="40">
        <f t="shared" si="186"/>
        <v>4800</v>
      </c>
      <c r="H916" s="294"/>
      <c r="I916" s="164"/>
    </row>
    <row r="917" spans="2:9" s="153" customFormat="1" ht="15" customHeight="1" x14ac:dyDescent="0.2">
      <c r="B917" s="361" t="str">
        <f>+MATERIALES!B27</f>
        <v>MANGUERA PF 1/2" X 100 ml</v>
      </c>
      <c r="C917" s="362">
        <v>0.5</v>
      </c>
      <c r="D917" s="363" t="s">
        <v>449</v>
      </c>
      <c r="E917" s="364">
        <f>+MATERIALES!D27</f>
        <v>245000</v>
      </c>
      <c r="F917" s="249"/>
      <c r="G917" s="40">
        <f t="shared" si="186"/>
        <v>122500</v>
      </c>
      <c r="H917" s="294"/>
      <c r="I917" s="164"/>
    </row>
    <row r="918" spans="2:9" s="153" customFormat="1" x14ac:dyDescent="0.2">
      <c r="B918" s="161" t="s">
        <v>36</v>
      </c>
      <c r="C918" s="250">
        <v>0.5</v>
      </c>
      <c r="D918" s="251" t="s">
        <v>96</v>
      </c>
      <c r="E918" s="173">
        <f>IF(A908&gt;0,VLOOKUP(A908,'A. Cuadrillas'!$A$1:$G$315,7,TRUE),"")</f>
        <v>83250</v>
      </c>
      <c r="F918" s="249"/>
      <c r="G918" s="19"/>
      <c r="H918" s="19">
        <f t="shared" ref="H918:H919" si="187">E918*C918</f>
        <v>41625</v>
      </c>
      <c r="I918" s="20"/>
    </row>
    <row r="919" spans="2:9" s="153" customFormat="1" ht="15.75" thickBot="1" x14ac:dyDescent="0.25">
      <c r="B919" s="165" t="s">
        <v>31</v>
      </c>
      <c r="C919" s="252">
        <v>0.5</v>
      </c>
      <c r="D919" s="253" t="s">
        <v>96</v>
      </c>
      <c r="E919" s="254">
        <f>IF(A909&gt;0,VLOOKUP(A909,'A. Cuadrillas'!$A$1:$G$315,7,TRUE),"")</f>
        <v>55500</v>
      </c>
      <c r="F919" s="172"/>
      <c r="G919" s="40"/>
      <c r="H919" s="40">
        <f t="shared" si="187"/>
        <v>27750</v>
      </c>
      <c r="I919" s="164"/>
    </row>
    <row r="920" spans="2:9" s="153" customFormat="1" ht="15.75" thickBot="1" x14ac:dyDescent="0.25">
      <c r="B920" s="24" t="s">
        <v>8</v>
      </c>
      <c r="C920" s="167">
        <f>ROUNDUP(SUM(F920:I920),0)</f>
        <v>416675</v>
      </c>
      <c r="D920" s="3" t="s">
        <v>28</v>
      </c>
      <c r="E920" s="4"/>
      <c r="F920" s="26">
        <f>SUM(F912:F918)</f>
        <v>0</v>
      </c>
      <c r="G920" s="27">
        <f>SUM(G912:G918)</f>
        <v>347300</v>
      </c>
      <c r="H920" s="27">
        <f>SUM(H912:H919)</f>
        <v>69375</v>
      </c>
      <c r="I920" s="28">
        <f>SUM(I912:I918)</f>
        <v>0</v>
      </c>
    </row>
    <row r="921" spans="2:9" s="153" customFormat="1" x14ac:dyDescent="0.2">
      <c r="B921" s="53"/>
      <c r="C921" s="34"/>
      <c r="D921" s="69"/>
      <c r="E921" s="50"/>
      <c r="F921" s="54"/>
      <c r="G921" s="54"/>
      <c r="H921" s="54"/>
      <c r="I921" s="54"/>
    </row>
    <row r="922" spans="2:9" s="153" customFormat="1" x14ac:dyDescent="0.2">
      <c r="B922" s="147"/>
      <c r="D922" s="154"/>
      <c r="E922" s="149"/>
      <c r="F922" s="150"/>
      <c r="G922" s="150"/>
      <c r="H922" s="150"/>
      <c r="I922" s="150"/>
    </row>
    <row r="923" spans="2:9" s="153" customFormat="1" x14ac:dyDescent="0.2">
      <c r="B923" s="147"/>
      <c r="D923" s="154"/>
      <c r="E923" s="149"/>
      <c r="F923" s="150"/>
      <c r="G923" s="150"/>
      <c r="H923" s="150"/>
      <c r="I923" s="150"/>
    </row>
    <row r="924" spans="2:9" s="153" customFormat="1" x14ac:dyDescent="0.2">
      <c r="B924" s="147"/>
      <c r="D924" s="154"/>
      <c r="E924" s="149"/>
      <c r="F924" s="150"/>
      <c r="G924" s="150"/>
      <c r="H924" s="150"/>
      <c r="I924" s="150"/>
    </row>
    <row r="925" spans="2:9" s="153" customFormat="1" x14ac:dyDescent="0.2">
      <c r="B925" s="147"/>
      <c r="D925" s="154"/>
      <c r="E925" s="149"/>
      <c r="F925" s="150"/>
      <c r="G925" s="150"/>
      <c r="H925" s="150"/>
      <c r="I925" s="150"/>
    </row>
    <row r="926" spans="2:9" s="153" customFormat="1" x14ac:dyDescent="0.2">
      <c r="B926" s="147"/>
      <c r="D926" s="154"/>
      <c r="E926" s="149"/>
      <c r="F926" s="150"/>
      <c r="G926" s="150"/>
      <c r="H926" s="150"/>
      <c r="I926" s="150"/>
    </row>
    <row r="927" spans="2:9" s="153" customFormat="1" x14ac:dyDescent="0.2">
      <c r="B927" s="147"/>
      <c r="D927" s="154"/>
      <c r="E927" s="149"/>
      <c r="F927" s="150"/>
      <c r="G927" s="150"/>
      <c r="H927" s="150"/>
      <c r="I927" s="150"/>
    </row>
    <row r="928" spans="2:9" s="153" customFormat="1" x14ac:dyDescent="0.2">
      <c r="B928" s="147"/>
      <c r="D928" s="154"/>
      <c r="E928" s="149"/>
      <c r="F928" s="150"/>
      <c r="G928" s="150"/>
      <c r="H928" s="150"/>
      <c r="I928" s="150"/>
    </row>
    <row r="929" spans="1:9" s="153" customFormat="1" x14ac:dyDescent="0.2">
      <c r="B929" s="147"/>
      <c r="D929" s="154"/>
      <c r="E929" s="149"/>
      <c r="F929" s="150"/>
      <c r="G929" s="150"/>
      <c r="H929" s="150"/>
      <c r="I929" s="150"/>
    </row>
    <row r="930" spans="1:9" s="153" customFormat="1" x14ac:dyDescent="0.2">
      <c r="B930" s="147"/>
      <c r="D930" s="154"/>
      <c r="E930" s="149"/>
      <c r="F930" s="150"/>
      <c r="G930" s="150"/>
      <c r="H930" s="150"/>
      <c r="I930" s="150"/>
    </row>
    <row r="931" spans="1:9" s="153" customFormat="1" x14ac:dyDescent="0.2">
      <c r="B931" s="147"/>
      <c r="D931" s="154"/>
      <c r="E931" s="149"/>
      <c r="F931" s="150"/>
      <c r="G931" s="150"/>
      <c r="H931" s="150"/>
      <c r="I931" s="150"/>
    </row>
    <row r="932" spans="1:9" s="153" customFormat="1" x14ac:dyDescent="0.2">
      <c r="B932" s="147"/>
      <c r="D932" s="154"/>
      <c r="E932" s="149"/>
      <c r="F932" s="150"/>
      <c r="G932" s="150"/>
      <c r="H932" s="150"/>
      <c r="I932" s="150"/>
    </row>
    <row r="933" spans="1:9" s="153" customFormat="1" x14ac:dyDescent="0.2">
      <c r="B933" s="147"/>
      <c r="D933" s="154"/>
      <c r="E933" s="149"/>
      <c r="F933" s="150"/>
      <c r="G933" s="150"/>
      <c r="H933" s="150"/>
      <c r="I933" s="150"/>
    </row>
    <row r="934" spans="1:9" s="153" customFormat="1" x14ac:dyDescent="0.2">
      <c r="B934" s="147"/>
      <c r="D934" s="154"/>
      <c r="E934" s="149"/>
      <c r="F934" s="150"/>
      <c r="G934" s="150"/>
      <c r="H934" s="150"/>
      <c r="I934" s="150"/>
    </row>
    <row r="935" spans="1:9" s="153" customFormat="1" x14ac:dyDescent="0.2">
      <c r="B935" s="147"/>
      <c r="D935" s="154"/>
      <c r="E935" s="149"/>
      <c r="F935" s="150"/>
      <c r="G935" s="150"/>
      <c r="H935" s="150"/>
      <c r="I935" s="150"/>
    </row>
    <row r="936" spans="1:9" s="153" customFormat="1" x14ac:dyDescent="0.2">
      <c r="B936" s="147"/>
      <c r="D936" s="154"/>
      <c r="E936" s="149"/>
      <c r="F936" s="150"/>
      <c r="G936" s="150"/>
      <c r="H936" s="150"/>
      <c r="I936" s="150"/>
    </row>
    <row r="937" spans="1:9" s="153" customFormat="1" x14ac:dyDescent="0.2">
      <c r="B937" s="147"/>
      <c r="D937" s="154"/>
      <c r="E937" s="149"/>
      <c r="F937" s="150"/>
      <c r="G937" s="150"/>
      <c r="H937" s="150"/>
      <c r="I937" s="150"/>
    </row>
    <row r="938" spans="1:9" x14ac:dyDescent="0.2">
      <c r="B938" s="147"/>
      <c r="C938" s="153"/>
      <c r="D938" s="154"/>
      <c r="E938" s="149"/>
      <c r="F938" s="150"/>
      <c r="G938" s="150"/>
      <c r="H938" s="150"/>
      <c r="I938" s="150"/>
    </row>
    <row r="939" spans="1:9" x14ac:dyDescent="0.2">
      <c r="B939" s="147"/>
      <c r="C939" s="153"/>
      <c r="D939" s="154"/>
      <c r="E939" s="149"/>
      <c r="F939" s="150"/>
      <c r="G939" s="150"/>
      <c r="H939" s="150"/>
      <c r="I939" s="150"/>
    </row>
    <row r="940" spans="1:9" x14ac:dyDescent="0.2">
      <c r="B940" s="147"/>
      <c r="C940" s="153"/>
      <c r="D940" s="154"/>
      <c r="E940" s="149"/>
      <c r="F940" s="150"/>
      <c r="G940" s="150"/>
      <c r="H940" s="150"/>
      <c r="I940" s="150"/>
    </row>
    <row r="941" spans="1:9" x14ac:dyDescent="0.2">
      <c r="A941" s="1">
        <v>1</v>
      </c>
      <c r="B941" s="147"/>
      <c r="C941" s="153"/>
      <c r="D941" s="154"/>
      <c r="E941" s="149"/>
      <c r="F941" s="150"/>
      <c r="G941" s="150"/>
      <c r="H941" s="150"/>
      <c r="I941" s="150"/>
    </row>
    <row r="942" spans="1:9" x14ac:dyDescent="0.2">
      <c r="A942" s="1">
        <v>2</v>
      </c>
      <c r="B942" s="147"/>
      <c r="C942" s="153"/>
      <c r="D942" s="154"/>
      <c r="E942" s="149"/>
      <c r="F942" s="150"/>
      <c r="G942" s="150"/>
      <c r="H942" s="150"/>
      <c r="I942" s="150"/>
    </row>
    <row r="943" spans="1:9" ht="15.75" thickBot="1" x14ac:dyDescent="0.25">
      <c r="A943" s="1">
        <v>3</v>
      </c>
      <c r="B943" s="147"/>
      <c r="C943" s="153"/>
      <c r="D943" s="154"/>
      <c r="E943" s="149"/>
      <c r="F943" s="150"/>
      <c r="G943" s="150"/>
      <c r="H943" s="150"/>
      <c r="I943" s="150"/>
    </row>
    <row r="944" spans="1:9" ht="16.5" thickBot="1" x14ac:dyDescent="0.3">
      <c r="B944" s="573" t="s">
        <v>16</v>
      </c>
      <c r="C944" s="573"/>
      <c r="D944" s="573"/>
      <c r="E944" s="574"/>
      <c r="F944" s="12" t="s">
        <v>4</v>
      </c>
      <c r="G944" s="13" t="s">
        <v>5</v>
      </c>
      <c r="H944" s="13" t="s">
        <v>6</v>
      </c>
      <c r="I944" s="14" t="s">
        <v>7</v>
      </c>
    </row>
    <row r="945" spans="2:9" x14ac:dyDescent="0.2">
      <c r="B945" s="9" t="s">
        <v>37</v>
      </c>
      <c r="C945" s="10">
        <v>450</v>
      </c>
      <c r="D945" s="11" t="s">
        <v>39</v>
      </c>
      <c r="E945" s="29">
        <v>590</v>
      </c>
      <c r="F945" s="30"/>
      <c r="G945" s="19">
        <f t="shared" ref="G945:G946" si="188">E945*C945</f>
        <v>265500</v>
      </c>
      <c r="H945" s="19"/>
      <c r="I945" s="20"/>
    </row>
    <row r="946" spans="2:9" x14ac:dyDescent="0.2">
      <c r="B946" s="15" t="s">
        <v>38</v>
      </c>
      <c r="C946" s="16">
        <v>1.1000000000000001</v>
      </c>
      <c r="D946" s="17" t="s">
        <v>34</v>
      </c>
      <c r="E946" s="31">
        <v>81750</v>
      </c>
      <c r="F946" s="30"/>
      <c r="G946" s="19">
        <f t="shared" si="188"/>
        <v>89925</v>
      </c>
      <c r="H946" s="19"/>
      <c r="I946" s="20"/>
    </row>
    <row r="947" spans="2:9" x14ac:dyDescent="0.2">
      <c r="B947" s="15" t="s">
        <v>35</v>
      </c>
      <c r="C947" s="16">
        <v>0.5</v>
      </c>
      <c r="D947" s="17" t="s">
        <v>23</v>
      </c>
      <c r="E947" s="57">
        <f>IF(A941&gt;0,VLOOKUP(A941,'A. Cuadrillas'!$A$1:$G$315,7,TRUE),"")</f>
        <v>92500</v>
      </c>
      <c r="F947" s="30"/>
      <c r="G947" s="19"/>
      <c r="H947" s="19">
        <f t="shared" ref="H947:H949" si="189">E947*C947</f>
        <v>46250</v>
      </c>
      <c r="I947" s="20"/>
    </row>
    <row r="948" spans="2:9" x14ac:dyDescent="0.2">
      <c r="B948" s="15" t="s">
        <v>36</v>
      </c>
      <c r="C948" s="16">
        <v>0.5</v>
      </c>
      <c r="D948" s="17" t="s">
        <v>23</v>
      </c>
      <c r="E948" s="57">
        <f>IF(A942&gt;0,VLOOKUP(A942,'A. Cuadrillas'!$A$1:$G$315,7,TRUE),"")</f>
        <v>83250</v>
      </c>
      <c r="F948" s="30"/>
      <c r="G948" s="19"/>
      <c r="H948" s="19">
        <f t="shared" si="189"/>
        <v>41625</v>
      </c>
      <c r="I948" s="20"/>
    </row>
    <row r="949" spans="2:9" x14ac:dyDescent="0.2">
      <c r="B949" s="15" t="s">
        <v>31</v>
      </c>
      <c r="C949" s="16">
        <v>0.5</v>
      </c>
      <c r="D949" s="17" t="s">
        <v>23</v>
      </c>
      <c r="E949" s="57">
        <f>IF(A943&gt;0,VLOOKUP(A943,'A. Cuadrillas'!$A$1:$G$315,7,TRUE),"")</f>
        <v>55500</v>
      </c>
      <c r="F949" s="30"/>
      <c r="G949" s="19"/>
      <c r="H949" s="19">
        <f t="shared" si="189"/>
        <v>27750</v>
      </c>
      <c r="I949" s="20"/>
    </row>
    <row r="950" spans="2:9" ht="15.75" thickBot="1" x14ac:dyDescent="0.25">
      <c r="B950" s="21" t="s">
        <v>32</v>
      </c>
      <c r="C950" s="22">
        <v>5</v>
      </c>
      <c r="D950" s="23" t="s">
        <v>33</v>
      </c>
      <c r="E950" s="32">
        <f>SUM(H947:H949)</f>
        <v>115625</v>
      </c>
      <c r="F950" s="30">
        <f>E950*C950/100</f>
        <v>5781.25</v>
      </c>
      <c r="G950" s="19"/>
      <c r="H950" s="19"/>
      <c r="I950" s="20"/>
    </row>
    <row r="951" spans="2:9" ht="15.75" thickBot="1" x14ac:dyDescent="0.25">
      <c r="B951" s="24" t="s">
        <v>8</v>
      </c>
      <c r="C951" s="25">
        <f>SUM(F951:I951)</f>
        <v>476831.25</v>
      </c>
      <c r="D951" s="3" t="s">
        <v>34</v>
      </c>
      <c r="F951" s="26">
        <f>SUM(F945:F950)</f>
        <v>5781.25</v>
      </c>
      <c r="G951" s="27">
        <f>SUM(G945:G950)</f>
        <v>355425</v>
      </c>
      <c r="H951" s="27">
        <f>SUM(H945:H950)</f>
        <v>115625</v>
      </c>
      <c r="I951" s="28">
        <f>SUM(I945:I950)</f>
        <v>0</v>
      </c>
    </row>
  </sheetData>
  <mergeCells count="123">
    <mergeCell ref="B194:E194"/>
    <mergeCell ref="B787:E787"/>
    <mergeCell ref="B330:E330"/>
    <mergeCell ref="B335:E335"/>
    <mergeCell ref="B483:E483"/>
    <mergeCell ref="B488:E488"/>
    <mergeCell ref="B702:E702"/>
    <mergeCell ref="B540:E541"/>
    <mergeCell ref="B585:E585"/>
    <mergeCell ref="B600:E600"/>
    <mergeCell ref="B678:E678"/>
    <mergeCell ref="B322:I322"/>
    <mergeCell ref="B592:E593"/>
    <mergeCell ref="B411:E411"/>
    <mergeCell ref="B386:E386"/>
    <mergeCell ref="B419:E419"/>
    <mergeCell ref="B446:E446"/>
    <mergeCell ref="B391:E392"/>
    <mergeCell ref="B403:E403"/>
    <mergeCell ref="B457:E457"/>
    <mergeCell ref="B428:E428"/>
    <mergeCell ref="B437:E437"/>
    <mergeCell ref="B693:I693"/>
    <mergeCell ref="B718:E718"/>
    <mergeCell ref="B1:I1"/>
    <mergeCell ref="B5:E5"/>
    <mergeCell ref="B13:E13"/>
    <mergeCell ref="B51:E51"/>
    <mergeCell ref="B59:E59"/>
    <mergeCell ref="B44:I44"/>
    <mergeCell ref="B3:I3"/>
    <mergeCell ref="B46:E46"/>
    <mergeCell ref="B20:E20"/>
    <mergeCell ref="B31:E31"/>
    <mergeCell ref="B37:E37"/>
    <mergeCell ref="B69:E69"/>
    <mergeCell ref="B145:E145"/>
    <mergeCell ref="B130:E131"/>
    <mergeCell ref="B156:I156"/>
    <mergeCell ref="B77:E77"/>
    <mergeCell ref="B86:E86"/>
    <mergeCell ref="B64:E64"/>
    <mergeCell ref="B174:E175"/>
    <mergeCell ref="B138:E138"/>
    <mergeCell ref="B164:E164"/>
    <mergeCell ref="B169:E169"/>
    <mergeCell ref="B944:E944"/>
    <mergeCell ref="B286:E286"/>
    <mergeCell ref="B95:E96"/>
    <mergeCell ref="B182:E183"/>
    <mergeCell ref="B191:I191"/>
    <mergeCell ref="B212:E212"/>
    <mergeCell ref="B220:E220"/>
    <mergeCell ref="B229:E230"/>
    <mergeCell ref="B239:E239"/>
    <mergeCell ref="B245:E245"/>
    <mergeCell ref="B254:E255"/>
    <mergeCell ref="B264:E265"/>
    <mergeCell ref="B105:E105"/>
    <mergeCell ref="B111:E111"/>
    <mergeCell ref="B120:E121"/>
    <mergeCell ref="B278:E279"/>
    <mergeCell ref="B296:E296"/>
    <mergeCell ref="B159:E159"/>
    <mergeCell ref="B272:E272"/>
    <mergeCell ref="B202:E202"/>
    <mergeCell ref="B207:E207"/>
    <mergeCell ref="B911:E911"/>
    <mergeCell ref="B493:E493"/>
    <mergeCell ref="B303:E303"/>
    <mergeCell ref="B745:E745"/>
    <mergeCell ref="B755:E755"/>
    <mergeCell ref="B325:E325"/>
    <mergeCell ref="B340:E341"/>
    <mergeCell ref="B348:E349"/>
    <mergeCell ref="B357:E358"/>
    <mergeCell ref="B379:E379"/>
    <mergeCell ref="B372:E373"/>
    <mergeCell ref="B707:E707"/>
    <mergeCell ref="B365:E366"/>
    <mergeCell ref="B475:I475"/>
    <mergeCell ref="B478:E478"/>
    <mergeCell ref="B501:E501"/>
    <mergeCell ref="B510:E510"/>
    <mergeCell ref="B530:E531"/>
    <mergeCell ref="B548:E548"/>
    <mergeCell ref="B562:E562"/>
    <mergeCell ref="B464:E464"/>
    <mergeCell ref="B885:I885"/>
    <mergeCell ref="B888:E888"/>
    <mergeCell ref="B903:E904"/>
    <mergeCell ref="B893:E893"/>
    <mergeCell ref="B898:E898"/>
    <mergeCell ref="B866:E866"/>
    <mergeCell ref="B839:E840"/>
    <mergeCell ref="B852:E852"/>
    <mergeCell ref="B859:E859"/>
    <mergeCell ref="B846:E846"/>
    <mergeCell ref="B873:E873"/>
    <mergeCell ref="B814:E815"/>
    <mergeCell ref="B822:E823"/>
    <mergeCell ref="B831:E832"/>
    <mergeCell ref="B804:E804"/>
    <mergeCell ref="B809:E809"/>
    <mergeCell ref="B520:E521"/>
    <mergeCell ref="B554:E555"/>
    <mergeCell ref="B577:E578"/>
    <mergeCell ref="B571:E571"/>
    <mergeCell ref="B695:E695"/>
    <mergeCell ref="B767:E768"/>
    <mergeCell ref="B777:E778"/>
    <mergeCell ref="B728:E728"/>
    <mergeCell ref="B737:E737"/>
    <mergeCell ref="B625:I625"/>
    <mergeCell ref="B628:E628"/>
    <mergeCell ref="B633:E633"/>
    <mergeCell ref="B638:E638"/>
    <mergeCell ref="B643:E643"/>
    <mergeCell ref="B651:E651"/>
    <mergeCell ref="B658:E658"/>
    <mergeCell ref="B668:E669"/>
    <mergeCell ref="B796:I796"/>
    <mergeCell ref="B799:E799"/>
  </mergeCells>
  <printOptions horizontalCentered="1" verticalCentered="1"/>
  <pageMargins left="0.78740157480314965" right="0.78740157480314965" top="0.78740157480314965" bottom="0.78740157480314965" header="0.31496062992125984" footer="0.31496062992125984"/>
  <pageSetup scale="39" orientation="portrait" r:id="rId1"/>
  <headerFooter>
    <oddFooter>&amp;LELABORO:
ING. LUIS CARLOS CHAMORRO ENRIQUEZ</oddFooter>
  </headerFooter>
  <rowBreaks count="9" manualBreakCount="9">
    <brk id="109" min="1" max="8" man="1"/>
    <brk id="190" min="1" max="8" man="1"/>
    <brk id="270" min="1" max="8" man="1"/>
    <brk id="384" min="1" max="8" man="1"/>
    <brk id="508" min="1" max="8" man="1"/>
    <brk id="546" min="1" max="8" man="1"/>
    <brk id="624" min="1" max="8" man="1"/>
    <brk id="753" min="1" max="8" man="1"/>
    <brk id="857" min="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view="pageBreakPreview" zoomScale="60" zoomScaleNormal="85" workbookViewId="0">
      <selection activeCell="B19" sqref="B19"/>
    </sheetView>
  </sheetViews>
  <sheetFormatPr baseColWidth="10" defaultRowHeight="15" x14ac:dyDescent="0.25"/>
  <cols>
    <col min="1" max="1" width="6.140625" bestFit="1" customWidth="1"/>
    <col min="2" max="2" width="52.85546875" style="304" customWidth="1"/>
    <col min="3" max="3" width="8" customWidth="1"/>
    <col min="4" max="4" width="22.5703125" style="335" bestFit="1" customWidth="1"/>
    <col min="8" max="8" width="15.7109375" customWidth="1"/>
    <col min="9" max="9" width="14" customWidth="1"/>
    <col min="10" max="10" width="16.28515625" style="335" customWidth="1"/>
  </cols>
  <sheetData>
    <row r="1" spans="1:10" s="152" customFormat="1" x14ac:dyDescent="0.25">
      <c r="A1" s="541" t="s">
        <v>342</v>
      </c>
      <c r="B1" s="541"/>
      <c r="C1" s="541"/>
      <c r="D1" s="541"/>
      <c r="E1" s="541"/>
      <c r="F1" s="541"/>
      <c r="G1" s="541"/>
      <c r="H1" s="541"/>
      <c r="I1" s="541"/>
      <c r="J1" s="541"/>
    </row>
    <row r="2" spans="1:10" s="152" customFormat="1" ht="16.5" customHeight="1" x14ac:dyDescent="0.25">
      <c r="A2" s="541" t="e">
        <f>+'FORMATO OFERTA ECONÓMICA'!#REF!</f>
        <v>#REF!</v>
      </c>
      <c r="B2" s="541"/>
      <c r="C2" s="541"/>
      <c r="D2" s="541"/>
      <c r="E2" s="541"/>
      <c r="F2" s="541"/>
      <c r="G2" s="541"/>
      <c r="H2" s="541"/>
      <c r="I2" s="541"/>
      <c r="J2" s="541"/>
    </row>
    <row r="3" spans="1:10" s="152" customFormat="1" ht="15.75" customHeight="1" x14ac:dyDescent="0.25">
      <c r="A3" s="541" t="e">
        <f>+'FORMATO OFERTA ECONÓMICA'!#REF!</f>
        <v>#REF!</v>
      </c>
      <c r="B3" s="541"/>
      <c r="C3" s="541"/>
      <c r="D3" s="541"/>
      <c r="E3" s="541"/>
      <c r="F3" s="541"/>
      <c r="G3" s="541"/>
      <c r="H3" s="541"/>
      <c r="I3" s="541"/>
      <c r="J3" s="541"/>
    </row>
    <row r="4" spans="1:10" s="152" customFormat="1" ht="15.75" customHeight="1" x14ac:dyDescent="0.25">
      <c r="A4" s="541">
        <v>2016</v>
      </c>
      <c r="B4" s="541"/>
      <c r="C4" s="541"/>
      <c r="D4" s="541"/>
      <c r="E4" s="541"/>
      <c r="F4" s="541"/>
      <c r="G4" s="541"/>
      <c r="H4" s="541"/>
      <c r="I4" s="541"/>
      <c r="J4" s="541"/>
    </row>
    <row r="5" spans="1:10" s="152" customFormat="1" ht="15.75" x14ac:dyDescent="0.25">
      <c r="A5" s="142"/>
      <c r="B5" s="142"/>
      <c r="C5" s="142"/>
      <c r="D5" s="337"/>
      <c r="E5" s="142"/>
      <c r="F5" s="142"/>
      <c r="G5" s="145"/>
      <c r="J5" s="95"/>
    </row>
    <row r="7" spans="1:10" x14ac:dyDescent="0.25">
      <c r="A7" s="341" t="s">
        <v>0</v>
      </c>
      <c r="B7" s="342" t="s">
        <v>331</v>
      </c>
      <c r="C7" s="343" t="s">
        <v>332</v>
      </c>
      <c r="D7" s="344" t="s">
        <v>333</v>
      </c>
      <c r="E7" s="345" t="s">
        <v>334</v>
      </c>
      <c r="F7" s="583" t="s">
        <v>335</v>
      </c>
      <c r="G7" s="584"/>
      <c r="H7" s="343" t="s">
        <v>336</v>
      </c>
      <c r="I7" s="346" t="s">
        <v>337</v>
      </c>
      <c r="J7" s="344" t="s">
        <v>338</v>
      </c>
    </row>
    <row r="9" spans="1:10" x14ac:dyDescent="0.25">
      <c r="A9" s="339"/>
      <c r="B9" s="347" t="s">
        <v>370</v>
      </c>
      <c r="C9" s="339"/>
      <c r="D9" s="340"/>
      <c r="E9" s="339"/>
      <c r="F9" s="339"/>
      <c r="G9" s="339"/>
      <c r="H9" s="339"/>
      <c r="I9" s="339"/>
      <c r="J9" s="340"/>
    </row>
    <row r="11" spans="1:10" x14ac:dyDescent="0.25">
      <c r="A11" s="246">
        <v>10.1</v>
      </c>
      <c r="B11" s="245" t="s">
        <v>383</v>
      </c>
      <c r="C11" s="246" t="s">
        <v>28</v>
      </c>
      <c r="D11" s="310">
        <v>59431</v>
      </c>
      <c r="E11" s="305"/>
      <c r="F11" s="306">
        <v>5.8</v>
      </c>
      <c r="G11" s="307" t="s">
        <v>339</v>
      </c>
      <c r="H11" s="311">
        <f>+D11*(1+E11)/F11</f>
        <v>10246.724137931034</v>
      </c>
      <c r="I11" s="309">
        <v>0.1</v>
      </c>
      <c r="J11" s="336">
        <f t="shared" ref="J11:J12" si="0">ROUNDUP(+H11*(1+I11),0)</f>
        <v>11272</v>
      </c>
    </row>
    <row r="12" spans="1:10" x14ac:dyDescent="0.25">
      <c r="A12" s="246">
        <v>10.199999999999999</v>
      </c>
      <c r="B12" s="245" t="s">
        <v>382</v>
      </c>
      <c r="C12" s="246" t="s">
        <v>28</v>
      </c>
      <c r="D12" s="310">
        <v>66342</v>
      </c>
      <c r="E12" s="305"/>
      <c r="F12" s="306">
        <v>5.8</v>
      </c>
      <c r="G12" s="307" t="s">
        <v>339</v>
      </c>
      <c r="H12" s="311">
        <f t="shared" ref="H12" si="1">+D12*(1+E12)/F12</f>
        <v>11438.275862068966</v>
      </c>
      <c r="I12" s="309">
        <v>0.1</v>
      </c>
      <c r="J12" s="336">
        <f t="shared" si="0"/>
        <v>12583</v>
      </c>
    </row>
    <row r="13" spans="1:10" x14ac:dyDescent="0.25">
      <c r="A13" s="151"/>
    </row>
    <row r="14" spans="1:10" x14ac:dyDescent="0.25">
      <c r="A14" s="339"/>
      <c r="B14" s="347" t="s">
        <v>371</v>
      </c>
      <c r="C14" s="339"/>
      <c r="D14" s="340"/>
      <c r="E14" s="339"/>
      <c r="F14" s="339"/>
      <c r="G14" s="339"/>
      <c r="H14" s="339"/>
      <c r="I14" s="339"/>
      <c r="J14" s="340"/>
    </row>
    <row r="15" spans="1:10" x14ac:dyDescent="0.25">
      <c r="A15" s="151"/>
    </row>
    <row r="16" spans="1:10" x14ac:dyDescent="0.25">
      <c r="A16" s="246">
        <v>11.1</v>
      </c>
      <c r="B16" s="245" t="s">
        <v>253</v>
      </c>
      <c r="C16" s="246" t="s">
        <v>28</v>
      </c>
      <c r="D16" s="248">
        <v>303324</v>
      </c>
      <c r="E16" s="305">
        <v>0.16</v>
      </c>
      <c r="F16" s="306">
        <v>1</v>
      </c>
      <c r="G16" s="307" t="s">
        <v>28</v>
      </c>
      <c r="H16" s="308">
        <f t="shared" ref="H16" si="2">+D16*(1+E16)/F16</f>
        <v>351855.83999999997</v>
      </c>
      <c r="I16" s="309">
        <v>0.1</v>
      </c>
      <c r="J16" s="336">
        <f t="shared" ref="J16:J21" si="3">ROUNDUP(+H16*(1+I16),0)</f>
        <v>387042</v>
      </c>
    </row>
    <row r="17" spans="1:13" x14ac:dyDescent="0.25">
      <c r="A17" s="246">
        <v>11.2</v>
      </c>
      <c r="B17" s="245" t="s">
        <v>384</v>
      </c>
      <c r="C17" s="246" t="s">
        <v>28</v>
      </c>
      <c r="D17" s="248">
        <v>284050</v>
      </c>
      <c r="E17" s="305">
        <v>0.16</v>
      </c>
      <c r="F17" s="306">
        <v>1</v>
      </c>
      <c r="G17" s="307" t="s">
        <v>28</v>
      </c>
      <c r="H17" s="308">
        <f t="shared" ref="H17:H21" si="4">+D17*(1+E17)/F17</f>
        <v>329498</v>
      </c>
      <c r="I17" s="309">
        <v>0.1</v>
      </c>
      <c r="J17" s="336">
        <f t="shared" si="3"/>
        <v>362448</v>
      </c>
      <c r="M17" s="151"/>
    </row>
    <row r="18" spans="1:13" x14ac:dyDescent="0.25">
      <c r="A18" s="246">
        <v>11.3</v>
      </c>
      <c r="B18" s="245" t="s">
        <v>369</v>
      </c>
      <c r="C18" s="246" t="s">
        <v>28</v>
      </c>
      <c r="D18" s="248">
        <v>743050</v>
      </c>
      <c r="E18" s="305">
        <v>0.16</v>
      </c>
      <c r="F18" s="306">
        <v>1</v>
      </c>
      <c r="G18" s="307" t="s">
        <v>28</v>
      </c>
      <c r="H18" s="308">
        <f t="shared" si="4"/>
        <v>861937.99999999988</v>
      </c>
      <c r="I18" s="309">
        <v>0.1</v>
      </c>
      <c r="J18" s="336">
        <f t="shared" si="3"/>
        <v>948132</v>
      </c>
      <c r="M18" s="151"/>
    </row>
    <row r="19" spans="1:13" ht="30" x14ac:dyDescent="0.25">
      <c r="A19" s="246">
        <v>11.4</v>
      </c>
      <c r="B19" s="245" t="s">
        <v>457</v>
      </c>
      <c r="C19" s="246" t="s">
        <v>28</v>
      </c>
      <c r="D19" s="248">
        <v>532450</v>
      </c>
      <c r="E19" s="305">
        <v>0.16</v>
      </c>
      <c r="F19" s="306">
        <v>1</v>
      </c>
      <c r="G19" s="307" t="s">
        <v>28</v>
      </c>
      <c r="H19" s="308">
        <f t="shared" si="4"/>
        <v>617642</v>
      </c>
      <c r="I19" s="309">
        <v>0.1</v>
      </c>
      <c r="J19" s="336">
        <f t="shared" si="3"/>
        <v>679407</v>
      </c>
      <c r="M19" s="151"/>
    </row>
    <row r="20" spans="1:13" ht="30" x14ac:dyDescent="0.25">
      <c r="A20" s="246">
        <v>11.5</v>
      </c>
      <c r="B20" s="245" t="s">
        <v>340</v>
      </c>
      <c r="C20" s="246" t="s">
        <v>28</v>
      </c>
      <c r="D20" s="248">
        <v>684250</v>
      </c>
      <c r="E20" s="305">
        <v>0.16</v>
      </c>
      <c r="F20" s="306">
        <v>1</v>
      </c>
      <c r="G20" s="307" t="s">
        <v>28</v>
      </c>
      <c r="H20" s="308">
        <f t="shared" si="4"/>
        <v>793730</v>
      </c>
      <c r="I20" s="309">
        <v>0.1</v>
      </c>
      <c r="J20" s="336">
        <f t="shared" si="3"/>
        <v>873103</v>
      </c>
      <c r="M20" s="151"/>
    </row>
    <row r="21" spans="1:13" ht="30" x14ac:dyDescent="0.25">
      <c r="A21" s="246">
        <v>11.6</v>
      </c>
      <c r="B21" s="245" t="s">
        <v>341</v>
      </c>
      <c r="C21" s="246" t="s">
        <v>28</v>
      </c>
      <c r="D21" s="248">
        <v>895800</v>
      </c>
      <c r="E21" s="305">
        <v>0.16</v>
      </c>
      <c r="F21" s="306">
        <v>1</v>
      </c>
      <c r="G21" s="307" t="s">
        <v>28</v>
      </c>
      <c r="H21" s="308">
        <f t="shared" si="4"/>
        <v>1039127.9999999999</v>
      </c>
      <c r="I21" s="309">
        <v>0.1</v>
      </c>
      <c r="J21" s="336">
        <f t="shared" si="3"/>
        <v>1143041</v>
      </c>
      <c r="M21" s="151"/>
    </row>
    <row r="22" spans="1:13" x14ac:dyDescent="0.25">
      <c r="A22" s="151"/>
    </row>
    <row r="23" spans="1:13" x14ac:dyDescent="0.25">
      <c r="A23" s="339"/>
      <c r="B23" s="347" t="s">
        <v>372</v>
      </c>
      <c r="C23" s="339"/>
      <c r="D23" s="340"/>
      <c r="E23" s="339"/>
      <c r="F23" s="339"/>
      <c r="G23" s="339"/>
      <c r="H23" s="339"/>
      <c r="I23" s="339"/>
      <c r="J23" s="340"/>
    </row>
    <row r="24" spans="1:13" x14ac:dyDescent="0.25">
      <c r="A24" s="151"/>
    </row>
    <row r="25" spans="1:13" x14ac:dyDescent="0.25">
      <c r="A25" s="246">
        <v>12.1</v>
      </c>
      <c r="B25" s="245" t="s">
        <v>264</v>
      </c>
      <c r="C25" s="246" t="s">
        <v>28</v>
      </c>
      <c r="D25" s="248">
        <v>20561</v>
      </c>
      <c r="E25" s="305"/>
      <c r="F25" s="306">
        <v>1</v>
      </c>
      <c r="G25" s="307" t="s">
        <v>28</v>
      </c>
      <c r="H25" s="308">
        <f t="shared" ref="H25:H34" si="5">+D25*(1+E25)/F25</f>
        <v>20561</v>
      </c>
      <c r="I25" s="309">
        <v>0.1</v>
      </c>
      <c r="J25" s="336">
        <f t="shared" ref="J25:J39" si="6">ROUNDUP(+H25*(1+I25),0)</f>
        <v>22618</v>
      </c>
    </row>
    <row r="26" spans="1:13" s="151" customFormat="1" x14ac:dyDescent="0.25">
      <c r="A26" s="246">
        <v>12.2</v>
      </c>
      <c r="B26" s="245" t="s">
        <v>410</v>
      </c>
      <c r="C26" s="246" t="s">
        <v>28</v>
      </c>
      <c r="D26" s="248">
        <v>23376</v>
      </c>
      <c r="E26" s="305"/>
      <c r="F26" s="306">
        <v>1</v>
      </c>
      <c r="G26" s="307" t="s">
        <v>28</v>
      </c>
      <c r="H26" s="308">
        <f t="shared" si="5"/>
        <v>23376</v>
      </c>
      <c r="I26" s="309">
        <v>0.1</v>
      </c>
      <c r="J26" s="336">
        <f t="shared" si="6"/>
        <v>25714</v>
      </c>
    </row>
    <row r="27" spans="1:13" s="151" customFormat="1" x14ac:dyDescent="0.25">
      <c r="A27" s="246">
        <v>12.3</v>
      </c>
      <c r="B27" s="245" t="s">
        <v>411</v>
      </c>
      <c r="C27" s="246" t="s">
        <v>28</v>
      </c>
      <c r="D27" s="248">
        <v>20561</v>
      </c>
      <c r="E27" s="305"/>
      <c r="F27" s="306">
        <v>1</v>
      </c>
      <c r="G27" s="307" t="s">
        <v>28</v>
      </c>
      <c r="H27" s="308">
        <f t="shared" si="5"/>
        <v>20561</v>
      </c>
      <c r="I27" s="309">
        <v>0.1</v>
      </c>
      <c r="J27" s="336">
        <f>ROUNDUP(+H27*(1+I27),0)</f>
        <v>22618</v>
      </c>
    </row>
    <row r="28" spans="1:13" x14ac:dyDescent="0.25">
      <c r="A28" s="246">
        <v>12.4</v>
      </c>
      <c r="B28" s="245" t="s">
        <v>265</v>
      </c>
      <c r="C28" s="246" t="s">
        <v>28</v>
      </c>
      <c r="D28" s="248">
        <v>27040</v>
      </c>
      <c r="E28" s="305"/>
      <c r="F28" s="306">
        <v>1</v>
      </c>
      <c r="G28" s="307" t="s">
        <v>28</v>
      </c>
      <c r="H28" s="308">
        <f t="shared" si="5"/>
        <v>27040</v>
      </c>
      <c r="I28" s="309">
        <v>0.1</v>
      </c>
      <c r="J28" s="336">
        <f t="shared" si="6"/>
        <v>29744</v>
      </c>
    </row>
    <row r="29" spans="1:13" hidden="1" x14ac:dyDescent="0.25">
      <c r="A29" s="246">
        <v>12.5</v>
      </c>
      <c r="B29" s="245" t="s">
        <v>266</v>
      </c>
      <c r="C29" s="246" t="s">
        <v>28</v>
      </c>
      <c r="D29" s="248">
        <v>24921</v>
      </c>
      <c r="E29" s="305"/>
      <c r="F29" s="306">
        <v>1</v>
      </c>
      <c r="G29" s="307" t="s">
        <v>28</v>
      </c>
      <c r="H29" s="308">
        <f t="shared" si="5"/>
        <v>24921</v>
      </c>
      <c r="I29" s="309">
        <v>0.1</v>
      </c>
      <c r="J29" s="336">
        <f t="shared" si="6"/>
        <v>27414</v>
      </c>
    </row>
    <row r="30" spans="1:13" hidden="1" x14ac:dyDescent="0.25">
      <c r="A30" s="246">
        <v>12.6</v>
      </c>
      <c r="B30" s="245" t="s">
        <v>267</v>
      </c>
      <c r="C30" s="246" t="s">
        <v>28</v>
      </c>
      <c r="D30" s="248">
        <v>32235</v>
      </c>
      <c r="E30" s="305"/>
      <c r="F30" s="306">
        <v>1</v>
      </c>
      <c r="G30" s="307" t="s">
        <v>28</v>
      </c>
      <c r="H30" s="308">
        <f t="shared" si="5"/>
        <v>32235</v>
      </c>
      <c r="I30" s="309">
        <v>0.1</v>
      </c>
      <c r="J30" s="336">
        <f t="shared" si="6"/>
        <v>35459</v>
      </c>
    </row>
    <row r="31" spans="1:13" hidden="1" x14ac:dyDescent="0.25">
      <c r="A31" s="246">
        <v>12.7</v>
      </c>
      <c r="B31" s="245" t="s">
        <v>268</v>
      </c>
      <c r="C31" s="246" t="s">
        <v>28</v>
      </c>
      <c r="D31" s="248">
        <v>70343</v>
      </c>
      <c r="E31" s="305"/>
      <c r="F31" s="306">
        <v>1</v>
      </c>
      <c r="G31" s="307" t="s">
        <v>28</v>
      </c>
      <c r="H31" s="308">
        <f t="shared" si="5"/>
        <v>70343</v>
      </c>
      <c r="I31" s="309">
        <v>0.1</v>
      </c>
      <c r="J31" s="336">
        <f t="shared" si="6"/>
        <v>77378</v>
      </c>
    </row>
    <row r="32" spans="1:13" s="151" customFormat="1" x14ac:dyDescent="0.25">
      <c r="A32" s="246">
        <v>12.5</v>
      </c>
      <c r="B32" s="245" t="s">
        <v>412</v>
      </c>
      <c r="C32" s="246" t="s">
        <v>28</v>
      </c>
      <c r="D32" s="248">
        <v>125500</v>
      </c>
      <c r="E32" s="305"/>
      <c r="F32" s="306">
        <v>1</v>
      </c>
      <c r="G32" s="307" t="s">
        <v>28</v>
      </c>
      <c r="H32" s="308">
        <f t="shared" si="5"/>
        <v>125500</v>
      </c>
      <c r="I32" s="309">
        <v>0.1</v>
      </c>
      <c r="J32" s="336">
        <f t="shared" si="6"/>
        <v>138050</v>
      </c>
    </row>
    <row r="33" spans="1:10" s="151" customFormat="1" x14ac:dyDescent="0.25">
      <c r="A33" s="246">
        <v>12.6</v>
      </c>
      <c r="B33" s="245" t="s">
        <v>395</v>
      </c>
      <c r="C33" s="246" t="s">
        <v>28</v>
      </c>
      <c r="D33" s="248">
        <v>15400</v>
      </c>
      <c r="E33" s="305"/>
      <c r="F33" s="306">
        <v>1</v>
      </c>
      <c r="G33" s="307" t="s">
        <v>28</v>
      </c>
      <c r="H33" s="308">
        <f t="shared" si="5"/>
        <v>15400</v>
      </c>
      <c r="I33" s="309">
        <v>0.1</v>
      </c>
      <c r="J33" s="336">
        <f t="shared" si="6"/>
        <v>16940</v>
      </c>
    </row>
    <row r="34" spans="1:10" x14ac:dyDescent="0.25">
      <c r="A34" s="246">
        <v>12.7</v>
      </c>
      <c r="B34" s="245" t="s">
        <v>269</v>
      </c>
      <c r="C34" s="246" t="s">
        <v>28</v>
      </c>
      <c r="D34" s="248">
        <v>125560</v>
      </c>
      <c r="E34" s="305"/>
      <c r="F34" s="306">
        <v>1</v>
      </c>
      <c r="G34" s="307" t="s">
        <v>28</v>
      </c>
      <c r="H34" s="308">
        <f t="shared" si="5"/>
        <v>125560</v>
      </c>
      <c r="I34" s="309">
        <v>0.1</v>
      </c>
      <c r="J34" s="336">
        <f t="shared" si="6"/>
        <v>138116</v>
      </c>
    </row>
    <row r="35" spans="1:10" x14ac:dyDescent="0.25">
      <c r="A35" s="246"/>
      <c r="B35" s="245"/>
      <c r="C35" s="246"/>
      <c r="D35" s="248"/>
      <c r="E35" s="305"/>
      <c r="F35" s="306"/>
      <c r="G35" s="307"/>
      <c r="H35" s="308"/>
      <c r="I35" s="309"/>
      <c r="J35" s="336"/>
    </row>
    <row r="36" spans="1:10" s="151" customFormat="1" x14ac:dyDescent="0.25">
      <c r="A36" s="360">
        <v>12.8</v>
      </c>
      <c r="B36" s="245" t="s">
        <v>343</v>
      </c>
      <c r="C36" s="246" t="s">
        <v>28</v>
      </c>
      <c r="D36" s="248">
        <v>147152</v>
      </c>
      <c r="E36" s="305"/>
      <c r="F36" s="306">
        <v>6</v>
      </c>
      <c r="G36" s="307" t="s">
        <v>28</v>
      </c>
      <c r="H36" s="308">
        <f t="shared" ref="H36:H37" si="7">+D36*(1+E36)/F36</f>
        <v>24525.333333333332</v>
      </c>
      <c r="I36" s="309">
        <v>0.1</v>
      </c>
      <c r="J36" s="336">
        <f t="shared" si="6"/>
        <v>26978</v>
      </c>
    </row>
    <row r="37" spans="1:10" s="151" customFormat="1" x14ac:dyDescent="0.25">
      <c r="A37" s="360">
        <v>12.9</v>
      </c>
      <c r="B37" s="245" t="s">
        <v>344</v>
      </c>
      <c r="C37" s="246" t="s">
        <v>28</v>
      </c>
      <c r="D37" s="248">
        <v>12652</v>
      </c>
      <c r="E37" s="305"/>
      <c r="F37" s="306">
        <v>1</v>
      </c>
      <c r="G37" s="307" t="s">
        <v>28</v>
      </c>
      <c r="H37" s="308">
        <f t="shared" si="7"/>
        <v>12652</v>
      </c>
      <c r="I37" s="309">
        <v>0.1</v>
      </c>
      <c r="J37" s="336">
        <f t="shared" si="6"/>
        <v>13918</v>
      </c>
    </row>
    <row r="38" spans="1:10" s="151" customFormat="1" x14ac:dyDescent="0.25">
      <c r="A38" s="338">
        <v>12.1</v>
      </c>
      <c r="B38" s="245" t="s">
        <v>345</v>
      </c>
      <c r="C38" s="246" t="s">
        <v>28</v>
      </c>
      <c r="D38" s="248">
        <v>70693</v>
      </c>
      <c r="E38" s="305"/>
      <c r="F38" s="306">
        <v>6</v>
      </c>
      <c r="G38" s="307" t="s">
        <v>28</v>
      </c>
      <c r="H38" s="308">
        <f t="shared" ref="H38:H39" si="8">+D38*(1+E38)/F38</f>
        <v>11782.166666666666</v>
      </c>
      <c r="I38" s="309">
        <v>0.1</v>
      </c>
      <c r="J38" s="336">
        <f t="shared" si="6"/>
        <v>12961</v>
      </c>
    </row>
    <row r="39" spans="1:10" s="151" customFormat="1" x14ac:dyDescent="0.25">
      <c r="A39" s="338">
        <f>+'FORMATO OFERTA ECONÓMICA'!A148</f>
        <v>13.11</v>
      </c>
      <c r="B39" s="245" t="s">
        <v>346</v>
      </c>
      <c r="C39" s="246" t="s">
        <v>28</v>
      </c>
      <c r="D39" s="248">
        <v>4680</v>
      </c>
      <c r="E39" s="305"/>
      <c r="F39" s="306">
        <v>1</v>
      </c>
      <c r="G39" s="307" t="s">
        <v>28</v>
      </c>
      <c r="H39" s="308">
        <f t="shared" si="8"/>
        <v>4680</v>
      </c>
      <c r="I39" s="309">
        <v>0.1</v>
      </c>
      <c r="J39" s="336">
        <f t="shared" si="6"/>
        <v>5148</v>
      </c>
    </row>
    <row r="40" spans="1:10" s="151" customFormat="1" x14ac:dyDescent="0.25">
      <c r="A40" s="246"/>
      <c r="B40" s="245"/>
      <c r="C40" s="246"/>
      <c r="D40" s="248"/>
      <c r="E40" s="305"/>
      <c r="F40" s="306"/>
      <c r="G40" s="307"/>
      <c r="H40" s="308"/>
      <c r="I40" s="309"/>
      <c r="J40" s="336"/>
    </row>
  </sheetData>
  <mergeCells count="5">
    <mergeCell ref="F7:G7"/>
    <mergeCell ref="A1:J1"/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&amp;LELABORO:
ING. LUIS CARLOS CHAMORRO ENRIQUEZ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5"/>
  <sheetViews>
    <sheetView topLeftCell="A7" workbookViewId="0">
      <selection activeCell="B19" sqref="B19"/>
    </sheetView>
  </sheetViews>
  <sheetFormatPr baseColWidth="10" defaultRowHeight="15" x14ac:dyDescent="0.25"/>
  <cols>
    <col min="1" max="1" width="5.140625" customWidth="1"/>
    <col min="2" max="2" width="34.140625" bestFit="1" customWidth="1"/>
    <col min="4" max="4" width="11.5703125" bestFit="1" customWidth="1"/>
  </cols>
  <sheetData>
    <row r="3" spans="2:4" x14ac:dyDescent="0.25">
      <c r="B3" s="65" t="s">
        <v>37</v>
      </c>
      <c r="C3" s="66" t="s">
        <v>39</v>
      </c>
      <c r="D3" s="67">
        <v>600</v>
      </c>
    </row>
    <row r="4" spans="2:4" x14ac:dyDescent="0.25">
      <c r="B4" s="65" t="s">
        <v>87</v>
      </c>
      <c r="C4" s="66" t="s">
        <v>34</v>
      </c>
      <c r="D4" s="67">
        <v>140000</v>
      </c>
    </row>
    <row r="5" spans="2:4" x14ac:dyDescent="0.25">
      <c r="B5" s="65" t="s">
        <v>88</v>
      </c>
      <c r="C5" s="66" t="s">
        <v>34</v>
      </c>
      <c r="D5" s="67">
        <v>190000</v>
      </c>
    </row>
    <row r="6" spans="2:4" x14ac:dyDescent="0.25">
      <c r="B6" s="65" t="s">
        <v>89</v>
      </c>
      <c r="C6" s="66" t="s">
        <v>90</v>
      </c>
      <c r="D6" s="67">
        <v>20</v>
      </c>
    </row>
    <row r="7" spans="2:4" x14ac:dyDescent="0.25">
      <c r="B7" s="65" t="s">
        <v>347</v>
      </c>
      <c r="C7" s="66" t="s">
        <v>34</v>
      </c>
      <c r="D7" s="67">
        <v>160000</v>
      </c>
    </row>
    <row r="8" spans="2:4" x14ac:dyDescent="0.25">
      <c r="B8" s="65" t="s">
        <v>44</v>
      </c>
      <c r="C8" s="66" t="s">
        <v>39</v>
      </c>
      <c r="D8" s="67">
        <v>4700</v>
      </c>
    </row>
    <row r="9" spans="2:4" x14ac:dyDescent="0.25">
      <c r="B9" s="65" t="s">
        <v>196</v>
      </c>
      <c r="C9" s="66" t="s">
        <v>28</v>
      </c>
      <c r="D9" s="67">
        <v>150000</v>
      </c>
    </row>
    <row r="10" spans="2:4" x14ac:dyDescent="0.25">
      <c r="B10" s="65" t="s">
        <v>200</v>
      </c>
      <c r="C10" s="66" t="s">
        <v>28</v>
      </c>
      <c r="D10" s="67">
        <v>120000</v>
      </c>
    </row>
    <row r="11" spans="2:4" x14ac:dyDescent="0.25">
      <c r="B11" s="65" t="s">
        <v>201</v>
      </c>
      <c r="C11" s="66" t="s">
        <v>29</v>
      </c>
      <c r="D11" s="67">
        <v>15000</v>
      </c>
    </row>
    <row r="12" spans="2:4" x14ac:dyDescent="0.25">
      <c r="B12" s="65" t="s">
        <v>49</v>
      </c>
      <c r="C12" s="66" t="s">
        <v>28</v>
      </c>
      <c r="D12" s="67">
        <v>3500</v>
      </c>
    </row>
    <row r="13" spans="2:4" x14ac:dyDescent="0.25">
      <c r="B13" s="65" t="s">
        <v>50</v>
      </c>
      <c r="C13" s="66" t="s">
        <v>40</v>
      </c>
      <c r="D13" s="67">
        <v>200</v>
      </c>
    </row>
    <row r="14" spans="2:4" x14ac:dyDescent="0.25">
      <c r="B14" s="65" t="s">
        <v>48</v>
      </c>
      <c r="C14" s="66" t="s">
        <v>28</v>
      </c>
      <c r="D14" s="67">
        <v>14500</v>
      </c>
    </row>
    <row r="15" spans="2:4" x14ac:dyDescent="0.25">
      <c r="B15" s="65" t="s">
        <v>46</v>
      </c>
      <c r="C15" s="66" t="s">
        <v>28</v>
      </c>
      <c r="D15" s="67">
        <v>900</v>
      </c>
    </row>
    <row r="16" spans="2:4" x14ac:dyDescent="0.25">
      <c r="B16" s="65" t="s">
        <v>51</v>
      </c>
      <c r="C16" s="66" t="s">
        <v>34</v>
      </c>
      <c r="D16" s="67">
        <v>60000</v>
      </c>
    </row>
    <row r="17" spans="2:4" x14ac:dyDescent="0.25">
      <c r="B17" s="65" t="s">
        <v>318</v>
      </c>
      <c r="C17" s="66" t="s">
        <v>28</v>
      </c>
      <c r="D17" s="67">
        <v>12000</v>
      </c>
    </row>
    <row r="18" spans="2:4" x14ac:dyDescent="0.25">
      <c r="B18" s="65" t="s">
        <v>317</v>
      </c>
      <c r="C18" s="66" t="s">
        <v>28</v>
      </c>
      <c r="D18" s="67">
        <v>12000</v>
      </c>
    </row>
    <row r="19" spans="2:4" x14ac:dyDescent="0.25">
      <c r="B19" s="65" t="s">
        <v>432</v>
      </c>
      <c r="C19" s="66" t="s">
        <v>322</v>
      </c>
      <c r="D19" s="67">
        <v>8000</v>
      </c>
    </row>
    <row r="20" spans="2:4" s="351" customFormat="1" x14ac:dyDescent="0.25">
      <c r="B20" s="348" t="s">
        <v>320</v>
      </c>
      <c r="C20" s="349" t="s">
        <v>40</v>
      </c>
      <c r="D20" s="350">
        <v>90000</v>
      </c>
    </row>
    <row r="21" spans="2:4" s="351" customFormat="1" x14ac:dyDescent="0.25">
      <c r="B21" s="348" t="s">
        <v>437</v>
      </c>
      <c r="C21" s="379" t="s">
        <v>436</v>
      </c>
      <c r="D21" s="380">
        <v>65000</v>
      </c>
    </row>
    <row r="22" spans="2:4" x14ac:dyDescent="0.25">
      <c r="B22" s="65" t="s">
        <v>323</v>
      </c>
      <c r="C22" s="66" t="s">
        <v>41</v>
      </c>
      <c r="D22" s="67">
        <v>12000</v>
      </c>
    </row>
    <row r="23" spans="2:4" x14ac:dyDescent="0.25">
      <c r="B23" s="65" t="s">
        <v>458</v>
      </c>
      <c r="C23" s="66" t="s">
        <v>29</v>
      </c>
      <c r="D23" s="67">
        <f>967150/12.5</f>
        <v>77372</v>
      </c>
    </row>
    <row r="24" spans="2:4" x14ac:dyDescent="0.25">
      <c r="B24" s="65" t="s">
        <v>445</v>
      </c>
      <c r="C24" s="66" t="s">
        <v>39</v>
      </c>
      <c r="D24" s="67">
        <v>16900</v>
      </c>
    </row>
    <row r="25" spans="2:4" x14ac:dyDescent="0.25">
      <c r="B25" s="65" t="s">
        <v>446</v>
      </c>
      <c r="C25" s="66" t="s">
        <v>39</v>
      </c>
      <c r="D25" s="67">
        <v>17700</v>
      </c>
    </row>
    <row r="26" spans="2:4" x14ac:dyDescent="0.25">
      <c r="B26" s="65" t="s">
        <v>448</v>
      </c>
      <c r="C26" s="66" t="s">
        <v>28</v>
      </c>
      <c r="D26" s="67">
        <v>15300</v>
      </c>
    </row>
    <row r="27" spans="2:4" x14ac:dyDescent="0.25">
      <c r="B27" s="65" t="s">
        <v>450</v>
      </c>
      <c r="C27" s="66" t="s">
        <v>449</v>
      </c>
      <c r="D27" s="67">
        <v>245000</v>
      </c>
    </row>
    <row r="28" spans="2:4" x14ac:dyDescent="0.25">
      <c r="B28" s="65" t="s">
        <v>451</v>
      </c>
      <c r="C28" s="66" t="s">
        <v>28</v>
      </c>
      <c r="D28" s="67">
        <v>4800</v>
      </c>
    </row>
    <row r="55" spans="4:4" x14ac:dyDescent="0.25">
      <c r="D55">
        <v>38048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view="pageBreakPreview" topLeftCell="A31" zoomScale="85" zoomScaleSheetLayoutView="85" workbookViewId="0">
      <selection activeCell="B19" sqref="B19"/>
    </sheetView>
  </sheetViews>
  <sheetFormatPr baseColWidth="10" defaultColWidth="11.42578125" defaultRowHeight="15" x14ac:dyDescent="0.25"/>
  <cols>
    <col min="1" max="1" width="11.28515625" style="187" customWidth="1"/>
    <col min="2" max="2" width="36.140625" style="187" bestFit="1" customWidth="1"/>
    <col min="3" max="3" width="2.42578125" style="187" bestFit="1" customWidth="1"/>
    <col min="4" max="4" width="5.140625" style="187" bestFit="1" customWidth="1"/>
    <col min="5" max="5" width="5.85546875" style="187" bestFit="1" customWidth="1"/>
    <col min="6" max="6" width="17.42578125" style="210" bestFit="1" customWidth="1"/>
    <col min="7" max="7" width="14.7109375" style="210" bestFit="1" customWidth="1"/>
    <col min="8" max="8" width="8.140625" style="187" bestFit="1" customWidth="1"/>
    <col min="9" max="9" width="11.42578125" style="211"/>
    <col min="10" max="10" width="11.42578125" style="187"/>
    <col min="11" max="11" width="11.42578125" style="211"/>
    <col min="12" max="12" width="11.42578125" style="187"/>
    <col min="13" max="13" width="11.42578125" style="212"/>
    <col min="14" max="15" width="11.42578125" style="187"/>
    <col min="16" max="16" width="13" style="187" bestFit="1" customWidth="1"/>
    <col min="17" max="16384" width="11.42578125" style="187"/>
  </cols>
  <sheetData>
    <row r="1" spans="1:16" ht="15.75" thickBot="1" x14ac:dyDescent="0.3"/>
    <row r="2" spans="1:16" ht="15" customHeight="1" x14ac:dyDescent="0.25">
      <c r="A2" s="606" t="s">
        <v>417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8"/>
    </row>
    <row r="3" spans="1:16" s="213" customFormat="1" ht="15.75" thickBot="1" x14ac:dyDescent="0.3">
      <c r="A3" s="609"/>
      <c r="B3" s="610"/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610"/>
      <c r="P3" s="611"/>
    </row>
    <row r="4" spans="1:16" s="213" customFormat="1" ht="15.75" thickBot="1" x14ac:dyDescent="0.3">
      <c r="A4" s="21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</row>
    <row r="5" spans="1:16" ht="15.75" thickBot="1" x14ac:dyDescent="0.3">
      <c r="A5" s="612" t="s">
        <v>418</v>
      </c>
      <c r="B5" s="613"/>
      <c r="C5" s="613"/>
      <c r="D5" s="613"/>
      <c r="E5" s="613"/>
      <c r="F5" s="613"/>
      <c r="G5" s="613"/>
      <c r="H5" s="613"/>
      <c r="I5" s="613"/>
      <c r="J5" s="613"/>
      <c r="K5" s="613"/>
      <c r="L5" s="613"/>
      <c r="M5" s="613"/>
      <c r="N5" s="613"/>
      <c r="O5" s="613"/>
      <c r="P5" s="614"/>
    </row>
    <row r="6" spans="1:16" ht="15.75" thickBot="1" x14ac:dyDescent="0.3"/>
    <row r="7" spans="1:16" ht="15" customHeight="1" x14ac:dyDescent="0.25">
      <c r="A7" s="595" t="s">
        <v>231</v>
      </c>
      <c r="B7" s="615" t="s">
        <v>232</v>
      </c>
      <c r="C7" s="616"/>
      <c r="D7" s="620" t="s">
        <v>233</v>
      </c>
      <c r="E7" s="621"/>
      <c r="F7" s="621"/>
      <c r="G7" s="621"/>
      <c r="H7" s="622"/>
      <c r="I7" s="626" t="s">
        <v>543</v>
      </c>
      <c r="J7" s="627"/>
      <c r="K7" s="627"/>
      <c r="L7" s="627"/>
      <c r="M7" s="627"/>
      <c r="N7" s="627"/>
      <c r="O7" s="627"/>
      <c r="P7" s="628"/>
    </row>
    <row r="8" spans="1:16" x14ac:dyDescent="0.25">
      <c r="A8" s="596"/>
      <c r="B8" s="617"/>
      <c r="C8" s="598"/>
      <c r="D8" s="623"/>
      <c r="E8" s="624"/>
      <c r="F8" s="624"/>
      <c r="G8" s="624"/>
      <c r="H8" s="625"/>
      <c r="I8" s="629"/>
      <c r="J8" s="630"/>
      <c r="K8" s="630"/>
      <c r="L8" s="630"/>
      <c r="M8" s="630"/>
      <c r="N8" s="630"/>
      <c r="O8" s="630"/>
      <c r="P8" s="631"/>
    </row>
    <row r="9" spans="1:16" ht="15" customHeight="1" x14ac:dyDescent="0.25">
      <c r="A9" s="596"/>
      <c r="B9" s="617"/>
      <c r="C9" s="598"/>
      <c r="D9" s="632" t="s">
        <v>28</v>
      </c>
      <c r="E9" s="632" t="s">
        <v>52</v>
      </c>
      <c r="F9" s="632" t="s">
        <v>234</v>
      </c>
      <c r="G9" s="632" t="s">
        <v>235</v>
      </c>
      <c r="H9" s="632" t="s">
        <v>33</v>
      </c>
      <c r="I9" s="634" t="s">
        <v>236</v>
      </c>
      <c r="J9" s="635"/>
      <c r="K9" s="634" t="s">
        <v>237</v>
      </c>
      <c r="L9" s="635"/>
      <c r="M9" s="634" t="s">
        <v>238</v>
      </c>
      <c r="N9" s="635"/>
      <c r="O9" s="592" t="s">
        <v>239</v>
      </c>
      <c r="P9" s="636"/>
    </row>
    <row r="10" spans="1:16" ht="30.75" thickBot="1" x14ac:dyDescent="0.3">
      <c r="A10" s="597"/>
      <c r="B10" s="618"/>
      <c r="C10" s="619"/>
      <c r="D10" s="633"/>
      <c r="E10" s="633"/>
      <c r="F10" s="633"/>
      <c r="G10" s="633"/>
      <c r="H10" s="633"/>
      <c r="I10" s="215" t="s">
        <v>240</v>
      </c>
      <c r="J10" s="216" t="s">
        <v>241</v>
      </c>
      <c r="K10" s="217" t="s">
        <v>240</v>
      </c>
      <c r="L10" s="216" t="s">
        <v>241</v>
      </c>
      <c r="M10" s="217" t="s">
        <v>242</v>
      </c>
      <c r="N10" s="216" t="s">
        <v>241</v>
      </c>
      <c r="O10" s="217" t="s">
        <v>242</v>
      </c>
      <c r="P10" s="218" t="s">
        <v>241</v>
      </c>
    </row>
    <row r="11" spans="1:16" ht="15" customHeight="1" x14ac:dyDescent="0.25">
      <c r="A11" s="595" t="s">
        <v>243</v>
      </c>
      <c r="B11" s="598" t="s">
        <v>244</v>
      </c>
      <c r="C11" s="181" t="s">
        <v>245</v>
      </c>
      <c r="D11" s="600"/>
      <c r="E11" s="182"/>
      <c r="F11" s="183"/>
      <c r="G11" s="184"/>
      <c r="H11" s="185"/>
      <c r="I11" s="186"/>
      <c r="J11" s="184"/>
      <c r="K11" s="186"/>
      <c r="L11" s="183"/>
      <c r="M11" s="186"/>
      <c r="N11" s="183"/>
      <c r="O11" s="186"/>
      <c r="P11" s="183"/>
    </row>
    <row r="12" spans="1:16" x14ac:dyDescent="0.25">
      <c r="A12" s="596"/>
      <c r="B12" s="599"/>
      <c r="C12" s="188" t="s">
        <v>75</v>
      </c>
      <c r="D12" s="589"/>
      <c r="E12" s="189"/>
      <c r="F12" s="183"/>
      <c r="G12" s="183"/>
      <c r="H12" s="190"/>
      <c r="I12" s="191"/>
      <c r="J12" s="192"/>
      <c r="K12" s="191"/>
      <c r="L12" s="192"/>
      <c r="M12" s="186"/>
      <c r="N12" s="192"/>
      <c r="O12" s="191"/>
      <c r="P12" s="192"/>
    </row>
    <row r="13" spans="1:16" ht="15" customHeight="1" x14ac:dyDescent="0.25">
      <c r="A13" s="596"/>
      <c r="B13" s="586" t="str">
        <f>+'FORMATO OFERTA ECONÓMICA'!B5</f>
        <v>PRELIMINARES</v>
      </c>
      <c r="C13" s="181" t="s">
        <v>245</v>
      </c>
      <c r="D13" s="588" t="s">
        <v>28</v>
      </c>
      <c r="E13" s="193">
        <v>1</v>
      </c>
      <c r="F13" s="194">
        <f>+'FORMATO OFERTA ECONÓMICA'!F5</f>
        <v>0</v>
      </c>
      <c r="G13" s="184">
        <f>+F13/1000</f>
        <v>0</v>
      </c>
      <c r="H13" s="195" t="e">
        <f>+G13/$G$49</f>
        <v>#REF!</v>
      </c>
      <c r="I13" s="233" t="e">
        <f>+H13/4</f>
        <v>#REF!</v>
      </c>
      <c r="J13" s="234">
        <f>+G13/4</f>
        <v>0</v>
      </c>
      <c r="K13" s="233" t="e">
        <f>+I13*2</f>
        <v>#REF!</v>
      </c>
      <c r="L13" s="234">
        <f>+J13*2</f>
        <v>0</v>
      </c>
      <c r="M13" s="233" t="e">
        <f>+I13*3</f>
        <v>#REF!</v>
      </c>
      <c r="N13" s="235">
        <f>+J13*3</f>
        <v>0</v>
      </c>
      <c r="O13" s="233" t="e">
        <f>+I13*4</f>
        <v>#REF!</v>
      </c>
      <c r="P13" s="234">
        <f>+G13</f>
        <v>0</v>
      </c>
    </row>
    <row r="14" spans="1:16" x14ac:dyDescent="0.25">
      <c r="A14" s="596"/>
      <c r="B14" s="587"/>
      <c r="C14" s="188" t="s">
        <v>75</v>
      </c>
      <c r="D14" s="589"/>
      <c r="E14" s="193"/>
      <c r="F14" s="194"/>
      <c r="G14" s="184"/>
      <c r="H14" s="190"/>
      <c r="I14" s="236"/>
      <c r="J14" s="237"/>
      <c r="K14" s="236"/>
      <c r="L14" s="237"/>
      <c r="M14" s="236"/>
      <c r="N14" s="237"/>
      <c r="O14" s="236"/>
      <c r="P14" s="237"/>
    </row>
    <row r="15" spans="1:16" ht="15" customHeight="1" x14ac:dyDescent="0.25">
      <c r="A15" s="596"/>
      <c r="B15" s="586" t="str">
        <f>+'FORMATO OFERTA ECONÓMICA'!B11</f>
        <v>BOCATOMA</v>
      </c>
      <c r="C15" s="181" t="s">
        <v>245</v>
      </c>
      <c r="D15" s="588" t="s">
        <v>28</v>
      </c>
      <c r="E15" s="193">
        <v>1</v>
      </c>
      <c r="F15" s="194">
        <f>+'FORMATO OFERTA ECONÓMICA'!F11</f>
        <v>0</v>
      </c>
      <c r="G15" s="184">
        <f>+F15/1000</f>
        <v>0</v>
      </c>
      <c r="H15" s="195" t="e">
        <f>+G15/$G$49</f>
        <v>#REF!</v>
      </c>
      <c r="I15" s="233" t="e">
        <f>+H15/3</f>
        <v>#REF!</v>
      </c>
      <c r="J15" s="234">
        <f>+G15/3</f>
        <v>0</v>
      </c>
      <c r="K15" s="233" t="e">
        <f>+I15*2</f>
        <v>#REF!</v>
      </c>
      <c r="L15" s="234">
        <f>J15*2</f>
        <v>0</v>
      </c>
      <c r="M15" s="233" t="e">
        <f>I15*3</f>
        <v>#REF!</v>
      </c>
      <c r="N15" s="234">
        <f>+L15+J15</f>
        <v>0</v>
      </c>
      <c r="O15" s="233" t="e">
        <f>+M15</f>
        <v>#REF!</v>
      </c>
      <c r="P15" s="234">
        <f>+N15</f>
        <v>0</v>
      </c>
    </row>
    <row r="16" spans="1:16" x14ac:dyDescent="0.25">
      <c r="A16" s="596"/>
      <c r="B16" s="587"/>
      <c r="C16" s="188" t="s">
        <v>75</v>
      </c>
      <c r="D16" s="589"/>
      <c r="E16" s="193"/>
      <c r="F16" s="194"/>
      <c r="G16" s="184"/>
      <c r="H16" s="190"/>
      <c r="I16" s="236"/>
      <c r="J16" s="237"/>
      <c r="K16" s="236"/>
      <c r="L16" s="237"/>
      <c r="M16" s="236"/>
      <c r="N16" s="237"/>
      <c r="O16" s="236"/>
      <c r="P16" s="237"/>
    </row>
    <row r="17" spans="1:16" ht="15" customHeight="1" x14ac:dyDescent="0.25">
      <c r="A17" s="596"/>
      <c r="B17" s="586" t="str">
        <f>+'FORMATO OFERTA ECONÓMICA'!B26</f>
        <v>TUBERIA ADUCCIÓN</v>
      </c>
      <c r="C17" s="181" t="s">
        <v>245</v>
      </c>
      <c r="D17" s="588" t="s">
        <v>28</v>
      </c>
      <c r="E17" s="193">
        <v>1</v>
      </c>
      <c r="F17" s="194">
        <f>+'FORMATO OFERTA ECONÓMICA'!F26</f>
        <v>0</v>
      </c>
      <c r="G17" s="184">
        <f>+F17/1000</f>
        <v>0</v>
      </c>
      <c r="H17" s="195" t="e">
        <f>+G17/$G$49</f>
        <v>#REF!</v>
      </c>
      <c r="I17" s="238"/>
      <c r="J17" s="239"/>
      <c r="K17" s="238"/>
      <c r="L17" s="240"/>
      <c r="M17" s="233" t="e">
        <f>+H17/2</f>
        <v>#REF!</v>
      </c>
      <c r="N17" s="234" t="e">
        <f>M17*$G$49</f>
        <v>#REF!</v>
      </c>
      <c r="O17" s="233" t="e">
        <f>+H17</f>
        <v>#REF!</v>
      </c>
      <c r="P17" s="234" t="e">
        <f>O17*$G$49</f>
        <v>#REF!</v>
      </c>
    </row>
    <row r="18" spans="1:16" x14ac:dyDescent="0.25">
      <c r="A18" s="596"/>
      <c r="B18" s="587"/>
      <c r="C18" s="188" t="s">
        <v>75</v>
      </c>
      <c r="D18" s="589"/>
      <c r="E18" s="193"/>
      <c r="F18" s="194"/>
      <c r="G18" s="184"/>
      <c r="H18" s="190"/>
      <c r="I18" s="236"/>
      <c r="J18" s="237"/>
      <c r="K18" s="236"/>
      <c r="L18" s="237"/>
      <c r="M18" s="236"/>
      <c r="N18" s="237"/>
      <c r="O18" s="236"/>
      <c r="P18" s="237"/>
    </row>
    <row r="19" spans="1:16" ht="15" customHeight="1" x14ac:dyDescent="0.25">
      <c r="A19" s="596"/>
      <c r="B19" s="586" t="str">
        <f>+'FORMATO OFERTA ECONÓMICA'!B31</f>
        <v>DESARENADOR</v>
      </c>
      <c r="C19" s="181" t="s">
        <v>245</v>
      </c>
      <c r="D19" s="588" t="s">
        <v>28</v>
      </c>
      <c r="E19" s="193">
        <v>1</v>
      </c>
      <c r="F19" s="194">
        <f>+'FORMATO OFERTA ECONÓMICA'!F31</f>
        <v>0</v>
      </c>
      <c r="G19" s="184">
        <f>+F19/1000</f>
        <v>0</v>
      </c>
      <c r="H19" s="195" t="e">
        <f>+G19/$G$49</f>
        <v>#REF!</v>
      </c>
      <c r="I19" s="240"/>
      <c r="J19" s="241"/>
      <c r="K19" s="233" t="e">
        <f>H19/3</f>
        <v>#REF!</v>
      </c>
      <c r="L19" s="234" t="e">
        <f>K19*$G$49</f>
        <v>#REF!</v>
      </c>
      <c r="M19" s="233" t="e">
        <f>K19*2</f>
        <v>#REF!</v>
      </c>
      <c r="N19" s="234" t="e">
        <f>M19*$G$49</f>
        <v>#REF!</v>
      </c>
      <c r="O19" s="242" t="e">
        <f>M19+K19</f>
        <v>#REF!</v>
      </c>
      <c r="P19" s="234" t="e">
        <f>O19*$G$49</f>
        <v>#REF!</v>
      </c>
    </row>
    <row r="20" spans="1:16" x14ac:dyDescent="0.25">
      <c r="A20" s="596"/>
      <c r="B20" s="587"/>
      <c r="C20" s="188" t="s">
        <v>75</v>
      </c>
      <c r="D20" s="589"/>
      <c r="E20" s="193"/>
      <c r="F20" s="194"/>
      <c r="G20" s="184"/>
      <c r="H20" s="190"/>
      <c r="I20" s="240"/>
      <c r="J20" s="241"/>
      <c r="K20" s="236"/>
      <c r="L20" s="237"/>
      <c r="M20" s="236"/>
      <c r="N20" s="237"/>
      <c r="O20" s="236"/>
      <c r="P20" s="237"/>
    </row>
    <row r="21" spans="1:16" ht="15" customHeight="1" x14ac:dyDescent="0.25">
      <c r="A21" s="596"/>
      <c r="B21" s="586" t="str">
        <f>+'FORMATO OFERTA ECONÓMICA'!B49</f>
        <v>TUBERÍA CONDUCCIÓN</v>
      </c>
      <c r="C21" s="181" t="s">
        <v>245</v>
      </c>
      <c r="D21" s="588" t="s">
        <v>28</v>
      </c>
      <c r="E21" s="193">
        <v>1</v>
      </c>
      <c r="F21" s="194">
        <f>+'FORMATO OFERTA ECONÓMICA'!F49</f>
        <v>0</v>
      </c>
      <c r="G21" s="184">
        <f>+F21/1000</f>
        <v>0</v>
      </c>
      <c r="H21" s="195" t="e">
        <f>+G21/$G$49</f>
        <v>#REF!</v>
      </c>
      <c r="I21" s="240"/>
      <c r="J21" s="241"/>
      <c r="K21" s="240"/>
      <c r="L21" s="241"/>
      <c r="M21" s="233" t="e">
        <f>+H21/2</f>
        <v>#REF!</v>
      </c>
      <c r="N21" s="234" t="e">
        <f>M21*$G$49</f>
        <v>#REF!</v>
      </c>
      <c r="O21" s="233" t="e">
        <f>+H21</f>
        <v>#REF!</v>
      </c>
      <c r="P21" s="234" t="e">
        <f>O21*$G$49</f>
        <v>#REF!</v>
      </c>
    </row>
    <row r="22" spans="1:16" x14ac:dyDescent="0.25">
      <c r="A22" s="596"/>
      <c r="B22" s="587"/>
      <c r="C22" s="188" t="s">
        <v>75</v>
      </c>
      <c r="D22" s="589"/>
      <c r="E22" s="193"/>
      <c r="F22" s="194"/>
      <c r="G22" s="184"/>
      <c r="H22" s="190"/>
      <c r="I22" s="240"/>
      <c r="J22" s="241"/>
      <c r="K22" s="236"/>
      <c r="L22" s="237"/>
      <c r="M22" s="236"/>
      <c r="N22" s="237"/>
      <c r="O22" s="236"/>
      <c r="P22" s="237"/>
    </row>
    <row r="23" spans="1:16" ht="15" customHeight="1" x14ac:dyDescent="0.25">
      <c r="A23" s="596"/>
      <c r="B23" s="586" t="str">
        <f>+'FORMATO OFERTA ECONÓMICA'!B68</f>
        <v>TANQUE DE ALMACENAMIENTO</v>
      </c>
      <c r="C23" s="181" t="s">
        <v>245</v>
      </c>
      <c r="D23" s="588" t="s">
        <v>28</v>
      </c>
      <c r="E23" s="193">
        <v>1</v>
      </c>
      <c r="F23" s="194">
        <f>+'FORMATO OFERTA ECONÓMICA'!F68</f>
        <v>0</v>
      </c>
      <c r="G23" s="184">
        <f>+F23/1000</f>
        <v>0</v>
      </c>
      <c r="H23" s="195" t="e">
        <f>+G23/$G$49</f>
        <v>#REF!</v>
      </c>
      <c r="I23" s="240"/>
      <c r="J23" s="241"/>
      <c r="K23" s="233" t="e">
        <f>H23/3</f>
        <v>#REF!</v>
      </c>
      <c r="L23" s="234" t="e">
        <f>K23*$G$49</f>
        <v>#REF!</v>
      </c>
      <c r="M23" s="233" t="e">
        <f>K23*2</f>
        <v>#REF!</v>
      </c>
      <c r="N23" s="234" t="e">
        <f>M23*$G$49</f>
        <v>#REF!</v>
      </c>
      <c r="O23" s="242" t="e">
        <f>M23+K23</f>
        <v>#REF!</v>
      </c>
      <c r="P23" s="234" t="e">
        <f>O23*$G$49</f>
        <v>#REF!</v>
      </c>
    </row>
    <row r="24" spans="1:16" x14ac:dyDescent="0.25">
      <c r="A24" s="596"/>
      <c r="B24" s="587"/>
      <c r="C24" s="188" t="s">
        <v>75</v>
      </c>
      <c r="D24" s="589"/>
      <c r="E24" s="193"/>
      <c r="F24" s="194"/>
      <c r="G24" s="184"/>
      <c r="H24" s="190"/>
      <c r="I24" s="236"/>
      <c r="J24" s="237"/>
      <c r="K24" s="236"/>
      <c r="L24" s="237"/>
      <c r="M24" s="236"/>
      <c r="N24" s="237"/>
      <c r="O24" s="236"/>
      <c r="P24" s="237"/>
    </row>
    <row r="25" spans="1:16" x14ac:dyDescent="0.25">
      <c r="A25" s="596"/>
      <c r="B25" s="604" t="str">
        <f>+'FORMATO OFERTA ECONÓMICA'!B87:E87</f>
        <v>PLANTA MODUCOMPACTA</v>
      </c>
      <c r="C25" s="181" t="s">
        <v>245</v>
      </c>
      <c r="D25" s="588" t="s">
        <v>28</v>
      </c>
      <c r="E25" s="193">
        <v>1</v>
      </c>
      <c r="F25" s="194">
        <f>+'FORMATO OFERTA ECONÓMICA'!F87</f>
        <v>0</v>
      </c>
      <c r="G25" s="184">
        <f>+F25/1000</f>
        <v>0</v>
      </c>
      <c r="H25" s="195" t="e">
        <f>+G25/$G$49</f>
        <v>#REF!</v>
      </c>
      <c r="I25" s="236"/>
      <c r="J25" s="237"/>
      <c r="K25" s="236"/>
      <c r="L25" s="237"/>
      <c r="M25" s="233" t="e">
        <f>+H25/2</f>
        <v>#REF!</v>
      </c>
      <c r="N25" s="234" t="e">
        <f>M25*$G$49</f>
        <v>#REF!</v>
      </c>
      <c r="O25" s="233" t="e">
        <f>+M25*2</f>
        <v>#REF!</v>
      </c>
      <c r="P25" s="234" t="e">
        <f>O25*$G$49</f>
        <v>#REF!</v>
      </c>
    </row>
    <row r="26" spans="1:16" x14ac:dyDescent="0.25">
      <c r="A26" s="596"/>
      <c r="B26" s="605"/>
      <c r="C26" s="181" t="s">
        <v>75</v>
      </c>
      <c r="D26" s="589"/>
      <c r="E26" s="193"/>
      <c r="F26" s="194"/>
      <c r="G26" s="184"/>
      <c r="H26" s="190"/>
      <c r="I26" s="236"/>
      <c r="J26" s="237"/>
      <c r="K26" s="236"/>
      <c r="L26" s="237"/>
      <c r="M26" s="236"/>
      <c r="N26" s="237"/>
      <c r="O26" s="236"/>
      <c r="P26" s="237"/>
    </row>
    <row r="27" spans="1:16" ht="15" customHeight="1" x14ac:dyDescent="0.25">
      <c r="A27" s="596"/>
      <c r="B27" s="586" t="str">
        <f>+'FORMATO OFERTA ECONÓMICA'!B94</f>
        <v>CIERRE TANQUE DE ALMACENAMIENTO</v>
      </c>
      <c r="C27" s="181" t="s">
        <v>245</v>
      </c>
      <c r="D27" s="588" t="s">
        <v>28</v>
      </c>
      <c r="E27" s="193">
        <v>1</v>
      </c>
      <c r="F27" s="194">
        <f>+'FORMATO OFERTA ECONÓMICA'!F94</f>
        <v>0</v>
      </c>
      <c r="G27" s="184">
        <f>+F27/1000</f>
        <v>0</v>
      </c>
      <c r="H27" s="195" t="e">
        <f>+G27/$G$49</f>
        <v>#REF!</v>
      </c>
      <c r="I27" s="233" t="e">
        <f>+H27/3</f>
        <v>#REF!</v>
      </c>
      <c r="J27" s="234">
        <f>+G27/3</f>
        <v>0</v>
      </c>
      <c r="K27" s="233" t="e">
        <f>+I27*2</f>
        <v>#REF!</v>
      </c>
      <c r="L27" s="234">
        <f>J27*2</f>
        <v>0</v>
      </c>
      <c r="M27" s="233" t="e">
        <f>I27*3</f>
        <v>#REF!</v>
      </c>
      <c r="N27" s="234">
        <f>+L27+J27</f>
        <v>0</v>
      </c>
      <c r="O27" s="233" t="e">
        <f>+M27</f>
        <v>#REF!</v>
      </c>
      <c r="P27" s="234">
        <f>+N27</f>
        <v>0</v>
      </c>
    </row>
    <row r="28" spans="1:16" x14ac:dyDescent="0.25">
      <c r="A28" s="596"/>
      <c r="B28" s="587"/>
      <c r="C28" s="188" t="s">
        <v>75</v>
      </c>
      <c r="D28" s="589"/>
      <c r="E28" s="193"/>
      <c r="F28" s="194"/>
      <c r="G28" s="184"/>
      <c r="H28" s="190"/>
      <c r="I28" s="236"/>
      <c r="J28" s="237"/>
      <c r="K28" s="236"/>
      <c r="L28" s="237"/>
      <c r="M28" s="236"/>
      <c r="N28" s="237"/>
      <c r="O28" s="236"/>
      <c r="P28" s="237"/>
    </row>
    <row r="29" spans="1:16" ht="15" customHeight="1" x14ac:dyDescent="0.25">
      <c r="A29" s="596"/>
      <c r="B29" s="586" t="str">
        <f>+'FORMATO OFERTA ECONÓMICA'!B106</f>
        <v>RED DE DISTRIBUCION</v>
      </c>
      <c r="C29" s="181" t="s">
        <v>245</v>
      </c>
      <c r="D29" s="588" t="s">
        <v>28</v>
      </c>
      <c r="E29" s="193">
        <v>1</v>
      </c>
      <c r="F29" s="194">
        <f>+'FORMATO OFERTA ECONÓMICA'!F106</f>
        <v>0</v>
      </c>
      <c r="G29" s="184">
        <f>+F29/1000</f>
        <v>0</v>
      </c>
      <c r="H29" s="195" t="e">
        <f>+G29/$G$49</f>
        <v>#REF!</v>
      </c>
      <c r="I29" s="240"/>
      <c r="J29" s="241"/>
      <c r="K29" s="233" t="e">
        <f>H29/3</f>
        <v>#REF!</v>
      </c>
      <c r="L29" s="234" t="e">
        <f>K29*$G$49</f>
        <v>#REF!</v>
      </c>
      <c r="M29" s="233" t="e">
        <f>K29*2</f>
        <v>#REF!</v>
      </c>
      <c r="N29" s="234" t="e">
        <f>M29*$G$49</f>
        <v>#REF!</v>
      </c>
      <c r="O29" s="242" t="e">
        <f>M29+K29</f>
        <v>#REF!</v>
      </c>
      <c r="P29" s="234" t="e">
        <f>O29*$G$49</f>
        <v>#REF!</v>
      </c>
    </row>
    <row r="30" spans="1:16" x14ac:dyDescent="0.25">
      <c r="A30" s="596"/>
      <c r="B30" s="587"/>
      <c r="C30" s="188" t="s">
        <v>75</v>
      </c>
      <c r="D30" s="589"/>
      <c r="E30" s="189"/>
      <c r="F30" s="194"/>
      <c r="G30" s="184"/>
      <c r="H30" s="190"/>
      <c r="I30" s="236"/>
      <c r="J30" s="237"/>
      <c r="K30" s="236"/>
      <c r="L30" s="237"/>
      <c r="M30" s="236"/>
      <c r="N30" s="237"/>
      <c r="O30" s="236"/>
      <c r="P30" s="237"/>
    </row>
    <row r="31" spans="1:16" ht="15" customHeight="1" x14ac:dyDescent="0.25">
      <c r="A31" s="596"/>
      <c r="B31" s="586" t="str">
        <f>+'FORMATO OFERTA ECONÓMICA'!B118</f>
        <v>INSTALACIONES DOMICILIARIAS</v>
      </c>
      <c r="C31" s="181" t="s">
        <v>245</v>
      </c>
      <c r="D31" s="588" t="s">
        <v>28</v>
      </c>
      <c r="E31" s="193">
        <v>1</v>
      </c>
      <c r="F31" s="194">
        <f>+'FORMATO OFERTA ECONÓMICA'!F118</f>
        <v>0</v>
      </c>
      <c r="G31" s="184">
        <f>+F31/1000</f>
        <v>0</v>
      </c>
      <c r="H31" s="195" t="e">
        <f>+G31/$G$49</f>
        <v>#REF!</v>
      </c>
      <c r="I31" s="240"/>
      <c r="J31" s="241"/>
      <c r="K31" s="233" t="e">
        <f>H31/3</f>
        <v>#REF!</v>
      </c>
      <c r="L31" s="234" t="e">
        <f>K31*$G$49</f>
        <v>#REF!</v>
      </c>
      <c r="M31" s="233" t="e">
        <f>K31*2</f>
        <v>#REF!</v>
      </c>
      <c r="N31" s="234" t="e">
        <f>M31*$G$49</f>
        <v>#REF!</v>
      </c>
      <c r="O31" s="242" t="e">
        <f>M31+K31</f>
        <v>#REF!</v>
      </c>
      <c r="P31" s="234" t="e">
        <f>O31*$G$49</f>
        <v>#REF!</v>
      </c>
    </row>
    <row r="32" spans="1:16" x14ac:dyDescent="0.25">
      <c r="A32" s="596"/>
      <c r="B32" s="587"/>
      <c r="C32" s="188" t="s">
        <v>75</v>
      </c>
      <c r="D32" s="589"/>
      <c r="E32" s="189"/>
      <c r="F32" s="194"/>
      <c r="G32" s="184"/>
      <c r="H32" s="198"/>
      <c r="I32" s="240"/>
      <c r="J32" s="241"/>
      <c r="K32" s="236"/>
      <c r="L32" s="237"/>
      <c r="M32" s="236"/>
      <c r="N32" s="237"/>
      <c r="O32" s="236"/>
      <c r="P32" s="237"/>
    </row>
    <row r="33" spans="1:18" ht="15" customHeight="1" x14ac:dyDescent="0.25">
      <c r="A33" s="596"/>
      <c r="B33" s="586" t="str">
        <f>+'FORMATO OFERTA ECONÓMICA'!B123</f>
        <v>SUMINISTRO DE TUBERIA</v>
      </c>
      <c r="C33" s="181" t="s">
        <v>245</v>
      </c>
      <c r="D33" s="588" t="s">
        <v>28</v>
      </c>
      <c r="E33" s="193">
        <v>1</v>
      </c>
      <c r="F33" s="194">
        <f>+'FORMATO OFERTA ECONÓMICA'!F123</f>
        <v>0</v>
      </c>
      <c r="G33" s="184">
        <f>+F33/1000</f>
        <v>0</v>
      </c>
      <c r="H33" s="195" t="e">
        <f>+G33/$G$49</f>
        <v>#REF!</v>
      </c>
      <c r="I33" s="233" t="e">
        <f>+H33/4</f>
        <v>#REF!</v>
      </c>
      <c r="J33" s="234">
        <f>+G33/4</f>
        <v>0</v>
      </c>
      <c r="K33" s="233" t="e">
        <f>+I33*2</f>
        <v>#REF!</v>
      </c>
      <c r="L33" s="234">
        <f>+J33*2</f>
        <v>0</v>
      </c>
      <c r="M33" s="233" t="e">
        <f>+I33*3</f>
        <v>#REF!</v>
      </c>
      <c r="N33" s="235">
        <f>+J33*3</f>
        <v>0</v>
      </c>
      <c r="O33" s="233" t="e">
        <f>+I33*4</f>
        <v>#REF!</v>
      </c>
      <c r="P33" s="235">
        <f>+J33*4</f>
        <v>0</v>
      </c>
    </row>
    <row r="34" spans="1:18" x14ac:dyDescent="0.25">
      <c r="A34" s="596"/>
      <c r="B34" s="587"/>
      <c r="C34" s="188" t="s">
        <v>75</v>
      </c>
      <c r="D34" s="589"/>
      <c r="E34" s="193"/>
      <c r="F34" s="194"/>
      <c r="G34" s="184"/>
      <c r="H34" s="198"/>
      <c r="I34" s="196"/>
      <c r="J34" s="197"/>
      <c r="K34" s="191"/>
      <c r="L34" s="192"/>
      <c r="M34" s="186"/>
      <c r="N34" s="192"/>
      <c r="O34" s="191"/>
      <c r="P34" s="192"/>
    </row>
    <row r="35" spans="1:18" ht="15" customHeight="1" x14ac:dyDescent="0.25">
      <c r="A35" s="596"/>
      <c r="B35" s="586" t="str">
        <f>+'FORMATO OFERTA ECONÓMICA'!B127</f>
        <v>SUMINISTRO DE VALVULAS</v>
      </c>
      <c r="C35" s="181" t="s">
        <v>245</v>
      </c>
      <c r="D35" s="588" t="s">
        <v>28</v>
      </c>
      <c r="E35" s="193">
        <v>1</v>
      </c>
      <c r="F35" s="194">
        <f>+'FORMATO OFERTA ECONÓMICA'!F127</f>
        <v>0</v>
      </c>
      <c r="G35" s="184">
        <f>+F35/1000</f>
        <v>0</v>
      </c>
      <c r="H35" s="195" t="e">
        <f>+G35/$G$49</f>
        <v>#REF!</v>
      </c>
      <c r="I35" s="233" t="e">
        <f>+H35/4</f>
        <v>#REF!</v>
      </c>
      <c r="J35" s="234">
        <f>+G35/4</f>
        <v>0</v>
      </c>
      <c r="K35" s="233" t="e">
        <f>+I35*2</f>
        <v>#REF!</v>
      </c>
      <c r="L35" s="234">
        <f>+J35*2</f>
        <v>0</v>
      </c>
      <c r="M35" s="233" t="e">
        <f>+I35*3</f>
        <v>#REF!</v>
      </c>
      <c r="N35" s="235">
        <f>+J35*3</f>
        <v>0</v>
      </c>
      <c r="O35" s="233" t="e">
        <f>+I35*4</f>
        <v>#REF!</v>
      </c>
      <c r="P35" s="235">
        <f>+J35*4</f>
        <v>0</v>
      </c>
    </row>
    <row r="36" spans="1:18" x14ac:dyDescent="0.25">
      <c r="A36" s="596"/>
      <c r="B36" s="587"/>
      <c r="C36" s="188" t="s">
        <v>75</v>
      </c>
      <c r="D36" s="589"/>
      <c r="E36" s="193"/>
      <c r="F36" s="194"/>
      <c r="G36" s="184"/>
      <c r="H36" s="198"/>
      <c r="I36" s="196"/>
      <c r="J36" s="197"/>
      <c r="K36" s="191"/>
      <c r="L36" s="192"/>
      <c r="M36" s="186"/>
      <c r="N36" s="192"/>
      <c r="O36" s="191"/>
      <c r="P36" s="192"/>
    </row>
    <row r="37" spans="1:18" ht="15" customHeight="1" x14ac:dyDescent="0.25">
      <c r="A37" s="596"/>
      <c r="B37" s="586" t="str">
        <f>+'FORMATO OFERTA ECONÓMICA'!B135:E135</f>
        <v>SUMINISTRO DE ACCESORIOS</v>
      </c>
      <c r="C37" s="181" t="s">
        <v>245</v>
      </c>
      <c r="D37" s="588" t="s">
        <v>28</v>
      </c>
      <c r="E37" s="193">
        <v>1</v>
      </c>
      <c r="F37" s="194">
        <f>+'FORMATO OFERTA ECONÓMICA'!F135</f>
        <v>0</v>
      </c>
      <c r="G37" s="184">
        <f>+F37/1000</f>
        <v>0</v>
      </c>
      <c r="H37" s="195" t="e">
        <f>+G37/$G$49</f>
        <v>#REF!</v>
      </c>
      <c r="I37" s="233" t="e">
        <f>+H37/4</f>
        <v>#REF!</v>
      </c>
      <c r="J37" s="234">
        <f>+G37/4</f>
        <v>0</v>
      </c>
      <c r="K37" s="233" t="e">
        <f>+I37*2</f>
        <v>#REF!</v>
      </c>
      <c r="L37" s="234">
        <f>+J37*2</f>
        <v>0</v>
      </c>
      <c r="M37" s="233" t="e">
        <f>+I37*3</f>
        <v>#REF!</v>
      </c>
      <c r="N37" s="235">
        <f>+J37*3</f>
        <v>0</v>
      </c>
      <c r="O37" s="233" t="e">
        <f>+I37*4</f>
        <v>#REF!</v>
      </c>
      <c r="P37" s="235">
        <f>+J37*4</f>
        <v>0</v>
      </c>
    </row>
    <row r="38" spans="1:18" x14ac:dyDescent="0.25">
      <c r="A38" s="596"/>
      <c r="B38" s="587"/>
      <c r="C38" s="188" t="s">
        <v>75</v>
      </c>
      <c r="D38" s="589"/>
      <c r="E38" s="193"/>
      <c r="F38" s="194"/>
      <c r="G38" s="184"/>
      <c r="H38" s="198"/>
      <c r="I38" s="196"/>
      <c r="J38" s="197"/>
      <c r="K38" s="191"/>
      <c r="L38" s="192"/>
      <c r="M38" s="186"/>
      <c r="N38" s="192"/>
      <c r="O38" s="191"/>
      <c r="P38" s="192"/>
    </row>
    <row r="39" spans="1:18" ht="15" customHeight="1" x14ac:dyDescent="0.25">
      <c r="A39" s="596"/>
      <c r="B39" s="601" t="s">
        <v>246</v>
      </c>
      <c r="C39" s="601"/>
      <c r="D39" s="601"/>
      <c r="E39" s="602"/>
      <c r="F39" s="188" t="s">
        <v>245</v>
      </c>
      <c r="G39" s="199">
        <f>SUM(G13:G37)</f>
        <v>0</v>
      </c>
      <c r="H39" s="200" t="e">
        <f>SUM(H12:H37)</f>
        <v>#REF!</v>
      </c>
      <c r="I39" s="201" t="e">
        <f>SUM(I13:I37)</f>
        <v>#REF!</v>
      </c>
      <c r="J39" s="202">
        <f>SUM(J13:J37)</f>
        <v>0</v>
      </c>
      <c r="K39" s="201" t="e">
        <f t="shared" ref="K39:P39" si="0">SUM(K13:K38)</f>
        <v>#REF!</v>
      </c>
      <c r="L39" s="202" t="e">
        <f t="shared" si="0"/>
        <v>#REF!</v>
      </c>
      <c r="M39" s="201" t="e">
        <f t="shared" si="0"/>
        <v>#REF!</v>
      </c>
      <c r="N39" s="202" t="e">
        <f t="shared" si="0"/>
        <v>#REF!</v>
      </c>
      <c r="O39" s="201" t="e">
        <f t="shared" si="0"/>
        <v>#REF!</v>
      </c>
      <c r="P39" s="202" t="e">
        <f t="shared" si="0"/>
        <v>#REF!</v>
      </c>
    </row>
    <row r="40" spans="1:18" s="206" customFormat="1" x14ac:dyDescent="0.25">
      <c r="A40" s="596"/>
      <c r="B40" s="603"/>
      <c r="C40" s="603"/>
      <c r="D40" s="603"/>
      <c r="E40" s="599"/>
      <c r="F40" s="188" t="s">
        <v>75</v>
      </c>
      <c r="G40" s="199"/>
      <c r="H40" s="190"/>
      <c r="I40" s="203"/>
      <c r="J40" s="204"/>
      <c r="K40" s="203"/>
      <c r="L40" s="204"/>
      <c r="M40" s="203"/>
      <c r="N40" s="204"/>
      <c r="O40" s="205"/>
      <c r="P40" s="204"/>
    </row>
    <row r="41" spans="1:18" x14ac:dyDescent="0.25">
      <c r="A41" s="596"/>
      <c r="B41" s="586" t="s">
        <v>247</v>
      </c>
      <c r="C41" s="181" t="s">
        <v>245</v>
      </c>
      <c r="D41" s="588" t="s">
        <v>33</v>
      </c>
      <c r="E41" s="189">
        <v>35</v>
      </c>
      <c r="F41" s="183">
        <f>SUM(F13:F31)*0.35</f>
        <v>0</v>
      </c>
      <c r="G41" s="184">
        <f>+F41/1000</f>
        <v>0</v>
      </c>
      <c r="H41" s="190" t="e">
        <f>+G41/$G$49</f>
        <v>#REF!</v>
      </c>
      <c r="I41" s="186" t="e">
        <f>+H41/4</f>
        <v>#REF!</v>
      </c>
      <c r="J41" s="183">
        <f>+G41/4</f>
        <v>0</v>
      </c>
      <c r="K41" s="186" t="e">
        <f>+I41*2</f>
        <v>#REF!</v>
      </c>
      <c r="L41" s="183">
        <f>+J41*2</f>
        <v>0</v>
      </c>
      <c r="M41" s="186" t="e">
        <f>+I41*3</f>
        <v>#REF!</v>
      </c>
      <c r="N41" s="184">
        <f>+J41*3</f>
        <v>0</v>
      </c>
      <c r="O41" s="186" t="e">
        <f>+H41</f>
        <v>#REF!</v>
      </c>
      <c r="P41" s="183">
        <f>+G41</f>
        <v>0</v>
      </c>
    </row>
    <row r="42" spans="1:18" x14ac:dyDescent="0.25">
      <c r="A42" s="596"/>
      <c r="B42" s="587"/>
      <c r="C42" s="188" t="s">
        <v>75</v>
      </c>
      <c r="D42" s="589"/>
      <c r="E42" s="189"/>
      <c r="F42" s="183"/>
      <c r="G42" s="183"/>
      <c r="H42" s="190"/>
      <c r="I42" s="191"/>
      <c r="J42" s="192"/>
      <c r="K42" s="191"/>
      <c r="L42" s="192"/>
      <c r="M42" s="186"/>
      <c r="N42" s="192"/>
      <c r="O42" s="191"/>
      <c r="P42" s="183"/>
    </row>
    <row r="43" spans="1:18" ht="15" customHeight="1" x14ac:dyDescent="0.25">
      <c r="A43" s="596"/>
      <c r="B43" s="586" t="s">
        <v>248</v>
      </c>
      <c r="C43" s="181" t="s">
        <v>245</v>
      </c>
      <c r="D43" s="588" t="s">
        <v>33</v>
      </c>
      <c r="E43" s="189">
        <v>7</v>
      </c>
      <c r="F43" s="183" t="e">
        <f>+'FORMATO OFERTA ECONÓMICA'!#REF!</f>
        <v>#REF!</v>
      </c>
      <c r="G43" s="184" t="e">
        <f>+F43/1000</f>
        <v>#REF!</v>
      </c>
      <c r="H43" s="190" t="e">
        <f>+G43/$G$49</f>
        <v>#REF!</v>
      </c>
      <c r="I43" s="186" t="e">
        <f>+H43/4</f>
        <v>#REF!</v>
      </c>
      <c r="J43" s="183" t="e">
        <f>+G43/4</f>
        <v>#REF!</v>
      </c>
      <c r="K43" s="186" t="e">
        <f>+I43*2</f>
        <v>#REF!</v>
      </c>
      <c r="L43" s="183" t="e">
        <f>+J43*2</f>
        <v>#REF!</v>
      </c>
      <c r="M43" s="186" t="e">
        <f>+I43*3</f>
        <v>#REF!</v>
      </c>
      <c r="N43" s="184" t="e">
        <f>+J43*3</f>
        <v>#REF!</v>
      </c>
      <c r="O43" s="186" t="e">
        <f>+H43</f>
        <v>#REF!</v>
      </c>
      <c r="P43" s="183" t="e">
        <f>+G43</f>
        <v>#REF!</v>
      </c>
    </row>
    <row r="44" spans="1:18" x14ac:dyDescent="0.25">
      <c r="A44" s="596"/>
      <c r="B44" s="587"/>
      <c r="C44" s="188" t="s">
        <v>75</v>
      </c>
      <c r="D44" s="589"/>
      <c r="E44" s="189"/>
      <c r="F44" s="183"/>
      <c r="G44" s="183"/>
      <c r="H44" s="190"/>
      <c r="I44" s="191"/>
      <c r="J44" s="192"/>
      <c r="K44" s="191"/>
      <c r="L44" s="192"/>
      <c r="M44" s="186"/>
      <c r="N44" s="192"/>
      <c r="O44" s="191"/>
      <c r="P44" s="183"/>
    </row>
    <row r="45" spans="1:18" ht="15" customHeight="1" x14ac:dyDescent="0.25">
      <c r="A45" s="596"/>
      <c r="B45" s="586" t="s">
        <v>249</v>
      </c>
      <c r="C45" s="181" t="s">
        <v>245</v>
      </c>
      <c r="D45" s="588" t="s">
        <v>33</v>
      </c>
      <c r="E45" s="189">
        <v>18</v>
      </c>
      <c r="F45" s="183">
        <f>+(F33+F35+F37)*0.18</f>
        <v>0</v>
      </c>
      <c r="G45" s="184">
        <f>+F45/1000</f>
        <v>0</v>
      </c>
      <c r="H45" s="190" t="e">
        <f>+G45/$G$49</f>
        <v>#REF!</v>
      </c>
      <c r="I45" s="186" t="e">
        <f>+H45/4</f>
        <v>#REF!</v>
      </c>
      <c r="J45" s="183">
        <f>+G45/4</f>
        <v>0</v>
      </c>
      <c r="K45" s="186" t="e">
        <f>+I45*2</f>
        <v>#REF!</v>
      </c>
      <c r="L45" s="183">
        <f>+J45*2</f>
        <v>0</v>
      </c>
      <c r="M45" s="186" t="e">
        <f>+I45*3</f>
        <v>#REF!</v>
      </c>
      <c r="N45" s="184">
        <f>+J45*3</f>
        <v>0</v>
      </c>
      <c r="O45" s="186" t="e">
        <f>+H45</f>
        <v>#REF!</v>
      </c>
      <c r="P45" s="183">
        <f>+G45</f>
        <v>0</v>
      </c>
    </row>
    <row r="46" spans="1:18" x14ac:dyDescent="0.25">
      <c r="A46" s="596"/>
      <c r="B46" s="587"/>
      <c r="C46" s="188" t="s">
        <v>75</v>
      </c>
      <c r="D46" s="589"/>
      <c r="E46" s="189"/>
      <c r="F46" s="183"/>
      <c r="G46" s="183"/>
      <c r="H46" s="190"/>
      <c r="I46" s="191"/>
      <c r="J46" s="192"/>
      <c r="K46" s="191"/>
      <c r="L46" s="192"/>
      <c r="M46" s="186"/>
      <c r="N46" s="192"/>
      <c r="O46" s="191"/>
      <c r="P46" s="183"/>
    </row>
    <row r="47" spans="1:18" ht="15" customHeight="1" x14ac:dyDescent="0.25">
      <c r="A47" s="596"/>
      <c r="B47" s="590" t="s">
        <v>246</v>
      </c>
      <c r="C47" s="590"/>
      <c r="D47" s="590"/>
      <c r="E47" s="586"/>
      <c r="F47" s="188" t="s">
        <v>245</v>
      </c>
      <c r="G47" s="199" t="e">
        <f>SUM(G41:G46)</f>
        <v>#REF!</v>
      </c>
      <c r="H47" s="200" t="e">
        <f>SUM(H41:H46)</f>
        <v>#REF!</v>
      </c>
      <c r="I47" s="207" t="e">
        <f>SUM(I45:I46)</f>
        <v>#REF!</v>
      </c>
      <c r="J47" s="208" t="e">
        <f t="shared" ref="J47:P47" si="1">SUM(J41:J46)</f>
        <v>#REF!</v>
      </c>
      <c r="K47" s="207" t="e">
        <f t="shared" si="1"/>
        <v>#REF!</v>
      </c>
      <c r="L47" s="208" t="e">
        <f t="shared" si="1"/>
        <v>#REF!</v>
      </c>
      <c r="M47" s="207" t="e">
        <f t="shared" si="1"/>
        <v>#REF!</v>
      </c>
      <c r="N47" s="208" t="e">
        <f t="shared" si="1"/>
        <v>#REF!</v>
      </c>
      <c r="O47" s="207" t="e">
        <f t="shared" si="1"/>
        <v>#REF!</v>
      </c>
      <c r="P47" s="208" t="e">
        <f t="shared" si="1"/>
        <v>#REF!</v>
      </c>
      <c r="R47" s="209"/>
    </row>
    <row r="48" spans="1:18" s="206" customFormat="1" ht="15.75" thickBot="1" x14ac:dyDescent="0.3">
      <c r="A48" s="597"/>
      <c r="B48" s="591"/>
      <c r="C48" s="591"/>
      <c r="D48" s="591"/>
      <c r="E48" s="587"/>
      <c r="F48" s="188" t="s">
        <v>75</v>
      </c>
      <c r="G48" s="199"/>
      <c r="H48" s="190"/>
      <c r="I48" s="203"/>
      <c r="J48" s="204"/>
      <c r="K48" s="203"/>
      <c r="L48" s="204"/>
      <c r="M48" s="203"/>
      <c r="N48" s="204"/>
      <c r="O48" s="205"/>
      <c r="P48" s="204"/>
    </row>
    <row r="49" spans="2:16" x14ac:dyDescent="0.25">
      <c r="B49" s="585" t="s">
        <v>250</v>
      </c>
      <c r="C49" s="585"/>
      <c r="D49" s="585"/>
      <c r="E49" s="585"/>
      <c r="F49" s="219" t="s">
        <v>251</v>
      </c>
      <c r="G49" s="257" t="e">
        <f>+G47+G39</f>
        <v>#REF!</v>
      </c>
      <c r="H49" s="220">
        <v>1</v>
      </c>
      <c r="I49" s="221" t="e">
        <f t="shared" ref="I49:P49" si="2">+I47+I39</f>
        <v>#REF!</v>
      </c>
      <c r="J49" s="222" t="e">
        <f t="shared" si="2"/>
        <v>#REF!</v>
      </c>
      <c r="K49" s="221" t="e">
        <f t="shared" si="2"/>
        <v>#REF!</v>
      </c>
      <c r="L49" s="222" t="e">
        <f t="shared" si="2"/>
        <v>#REF!</v>
      </c>
      <c r="M49" s="223" t="e">
        <f t="shared" si="2"/>
        <v>#REF!</v>
      </c>
      <c r="N49" s="222" t="e">
        <f t="shared" si="2"/>
        <v>#REF!</v>
      </c>
      <c r="O49" s="221" t="e">
        <f t="shared" si="2"/>
        <v>#REF!</v>
      </c>
      <c r="P49" s="222" t="e">
        <f t="shared" si="2"/>
        <v>#REF!</v>
      </c>
    </row>
    <row r="50" spans="2:16" x14ac:dyDescent="0.25">
      <c r="B50" s="585"/>
      <c r="C50" s="585"/>
      <c r="D50" s="585"/>
      <c r="E50" s="585"/>
      <c r="F50" s="188"/>
      <c r="G50" s="199"/>
      <c r="H50" s="224"/>
      <c r="I50" s="225"/>
      <c r="J50" s="226"/>
      <c r="K50" s="225"/>
      <c r="L50" s="226"/>
      <c r="M50" s="227"/>
      <c r="N50" s="226"/>
      <c r="O50" s="225"/>
      <c r="P50" s="228"/>
    </row>
    <row r="51" spans="2:16" x14ac:dyDescent="0.25">
      <c r="B51" s="592" t="s">
        <v>252</v>
      </c>
      <c r="C51" s="593"/>
      <c r="D51" s="593"/>
      <c r="E51" s="594"/>
      <c r="F51" s="188"/>
      <c r="G51" s="188"/>
      <c r="H51" s="224"/>
      <c r="I51" s="229"/>
      <c r="J51" s="228"/>
      <c r="K51" s="229"/>
      <c r="L51" s="228"/>
      <c r="M51" s="230"/>
      <c r="N51" s="228"/>
      <c r="O51" s="229"/>
      <c r="P51" s="228"/>
    </row>
    <row r="52" spans="2:16" x14ac:dyDescent="0.25">
      <c r="N52" s="231"/>
    </row>
    <row r="53" spans="2:16" x14ac:dyDescent="0.25">
      <c r="F53" s="187"/>
      <c r="G53" s="187"/>
    </row>
    <row r="54" spans="2:16" x14ac:dyDescent="0.25">
      <c r="F54" s="187"/>
      <c r="G54" s="427"/>
      <c r="H54" s="442"/>
      <c r="O54" s="232"/>
    </row>
    <row r="55" spans="2:16" x14ac:dyDescent="0.25">
      <c r="B55" s="187" t="s">
        <v>416</v>
      </c>
      <c r="F55" s="187"/>
      <c r="G55" s="427"/>
      <c r="I55" s="369"/>
    </row>
    <row r="56" spans="2:16" x14ac:dyDescent="0.25">
      <c r="B56" s="187" t="s">
        <v>427</v>
      </c>
    </row>
    <row r="87" spans="4:4" x14ac:dyDescent="0.25">
      <c r="D87" s="187">
        <v>38048</v>
      </c>
    </row>
  </sheetData>
  <mergeCells count="54">
    <mergeCell ref="A2:P3"/>
    <mergeCell ref="A5:P5"/>
    <mergeCell ref="A7:A10"/>
    <mergeCell ref="B7:C10"/>
    <mergeCell ref="D7:H8"/>
    <mergeCell ref="I7:P8"/>
    <mergeCell ref="D9:D10"/>
    <mergeCell ref="E9:E10"/>
    <mergeCell ref="F9:F10"/>
    <mergeCell ref="G9:G10"/>
    <mergeCell ref="H9:H10"/>
    <mergeCell ref="I9:J9"/>
    <mergeCell ref="K9:L9"/>
    <mergeCell ref="M9:N9"/>
    <mergeCell ref="O9:P9"/>
    <mergeCell ref="B15:B16"/>
    <mergeCell ref="D15:D16"/>
    <mergeCell ref="B17:B18"/>
    <mergeCell ref="D17:D18"/>
    <mergeCell ref="B19:B20"/>
    <mergeCell ref="D19:D20"/>
    <mergeCell ref="D35:D36"/>
    <mergeCell ref="B37:B38"/>
    <mergeCell ref="D37:D38"/>
    <mergeCell ref="B21:B22"/>
    <mergeCell ref="D21:D22"/>
    <mergeCell ref="B23:B24"/>
    <mergeCell ref="D23:D24"/>
    <mergeCell ref="B27:B28"/>
    <mergeCell ref="D27:D28"/>
    <mergeCell ref="B25:B26"/>
    <mergeCell ref="D25:D26"/>
    <mergeCell ref="B51:E51"/>
    <mergeCell ref="B45:B46"/>
    <mergeCell ref="D45:D46"/>
    <mergeCell ref="A11:A48"/>
    <mergeCell ref="B11:B12"/>
    <mergeCell ref="D11:D12"/>
    <mergeCell ref="B13:B14"/>
    <mergeCell ref="D13:D14"/>
    <mergeCell ref="B31:B32"/>
    <mergeCell ref="D31:D32"/>
    <mergeCell ref="B33:B34"/>
    <mergeCell ref="D33:D34"/>
    <mergeCell ref="B39:E40"/>
    <mergeCell ref="B29:B30"/>
    <mergeCell ref="D29:D30"/>
    <mergeCell ref="B35:B36"/>
    <mergeCell ref="B49:E50"/>
    <mergeCell ref="B43:B44"/>
    <mergeCell ref="D43:D44"/>
    <mergeCell ref="B41:B42"/>
    <mergeCell ref="D41:D42"/>
    <mergeCell ref="B47:E48"/>
  </mergeCells>
  <pageMargins left="0.7" right="0.7" top="0.75" bottom="0.75" header="0.3" footer="0.3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view="pageBreakPreview" topLeftCell="A4" zoomScale="130" zoomScaleSheetLayoutView="130" workbookViewId="0">
      <selection activeCell="B19" sqref="B19"/>
    </sheetView>
  </sheetViews>
  <sheetFormatPr baseColWidth="10" defaultColWidth="11.42578125" defaultRowHeight="15" x14ac:dyDescent="0.25"/>
  <cols>
    <col min="1" max="16384" width="11.42578125" style="128"/>
  </cols>
  <sheetData>
    <row r="1" spans="1:12" x14ac:dyDescent="0.25">
      <c r="B1" s="637" t="s">
        <v>56</v>
      </c>
      <c r="C1" s="637"/>
      <c r="D1" s="637"/>
      <c r="E1" s="637"/>
      <c r="F1" s="637"/>
      <c r="G1" s="637"/>
      <c r="H1" s="129"/>
      <c r="I1" s="129"/>
      <c r="J1" s="129"/>
      <c r="K1" s="129"/>
    </row>
    <row r="2" spans="1:12" x14ac:dyDescent="0.25">
      <c r="C2" s="130"/>
      <c r="D2" s="130"/>
      <c r="E2" s="130"/>
      <c r="F2" s="130" t="s">
        <v>57</v>
      </c>
      <c r="G2" s="131">
        <v>750000</v>
      </c>
      <c r="H2" s="129"/>
      <c r="I2" s="129"/>
      <c r="J2" s="129"/>
      <c r="K2" s="125"/>
    </row>
    <row r="3" spans="1:12" x14ac:dyDescent="0.25">
      <c r="B3" s="130"/>
      <c r="C3" s="130"/>
      <c r="D3" s="130"/>
      <c r="E3" s="130"/>
      <c r="F3" s="130"/>
      <c r="G3" s="130"/>
      <c r="H3" s="129"/>
      <c r="I3" s="129"/>
      <c r="J3" s="129"/>
      <c r="K3" s="129"/>
    </row>
    <row r="4" spans="1:12" x14ac:dyDescent="0.25">
      <c r="E4" s="132" t="s">
        <v>58</v>
      </c>
      <c r="F4" s="133" t="s">
        <v>59</v>
      </c>
      <c r="G4" s="133" t="s">
        <v>60</v>
      </c>
      <c r="H4" s="134" t="s">
        <v>95</v>
      </c>
      <c r="I4" s="135"/>
      <c r="J4" s="135"/>
      <c r="K4" s="129"/>
    </row>
    <row r="5" spans="1:12" x14ac:dyDescent="0.25">
      <c r="A5" s="128">
        <v>1</v>
      </c>
      <c r="B5" s="128" t="s">
        <v>61</v>
      </c>
      <c r="E5" s="123">
        <f>+$G$2*H5/30</f>
        <v>50000</v>
      </c>
      <c r="F5" s="124">
        <f>+E5*0.85</f>
        <v>42500</v>
      </c>
      <c r="G5" s="124">
        <f>+E5+F5</f>
        <v>92500</v>
      </c>
      <c r="H5" s="129">
        <v>2</v>
      </c>
      <c r="I5" s="125"/>
      <c r="J5" s="125"/>
      <c r="K5" s="129"/>
    </row>
    <row r="6" spans="1:12" x14ac:dyDescent="0.25">
      <c r="A6" s="128">
        <v>2</v>
      </c>
      <c r="B6" s="128" t="s">
        <v>62</v>
      </c>
      <c r="E6" s="123">
        <f>+$G$2*H6/30</f>
        <v>45000</v>
      </c>
      <c r="F6" s="124">
        <f t="shared" ref="F6:F9" si="0">+E6*0.85</f>
        <v>38250</v>
      </c>
      <c r="G6" s="124">
        <f>+E6+F6</f>
        <v>83250</v>
      </c>
      <c r="H6" s="129">
        <v>1.8</v>
      </c>
      <c r="I6" s="125"/>
      <c r="J6" s="125"/>
      <c r="K6" s="129"/>
    </row>
    <row r="7" spans="1:12" x14ac:dyDescent="0.25">
      <c r="A7" s="128">
        <v>3</v>
      </c>
      <c r="B7" s="128" t="s">
        <v>63</v>
      </c>
      <c r="E7" s="123">
        <f>+$G$2*H7/30</f>
        <v>30000</v>
      </c>
      <c r="F7" s="124">
        <f t="shared" si="0"/>
        <v>25500</v>
      </c>
      <c r="G7" s="124">
        <f>+E7+F7</f>
        <v>55500</v>
      </c>
      <c r="H7" s="129">
        <v>1.2</v>
      </c>
      <c r="I7" s="125"/>
      <c r="J7" s="125"/>
      <c r="K7" s="125"/>
    </row>
    <row r="8" spans="1:12" x14ac:dyDescent="0.25">
      <c r="A8" s="128">
        <v>4</v>
      </c>
      <c r="B8" s="128" t="s">
        <v>64</v>
      </c>
      <c r="E8" s="123">
        <f>+$G$2*H8/30</f>
        <v>75000</v>
      </c>
      <c r="F8" s="124">
        <f t="shared" si="0"/>
        <v>63750</v>
      </c>
      <c r="G8" s="124">
        <f>+E8+F8</f>
        <v>138750</v>
      </c>
      <c r="H8" s="129">
        <v>3</v>
      </c>
      <c r="I8" s="126"/>
      <c r="J8" s="125"/>
      <c r="K8" s="125"/>
      <c r="L8" s="124"/>
    </row>
    <row r="9" spans="1:12" x14ac:dyDescent="0.25">
      <c r="A9" s="128">
        <v>5</v>
      </c>
      <c r="B9" s="128" t="s">
        <v>65</v>
      </c>
      <c r="E9" s="123">
        <f>+$G$2*H9/30</f>
        <v>37500</v>
      </c>
      <c r="F9" s="124">
        <f t="shared" si="0"/>
        <v>31875</v>
      </c>
      <c r="G9" s="124">
        <f>+E9+F9</f>
        <v>69375</v>
      </c>
      <c r="H9" s="129">
        <v>1.5</v>
      </c>
      <c r="I9" s="126"/>
      <c r="J9" s="125"/>
      <c r="K9" s="125"/>
      <c r="L9" s="124"/>
    </row>
    <row r="10" spans="1:12" x14ac:dyDescent="0.25">
      <c r="H10" s="129"/>
      <c r="I10" s="126"/>
      <c r="J10" s="125"/>
      <c r="K10" s="125"/>
      <c r="L10" s="124"/>
    </row>
    <row r="11" spans="1:12" x14ac:dyDescent="0.25">
      <c r="F11" s="124"/>
      <c r="G11" s="124"/>
      <c r="H11" s="125"/>
      <c r="I11" s="129"/>
      <c r="J11" s="129"/>
      <c r="K11" s="129"/>
    </row>
    <row r="12" spans="1:12" x14ac:dyDescent="0.25">
      <c r="F12" s="124"/>
      <c r="G12" s="124"/>
      <c r="H12" s="125"/>
      <c r="I12" s="129"/>
      <c r="J12" s="129"/>
      <c r="K12" s="129"/>
    </row>
    <row r="13" spans="1:12" x14ac:dyDescent="0.25">
      <c r="E13" s="123"/>
      <c r="F13" s="124"/>
      <c r="G13" s="124"/>
      <c r="H13" s="125"/>
      <c r="I13" s="129"/>
      <c r="J13" s="129"/>
      <c r="K13" s="129"/>
    </row>
    <row r="14" spans="1:12" x14ac:dyDescent="0.25">
      <c r="A14" s="128" t="s">
        <v>66</v>
      </c>
      <c r="B14" s="136" t="s">
        <v>67</v>
      </c>
      <c r="C14" s="136"/>
      <c r="D14" s="137"/>
      <c r="E14" s="138">
        <f>+G7</f>
        <v>55500</v>
      </c>
      <c r="F14" s="124"/>
    </row>
    <row r="15" spans="1:12" x14ac:dyDescent="0.25">
      <c r="B15" s="128" t="s">
        <v>68</v>
      </c>
      <c r="E15" s="131"/>
      <c r="F15" s="124"/>
      <c r="G15" s="139"/>
    </row>
    <row r="16" spans="1:12" x14ac:dyDescent="0.25">
      <c r="E16" s="131"/>
      <c r="F16" s="139"/>
      <c r="G16" s="139"/>
      <c r="J16" s="124"/>
    </row>
    <row r="17" spans="1:10" x14ac:dyDescent="0.25">
      <c r="A17" s="128" t="s">
        <v>55</v>
      </c>
      <c r="B17" s="136" t="s">
        <v>69</v>
      </c>
      <c r="C17" s="136"/>
      <c r="D17" s="137"/>
      <c r="E17" s="138">
        <f>G7+G6</f>
        <v>138750</v>
      </c>
      <c r="F17" s="124"/>
      <c r="J17" s="124"/>
    </row>
    <row r="18" spans="1:10" x14ac:dyDescent="0.25">
      <c r="B18" s="128" t="s">
        <v>70</v>
      </c>
      <c r="E18" s="131"/>
      <c r="F18" s="124"/>
      <c r="J18" s="124"/>
    </row>
    <row r="19" spans="1:10" x14ac:dyDescent="0.25">
      <c r="E19" s="131"/>
      <c r="F19" s="124"/>
      <c r="J19" s="124"/>
    </row>
    <row r="20" spans="1:10" x14ac:dyDescent="0.25">
      <c r="A20" s="128" t="s">
        <v>71</v>
      </c>
      <c r="B20" s="136" t="s">
        <v>72</v>
      </c>
      <c r="C20" s="136"/>
      <c r="D20" s="137"/>
      <c r="E20" s="138">
        <f>G6+7*G7</f>
        <v>471750</v>
      </c>
      <c r="F20" s="124"/>
      <c r="I20" s="127"/>
      <c r="J20" s="124"/>
    </row>
    <row r="21" spans="1:10" x14ac:dyDescent="0.25">
      <c r="B21" s="128" t="s">
        <v>443</v>
      </c>
      <c r="E21" s="131"/>
      <c r="F21" s="124"/>
      <c r="I21" s="124"/>
      <c r="J21" s="124"/>
    </row>
    <row r="22" spans="1:10" x14ac:dyDescent="0.25">
      <c r="E22" s="131"/>
      <c r="F22" s="124"/>
      <c r="I22" s="124"/>
    </row>
    <row r="23" spans="1:10" x14ac:dyDescent="0.25">
      <c r="A23" s="128" t="s">
        <v>73</v>
      </c>
      <c r="B23" s="136" t="s">
        <v>74</v>
      </c>
      <c r="C23" s="136"/>
      <c r="D23" s="137"/>
      <c r="E23" s="138">
        <f>2*G6+2*G7</f>
        <v>277500</v>
      </c>
      <c r="F23" s="124"/>
      <c r="I23" s="124"/>
    </row>
    <row r="24" spans="1:10" x14ac:dyDescent="0.25">
      <c r="B24" s="128" t="s">
        <v>441</v>
      </c>
      <c r="E24" s="140"/>
      <c r="F24" s="124"/>
      <c r="I24" s="124"/>
    </row>
    <row r="25" spans="1:10" x14ac:dyDescent="0.25">
      <c r="E25" s="131"/>
    </row>
    <row r="26" spans="1:10" x14ac:dyDescent="0.25">
      <c r="A26" s="128" t="s">
        <v>75</v>
      </c>
      <c r="B26" s="136" t="s">
        <v>76</v>
      </c>
      <c r="C26" s="136"/>
      <c r="D26" s="137"/>
      <c r="E26" s="138">
        <f>G6+G7</f>
        <v>138750</v>
      </c>
      <c r="F26" s="124"/>
      <c r="G26" s="139"/>
    </row>
    <row r="27" spans="1:10" x14ac:dyDescent="0.25">
      <c r="B27" s="128" t="s">
        <v>442</v>
      </c>
      <c r="E27" s="140"/>
      <c r="F27" s="124"/>
    </row>
    <row r="28" spans="1:10" x14ac:dyDescent="0.25">
      <c r="E28" s="131"/>
    </row>
    <row r="29" spans="1:10" x14ac:dyDescent="0.25">
      <c r="A29" s="128" t="s">
        <v>77</v>
      </c>
      <c r="B29" s="136" t="s">
        <v>78</v>
      </c>
      <c r="C29" s="136"/>
      <c r="D29" s="137"/>
      <c r="E29" s="138">
        <f>+G8+2*G9</f>
        <v>277500</v>
      </c>
      <c r="F29" s="124"/>
    </row>
    <row r="30" spans="1:10" x14ac:dyDescent="0.25">
      <c r="B30" s="128" t="s">
        <v>79</v>
      </c>
      <c r="E30" s="123"/>
      <c r="F30" s="124"/>
    </row>
    <row r="31" spans="1:10" x14ac:dyDescent="0.25">
      <c r="E31" s="123"/>
      <c r="F31" s="124"/>
    </row>
    <row r="32" spans="1:10" x14ac:dyDescent="0.25">
      <c r="E32" s="131"/>
    </row>
    <row r="93" spans="4:4" x14ac:dyDescent="0.25">
      <c r="D93" s="128">
        <v>38048</v>
      </c>
    </row>
  </sheetData>
  <mergeCells count="1">
    <mergeCell ref="B1:G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1"/>
  <sheetViews>
    <sheetView view="pageBreakPreview" topLeftCell="A49" zoomScaleSheetLayoutView="100" workbookViewId="0">
      <selection activeCell="B19" sqref="B19"/>
    </sheetView>
  </sheetViews>
  <sheetFormatPr baseColWidth="10" defaultColWidth="11.42578125" defaultRowHeight="15" x14ac:dyDescent="0.25"/>
  <cols>
    <col min="1" max="1" width="11.42578125" style="107"/>
    <col min="2" max="2" width="24.42578125" style="107" customWidth="1"/>
    <col min="3" max="5" width="11.42578125" style="107"/>
    <col min="6" max="6" width="11.5703125" style="107" bestFit="1" customWidth="1"/>
    <col min="7" max="7" width="13.28515625" style="107" customWidth="1"/>
    <col min="8" max="16384" width="11.42578125" style="107"/>
  </cols>
  <sheetData>
    <row r="1" spans="2:9" x14ac:dyDescent="0.25">
      <c r="B1" s="108"/>
      <c r="C1" s="108"/>
      <c r="D1" s="108"/>
      <c r="E1" s="108"/>
      <c r="F1" s="108"/>
      <c r="G1" s="108"/>
      <c r="H1" s="108"/>
    </row>
    <row r="2" spans="2:9" x14ac:dyDescent="0.25">
      <c r="B2" s="638" t="s">
        <v>80</v>
      </c>
      <c r="C2" s="638"/>
      <c r="D2" s="638"/>
      <c r="E2" s="638"/>
      <c r="F2" s="638"/>
      <c r="G2" s="638"/>
      <c r="H2" s="109"/>
    </row>
    <row r="3" spans="2:9" x14ac:dyDescent="0.25">
      <c r="H3" s="110"/>
    </row>
    <row r="4" spans="2:9" x14ac:dyDescent="0.25">
      <c r="B4" s="638" t="s">
        <v>434</v>
      </c>
      <c r="C4" s="638"/>
      <c r="D4" s="638"/>
      <c r="E4" s="638"/>
      <c r="F4" s="638"/>
      <c r="G4" s="638"/>
      <c r="H4" s="111"/>
    </row>
    <row r="5" spans="2:9" ht="15.75" thickBot="1" x14ac:dyDescent="0.3"/>
    <row r="6" spans="2:9" ht="15.75" thickBot="1" x14ac:dyDescent="0.3">
      <c r="B6" s="112" t="s">
        <v>81</v>
      </c>
      <c r="C6" s="113" t="s">
        <v>82</v>
      </c>
      <c r="D6" s="113" t="s">
        <v>83</v>
      </c>
      <c r="E6" s="113" t="s">
        <v>84</v>
      </c>
      <c r="F6" s="113" t="s">
        <v>85</v>
      </c>
      <c r="G6" s="114" t="s">
        <v>86</v>
      </c>
    </row>
    <row r="7" spans="2:9" x14ac:dyDescent="0.25">
      <c r="B7" s="115"/>
      <c r="C7" s="116"/>
      <c r="D7" s="116"/>
      <c r="E7" s="116"/>
      <c r="F7" s="116"/>
      <c r="G7" s="639"/>
    </row>
    <row r="8" spans="2:9" x14ac:dyDescent="0.25">
      <c r="B8" s="117" t="s">
        <v>37</v>
      </c>
      <c r="C8" s="118" t="s">
        <v>39</v>
      </c>
      <c r="D8" s="118">
        <v>420</v>
      </c>
      <c r="E8" s="119">
        <f>+MATERIALES!D3</f>
        <v>600</v>
      </c>
      <c r="F8" s="119">
        <f>+D8*E8</f>
        <v>252000</v>
      </c>
      <c r="G8" s="639"/>
      <c r="H8" s="120"/>
    </row>
    <row r="9" spans="2:9" x14ac:dyDescent="0.25">
      <c r="B9" s="117" t="s">
        <v>87</v>
      </c>
      <c r="C9" s="118" t="s">
        <v>34</v>
      </c>
      <c r="D9" s="118">
        <v>0.67</v>
      </c>
      <c r="E9" s="119">
        <f>+MATERIALES!$D$4</f>
        <v>140000</v>
      </c>
      <c r="F9" s="119">
        <f t="shared" ref="F9:F12" si="0">+D9*E9</f>
        <v>93800</v>
      </c>
      <c r="G9" s="639"/>
      <c r="H9" s="120"/>
    </row>
    <row r="10" spans="2:9" x14ac:dyDescent="0.25">
      <c r="B10" s="117" t="s">
        <v>88</v>
      </c>
      <c r="C10" s="118" t="s">
        <v>34</v>
      </c>
      <c r="D10" s="118">
        <v>0.67</v>
      </c>
      <c r="E10" s="119">
        <f>+MATERIALES!$D$5</f>
        <v>190000</v>
      </c>
      <c r="F10" s="119">
        <f t="shared" si="0"/>
        <v>127300.00000000001</v>
      </c>
      <c r="G10" s="639"/>
      <c r="H10" s="120"/>
    </row>
    <row r="11" spans="2:9" x14ac:dyDescent="0.25">
      <c r="B11" s="117" t="s">
        <v>89</v>
      </c>
      <c r="C11" s="118" t="s">
        <v>90</v>
      </c>
      <c r="D11" s="118">
        <v>180</v>
      </c>
      <c r="E11" s="119">
        <f>+MATERIALES!$D$6</f>
        <v>20</v>
      </c>
      <c r="F11" s="119">
        <f t="shared" si="0"/>
        <v>3600</v>
      </c>
      <c r="G11" s="640"/>
    </row>
    <row r="12" spans="2:9" x14ac:dyDescent="0.25">
      <c r="B12" s="117" t="s">
        <v>435</v>
      </c>
      <c r="C12" s="118" t="s">
        <v>436</v>
      </c>
      <c r="D12" s="118">
        <v>8.4</v>
      </c>
      <c r="E12" s="119">
        <f>+MATERIALES!D21</f>
        <v>65000</v>
      </c>
      <c r="F12" s="119">
        <f t="shared" si="0"/>
        <v>546000</v>
      </c>
      <c r="G12" s="372"/>
    </row>
    <row r="13" spans="2:9" ht="15.75" thickBot="1" x14ac:dyDescent="0.3">
      <c r="B13" s="641"/>
      <c r="C13" s="642"/>
      <c r="D13" s="642"/>
      <c r="E13" s="642"/>
      <c r="F13" s="643"/>
      <c r="G13" s="121">
        <f>SUM(F8:F12)</f>
        <v>1022700</v>
      </c>
    </row>
    <row r="15" spans="2:9" x14ac:dyDescent="0.25">
      <c r="B15" s="638" t="s">
        <v>91</v>
      </c>
      <c r="C15" s="638"/>
      <c r="D15" s="638"/>
      <c r="E15" s="638"/>
      <c r="F15" s="638"/>
      <c r="G15" s="638"/>
      <c r="I15" s="107">
        <f>95000/50</f>
        <v>1900</v>
      </c>
    </row>
    <row r="16" spans="2:9" ht="15.75" thickBot="1" x14ac:dyDescent="0.3">
      <c r="I16" s="107">
        <f>420/50</f>
        <v>8.4</v>
      </c>
    </row>
    <row r="17" spans="2:7" ht="15.75" thickBot="1" x14ac:dyDescent="0.3">
      <c r="B17" s="112" t="s">
        <v>81</v>
      </c>
      <c r="C17" s="113" t="s">
        <v>82</v>
      </c>
      <c r="D17" s="113" t="s">
        <v>83</v>
      </c>
      <c r="E17" s="113" t="s">
        <v>84</v>
      </c>
      <c r="F17" s="113" t="s">
        <v>85</v>
      </c>
      <c r="G17" s="114" t="s">
        <v>86</v>
      </c>
    </row>
    <row r="18" spans="2:7" x14ac:dyDescent="0.25">
      <c r="B18" s="115"/>
      <c r="C18" s="116"/>
      <c r="D18" s="116"/>
      <c r="E18" s="116"/>
      <c r="F18" s="116"/>
      <c r="G18" s="639"/>
    </row>
    <row r="19" spans="2:7" x14ac:dyDescent="0.25">
      <c r="B19" s="117" t="s">
        <v>37</v>
      </c>
      <c r="C19" s="118" t="s">
        <v>39</v>
      </c>
      <c r="D19" s="118">
        <v>300</v>
      </c>
      <c r="E19" s="119">
        <f>+MATERIALES!$D$3</f>
        <v>600</v>
      </c>
      <c r="F19" s="119">
        <f>+D19*E19</f>
        <v>180000</v>
      </c>
      <c r="G19" s="639"/>
    </row>
    <row r="20" spans="2:7" x14ac:dyDescent="0.25">
      <c r="B20" s="117" t="s">
        <v>87</v>
      </c>
      <c r="C20" s="118" t="s">
        <v>34</v>
      </c>
      <c r="D20" s="118">
        <v>0.48</v>
      </c>
      <c r="E20" s="119">
        <f>+MATERIALES!$D$4</f>
        <v>140000</v>
      </c>
      <c r="F20" s="119">
        <f t="shared" ref="F20:F23" si="1">+D20*E20</f>
        <v>67200</v>
      </c>
      <c r="G20" s="639"/>
    </row>
    <row r="21" spans="2:7" x14ac:dyDescent="0.25">
      <c r="B21" s="117" t="s">
        <v>88</v>
      </c>
      <c r="C21" s="118" t="s">
        <v>34</v>
      </c>
      <c r="D21" s="118">
        <v>0.95</v>
      </c>
      <c r="E21" s="119">
        <f>+MATERIALES!$D$5</f>
        <v>190000</v>
      </c>
      <c r="F21" s="119">
        <f t="shared" si="1"/>
        <v>180500</v>
      </c>
      <c r="G21" s="639"/>
    </row>
    <row r="22" spans="2:7" x14ac:dyDescent="0.25">
      <c r="B22" s="117" t="s">
        <v>89</v>
      </c>
      <c r="C22" s="118" t="s">
        <v>90</v>
      </c>
      <c r="D22" s="118">
        <v>170</v>
      </c>
      <c r="E22" s="119">
        <f>+MATERIALES!$D$6</f>
        <v>20</v>
      </c>
      <c r="F22" s="119">
        <f t="shared" si="1"/>
        <v>3400</v>
      </c>
      <c r="G22" s="640"/>
    </row>
    <row r="23" spans="2:7" x14ac:dyDescent="0.25">
      <c r="B23" s="117" t="s">
        <v>435</v>
      </c>
      <c r="C23" s="118" t="s">
        <v>436</v>
      </c>
      <c r="D23" s="118">
        <v>6</v>
      </c>
      <c r="E23" s="119">
        <f>+E12</f>
        <v>65000</v>
      </c>
      <c r="F23" s="119">
        <f t="shared" si="1"/>
        <v>390000</v>
      </c>
      <c r="G23" s="372"/>
    </row>
    <row r="24" spans="2:7" ht="15.75" thickBot="1" x14ac:dyDescent="0.3">
      <c r="B24" s="641"/>
      <c r="C24" s="642"/>
      <c r="D24" s="642"/>
      <c r="E24" s="642"/>
      <c r="F24" s="643"/>
      <c r="G24" s="121">
        <f>SUM(F19:F23)</f>
        <v>821100</v>
      </c>
    </row>
    <row r="25" spans="2:7" x14ac:dyDescent="0.25">
      <c r="B25" s="122"/>
      <c r="C25" s="122"/>
      <c r="D25" s="122"/>
      <c r="E25" s="122"/>
      <c r="F25" s="122"/>
      <c r="G25" s="370"/>
    </row>
    <row r="26" spans="2:7" x14ac:dyDescent="0.25">
      <c r="B26" s="638" t="s">
        <v>92</v>
      </c>
      <c r="C26" s="638"/>
      <c r="D26" s="638"/>
      <c r="E26" s="638"/>
      <c r="F26" s="638"/>
      <c r="G26" s="638"/>
    </row>
    <row r="27" spans="2:7" ht="15.75" thickBot="1" x14ac:dyDescent="0.3"/>
    <row r="28" spans="2:7" ht="15.75" thickBot="1" x14ac:dyDescent="0.3">
      <c r="B28" s="112" t="s">
        <v>81</v>
      </c>
      <c r="C28" s="113" t="s">
        <v>82</v>
      </c>
      <c r="D28" s="113" t="s">
        <v>83</v>
      </c>
      <c r="E28" s="113" t="s">
        <v>84</v>
      </c>
      <c r="F28" s="113" t="s">
        <v>85</v>
      </c>
      <c r="G28" s="114" t="s">
        <v>86</v>
      </c>
    </row>
    <row r="29" spans="2:7" x14ac:dyDescent="0.25">
      <c r="B29" s="115"/>
      <c r="C29" s="116"/>
      <c r="D29" s="116"/>
      <c r="E29" s="116"/>
      <c r="F29" s="116"/>
      <c r="G29" s="639"/>
    </row>
    <row r="30" spans="2:7" x14ac:dyDescent="0.25">
      <c r="B30" s="117" t="s">
        <v>37</v>
      </c>
      <c r="C30" s="118" t="s">
        <v>39</v>
      </c>
      <c r="D30" s="118">
        <v>300</v>
      </c>
      <c r="E30" s="119">
        <f>+MATERIALES!$D$3</f>
        <v>600</v>
      </c>
      <c r="F30" s="119">
        <f>+D30*E30</f>
        <v>180000</v>
      </c>
      <c r="G30" s="639"/>
    </row>
    <row r="31" spans="2:7" x14ac:dyDescent="0.25">
      <c r="B31" s="117" t="s">
        <v>87</v>
      </c>
      <c r="C31" s="118" t="s">
        <v>34</v>
      </c>
      <c r="D31" s="118">
        <v>0.72</v>
      </c>
      <c r="E31" s="119">
        <f>+MATERIALES!$D$4</f>
        <v>140000</v>
      </c>
      <c r="F31" s="119">
        <f t="shared" ref="F31:F34" si="2">+D31*E31</f>
        <v>100800</v>
      </c>
      <c r="G31" s="639"/>
    </row>
    <row r="32" spans="2:7" x14ac:dyDescent="0.25">
      <c r="B32" s="117" t="s">
        <v>88</v>
      </c>
      <c r="C32" s="118" t="s">
        <v>34</v>
      </c>
      <c r="D32" s="118">
        <v>0.72</v>
      </c>
      <c r="E32" s="119">
        <f>+MATERIALES!$D$5</f>
        <v>190000</v>
      </c>
      <c r="F32" s="119">
        <f t="shared" si="2"/>
        <v>136800</v>
      </c>
      <c r="G32" s="639"/>
    </row>
    <row r="33" spans="2:7" x14ac:dyDescent="0.25">
      <c r="B33" s="117" t="s">
        <v>89</v>
      </c>
      <c r="C33" s="118" t="s">
        <v>90</v>
      </c>
      <c r="D33" s="118">
        <v>170</v>
      </c>
      <c r="E33" s="119">
        <f>+MATERIALES!$D$6</f>
        <v>20</v>
      </c>
      <c r="F33" s="119">
        <f t="shared" si="2"/>
        <v>3400</v>
      </c>
      <c r="G33" s="640"/>
    </row>
    <row r="34" spans="2:7" x14ac:dyDescent="0.25">
      <c r="B34" s="117" t="s">
        <v>435</v>
      </c>
      <c r="C34" s="118" t="s">
        <v>436</v>
      </c>
      <c r="D34" s="118">
        <v>6</v>
      </c>
      <c r="E34" s="119">
        <f>+E23</f>
        <v>65000</v>
      </c>
      <c r="F34" s="119">
        <f t="shared" si="2"/>
        <v>390000</v>
      </c>
      <c r="G34" s="372"/>
    </row>
    <row r="35" spans="2:7" ht="15.75" thickBot="1" x14ac:dyDescent="0.3">
      <c r="B35" s="641"/>
      <c r="C35" s="642"/>
      <c r="D35" s="642"/>
      <c r="E35" s="642"/>
      <c r="F35" s="643"/>
      <c r="G35" s="121">
        <f>SUM(F30:F34)</f>
        <v>811000</v>
      </c>
    </row>
    <row r="37" spans="2:7" x14ac:dyDescent="0.25">
      <c r="B37" s="638" t="s">
        <v>93</v>
      </c>
      <c r="C37" s="638"/>
      <c r="D37" s="638"/>
      <c r="E37" s="638"/>
      <c r="F37" s="638"/>
      <c r="G37" s="638"/>
    </row>
    <row r="38" spans="2:7" ht="15.75" thickBot="1" x14ac:dyDescent="0.3"/>
    <row r="39" spans="2:7" ht="15.75" thickBot="1" x14ac:dyDescent="0.3">
      <c r="B39" s="112" t="s">
        <v>81</v>
      </c>
      <c r="C39" s="113" t="s">
        <v>82</v>
      </c>
      <c r="D39" s="113" t="s">
        <v>83</v>
      </c>
      <c r="E39" s="113" t="s">
        <v>84</v>
      </c>
      <c r="F39" s="113" t="s">
        <v>85</v>
      </c>
      <c r="G39" s="114" t="s">
        <v>86</v>
      </c>
    </row>
    <row r="40" spans="2:7" x14ac:dyDescent="0.25">
      <c r="B40" s="115"/>
      <c r="C40" s="116"/>
      <c r="D40" s="116"/>
      <c r="E40" s="116"/>
      <c r="F40" s="116"/>
      <c r="G40" s="639"/>
    </row>
    <row r="41" spans="2:7" x14ac:dyDescent="0.25">
      <c r="B41" s="117" t="s">
        <v>37</v>
      </c>
      <c r="C41" s="118" t="s">
        <v>39</v>
      </c>
      <c r="D41" s="118">
        <v>300</v>
      </c>
      <c r="E41" s="119">
        <f>+MATERIALES!$D$3</f>
        <v>600</v>
      </c>
      <c r="F41" s="119">
        <f>+D41*E41</f>
        <v>180000</v>
      </c>
      <c r="G41" s="639"/>
    </row>
    <row r="42" spans="2:7" x14ac:dyDescent="0.25">
      <c r="B42" s="117" t="s">
        <v>87</v>
      </c>
      <c r="C42" s="118" t="s">
        <v>34</v>
      </c>
      <c r="D42" s="118">
        <v>0.72</v>
      </c>
      <c r="E42" s="119">
        <f>+MATERIALES!$D$4</f>
        <v>140000</v>
      </c>
      <c r="F42" s="119">
        <f t="shared" ref="F42:F45" si="3">+D42*E42</f>
        <v>100800</v>
      </c>
      <c r="G42" s="639"/>
    </row>
    <row r="43" spans="2:7" x14ac:dyDescent="0.25">
      <c r="B43" s="117" t="s">
        <v>88</v>
      </c>
      <c r="C43" s="118" t="s">
        <v>34</v>
      </c>
      <c r="D43" s="118">
        <v>0.72</v>
      </c>
      <c r="E43" s="119">
        <f>+MATERIALES!$D$5</f>
        <v>190000</v>
      </c>
      <c r="F43" s="119">
        <f t="shared" si="3"/>
        <v>136800</v>
      </c>
      <c r="G43" s="639"/>
    </row>
    <row r="44" spans="2:7" x14ac:dyDescent="0.25">
      <c r="B44" s="117" t="s">
        <v>89</v>
      </c>
      <c r="C44" s="118" t="s">
        <v>90</v>
      </c>
      <c r="D44" s="118">
        <v>170</v>
      </c>
      <c r="E44" s="119">
        <f>+MATERIALES!$D$6</f>
        <v>20</v>
      </c>
      <c r="F44" s="119">
        <f t="shared" si="3"/>
        <v>3400</v>
      </c>
      <c r="G44" s="640"/>
    </row>
    <row r="45" spans="2:7" x14ac:dyDescent="0.25">
      <c r="B45" s="117" t="s">
        <v>435</v>
      </c>
      <c r="C45" s="118" t="s">
        <v>436</v>
      </c>
      <c r="D45" s="118">
        <v>6</v>
      </c>
      <c r="E45" s="119">
        <f>+E34</f>
        <v>65000</v>
      </c>
      <c r="F45" s="119">
        <f t="shared" si="3"/>
        <v>390000</v>
      </c>
      <c r="G45" s="372"/>
    </row>
    <row r="46" spans="2:7" ht="15.75" thickBot="1" x14ac:dyDescent="0.3">
      <c r="B46" s="641"/>
      <c r="C46" s="642"/>
      <c r="D46" s="642"/>
      <c r="E46" s="642"/>
      <c r="F46" s="643"/>
      <c r="G46" s="121">
        <f>SUM(F41:F45)</f>
        <v>811000</v>
      </c>
    </row>
    <row r="48" spans="2:7" x14ac:dyDescent="0.25">
      <c r="B48" s="638" t="s">
        <v>16</v>
      </c>
      <c r="C48" s="638"/>
      <c r="D48" s="638"/>
      <c r="E48" s="638"/>
      <c r="F48" s="638"/>
      <c r="G48" s="638"/>
    </row>
    <row r="49" spans="2:7" ht="15.75" thickBot="1" x14ac:dyDescent="0.3"/>
    <row r="50" spans="2:7" ht="15.75" thickBot="1" x14ac:dyDescent="0.3">
      <c r="B50" s="112" t="s">
        <v>81</v>
      </c>
      <c r="C50" s="113" t="s">
        <v>82</v>
      </c>
      <c r="D50" s="113" t="s">
        <v>83</v>
      </c>
      <c r="E50" s="113" t="s">
        <v>84</v>
      </c>
      <c r="F50" s="113" t="s">
        <v>85</v>
      </c>
      <c r="G50" s="114" t="s">
        <v>86</v>
      </c>
    </row>
    <row r="51" spans="2:7" x14ac:dyDescent="0.25">
      <c r="B51" s="115"/>
      <c r="C51" s="116"/>
      <c r="D51" s="116"/>
      <c r="E51" s="116"/>
      <c r="F51" s="116"/>
      <c r="G51" s="639"/>
    </row>
    <row r="52" spans="2:7" x14ac:dyDescent="0.25">
      <c r="B52" s="117" t="s">
        <v>37</v>
      </c>
      <c r="C52" s="118" t="s">
        <v>39</v>
      </c>
      <c r="D52" s="118">
        <v>454</v>
      </c>
      <c r="E52" s="119">
        <f>+MATERIALES!$D$3</f>
        <v>600</v>
      </c>
      <c r="F52" s="119">
        <f>+D52*E52</f>
        <v>272400</v>
      </c>
      <c r="G52" s="639"/>
    </row>
    <row r="53" spans="2:7" x14ac:dyDescent="0.25">
      <c r="B53" s="117" t="s">
        <v>87</v>
      </c>
      <c r="C53" s="118" t="s">
        <v>34</v>
      </c>
      <c r="D53" s="118">
        <v>1.0900000000000001</v>
      </c>
      <c r="E53" s="119">
        <f>+MATERIALES!$D$4</f>
        <v>140000</v>
      </c>
      <c r="F53" s="119">
        <f t="shared" ref="F53:F55" si="4">+D53*E53</f>
        <v>152600</v>
      </c>
      <c r="G53" s="639"/>
    </row>
    <row r="54" spans="2:7" x14ac:dyDescent="0.25">
      <c r="B54" s="117" t="s">
        <v>89</v>
      </c>
      <c r="C54" s="118" t="s">
        <v>90</v>
      </c>
      <c r="D54" s="118">
        <v>185</v>
      </c>
      <c r="E54" s="119">
        <f>+MATERIALES!$D$6</f>
        <v>20</v>
      </c>
      <c r="F54" s="119">
        <f t="shared" si="4"/>
        <v>3700</v>
      </c>
      <c r="G54" s="640"/>
    </row>
    <row r="55" spans="2:7" x14ac:dyDescent="0.25">
      <c r="B55" s="117" t="s">
        <v>435</v>
      </c>
      <c r="C55" s="118" t="s">
        <v>436</v>
      </c>
      <c r="D55" s="118">
        <f>+D52/50</f>
        <v>9.08</v>
      </c>
      <c r="E55" s="119">
        <f>+E45</f>
        <v>65000</v>
      </c>
      <c r="F55" s="119">
        <f t="shared" si="4"/>
        <v>590200</v>
      </c>
      <c r="G55" s="372"/>
    </row>
    <row r="56" spans="2:7" ht="15.75" thickBot="1" x14ac:dyDescent="0.3">
      <c r="B56" s="641"/>
      <c r="C56" s="642"/>
      <c r="D56" s="642"/>
      <c r="E56" s="642"/>
      <c r="F56" s="643"/>
      <c r="G56" s="121">
        <f>SUM(F51:F55)</f>
        <v>1018900</v>
      </c>
    </row>
    <row r="58" spans="2:7" x14ac:dyDescent="0.25">
      <c r="B58" s="638" t="s">
        <v>94</v>
      </c>
      <c r="C58" s="638"/>
      <c r="D58" s="638"/>
      <c r="E58" s="638"/>
      <c r="F58" s="638"/>
      <c r="G58" s="638"/>
    </row>
    <row r="59" spans="2:7" ht="15.75" thickBot="1" x14ac:dyDescent="0.3"/>
    <row r="60" spans="2:7" ht="15.75" thickBot="1" x14ac:dyDescent="0.3">
      <c r="B60" s="112" t="s">
        <v>81</v>
      </c>
      <c r="C60" s="113" t="s">
        <v>82</v>
      </c>
      <c r="D60" s="113" t="s">
        <v>83</v>
      </c>
      <c r="E60" s="113" t="s">
        <v>84</v>
      </c>
      <c r="F60" s="113" t="s">
        <v>85</v>
      </c>
      <c r="G60" s="114" t="s">
        <v>86</v>
      </c>
    </row>
    <row r="61" spans="2:7" x14ac:dyDescent="0.25">
      <c r="B61" s="115"/>
      <c r="C61" s="116"/>
      <c r="D61" s="116"/>
      <c r="E61" s="116"/>
      <c r="F61" s="116"/>
      <c r="G61" s="639"/>
    </row>
    <row r="62" spans="2:7" x14ac:dyDescent="0.25">
      <c r="B62" s="117" t="s">
        <v>37</v>
      </c>
      <c r="C62" s="118" t="s">
        <v>39</v>
      </c>
      <c r="D62" s="118">
        <v>350</v>
      </c>
      <c r="E62" s="119">
        <f>+MATERIALES!$D$3</f>
        <v>600</v>
      </c>
      <c r="F62" s="119">
        <f>+D62*E62</f>
        <v>210000</v>
      </c>
      <c r="G62" s="639"/>
    </row>
    <row r="63" spans="2:7" x14ac:dyDescent="0.25">
      <c r="B63" s="117" t="s">
        <v>87</v>
      </c>
      <c r="C63" s="118" t="s">
        <v>34</v>
      </c>
      <c r="D63" s="118">
        <v>0.56000000000000005</v>
      </c>
      <c r="E63" s="119">
        <f>+MATERIALES!$D$4</f>
        <v>140000</v>
      </c>
      <c r="F63" s="119">
        <f t="shared" ref="F63:F66" si="5">+D63*E63</f>
        <v>78400.000000000015</v>
      </c>
      <c r="G63" s="639"/>
    </row>
    <row r="64" spans="2:7" x14ac:dyDescent="0.25">
      <c r="B64" s="117" t="s">
        <v>88</v>
      </c>
      <c r="C64" s="118" t="s">
        <v>34</v>
      </c>
      <c r="D64" s="118">
        <v>0.84</v>
      </c>
      <c r="E64" s="119">
        <f>+MATERIALES!$D$5</f>
        <v>190000</v>
      </c>
      <c r="F64" s="119">
        <f t="shared" si="5"/>
        <v>159600</v>
      </c>
      <c r="G64" s="639"/>
    </row>
    <row r="65" spans="2:7" x14ac:dyDescent="0.25">
      <c r="B65" s="117" t="s">
        <v>89</v>
      </c>
      <c r="C65" s="118" t="s">
        <v>90</v>
      </c>
      <c r="D65" s="118">
        <v>170</v>
      </c>
      <c r="E65" s="119">
        <f>+MATERIALES!$D$6</f>
        <v>20</v>
      </c>
      <c r="F65" s="119">
        <f t="shared" si="5"/>
        <v>3400</v>
      </c>
      <c r="G65" s="640"/>
    </row>
    <row r="66" spans="2:7" x14ac:dyDescent="0.25">
      <c r="B66" s="117" t="s">
        <v>435</v>
      </c>
      <c r="C66" s="118" t="s">
        <v>436</v>
      </c>
      <c r="D66" s="118">
        <v>7</v>
      </c>
      <c r="E66" s="119">
        <f>+E55</f>
        <v>65000</v>
      </c>
      <c r="F66" s="119">
        <f t="shared" si="5"/>
        <v>455000</v>
      </c>
      <c r="G66" s="372"/>
    </row>
    <row r="67" spans="2:7" ht="15.75" thickBot="1" x14ac:dyDescent="0.3">
      <c r="B67" s="641"/>
      <c r="C67" s="642"/>
      <c r="D67" s="642"/>
      <c r="E67" s="642"/>
      <c r="F67" s="643"/>
      <c r="G67" s="121">
        <f>SUM(F62:F66)</f>
        <v>906400</v>
      </c>
    </row>
    <row r="70" spans="2:7" x14ac:dyDescent="0.25">
      <c r="B70" s="107" t="s">
        <v>416</v>
      </c>
    </row>
    <row r="71" spans="2:7" x14ac:dyDescent="0.25">
      <c r="B71" s="107" t="s">
        <v>427</v>
      </c>
    </row>
  </sheetData>
  <mergeCells count="19">
    <mergeCell ref="B67:F67"/>
    <mergeCell ref="G40:G44"/>
    <mergeCell ref="B46:F46"/>
    <mergeCell ref="G51:G54"/>
    <mergeCell ref="B56:F56"/>
    <mergeCell ref="B58:G58"/>
    <mergeCell ref="G61:G65"/>
    <mergeCell ref="B48:G48"/>
    <mergeCell ref="B2:G2"/>
    <mergeCell ref="B26:G26"/>
    <mergeCell ref="G29:G33"/>
    <mergeCell ref="B35:F35"/>
    <mergeCell ref="B37:G37"/>
    <mergeCell ref="B4:G4"/>
    <mergeCell ref="G7:G11"/>
    <mergeCell ref="B13:F13"/>
    <mergeCell ref="B15:G15"/>
    <mergeCell ref="G18:G22"/>
    <mergeCell ref="B24:F24"/>
  </mergeCells>
  <pageMargins left="0.70866141732283472" right="0.70866141732283472" top="0.74803149606299213" bottom="0.74803149606299213" header="0.31496062992125984" footer="0.31496062992125984"/>
  <pageSetup scale="86" orientation="portrait" r:id="rId1"/>
  <rowBreaks count="1" manualBreakCount="1">
    <brk id="4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opLeftCell="A50" workbookViewId="0">
      <selection activeCell="B19" sqref="B19"/>
    </sheetView>
  </sheetViews>
  <sheetFormatPr baseColWidth="10" defaultRowHeight="15" x14ac:dyDescent="0.25"/>
  <cols>
    <col min="2" max="2" width="51.42578125" bestFit="1" customWidth="1"/>
  </cols>
  <sheetData>
    <row r="1" spans="1:9" ht="16.5" thickTop="1" thickBot="1" x14ac:dyDescent="0.3">
      <c r="A1" s="76" t="s">
        <v>98</v>
      </c>
      <c r="B1" s="77" t="s">
        <v>4</v>
      </c>
      <c r="C1" s="77" t="s">
        <v>82</v>
      </c>
      <c r="D1" s="96" t="s">
        <v>97</v>
      </c>
      <c r="E1" s="75"/>
      <c r="F1" s="75"/>
      <c r="G1" s="97"/>
      <c r="H1" s="75"/>
      <c r="I1" s="78"/>
    </row>
    <row r="2" spans="1:9" ht="15.75" thickTop="1" x14ac:dyDescent="0.25">
      <c r="A2" s="79">
        <v>0</v>
      </c>
      <c r="B2" s="80" t="s">
        <v>99</v>
      </c>
      <c r="C2" s="81" t="s">
        <v>100</v>
      </c>
      <c r="D2" s="98">
        <v>78</v>
      </c>
      <c r="E2" s="71"/>
      <c r="F2" s="71"/>
      <c r="G2" s="99">
        <v>73.625</v>
      </c>
      <c r="H2" s="71"/>
      <c r="I2" s="72">
        <v>0.15</v>
      </c>
    </row>
    <row r="3" spans="1:9" x14ac:dyDescent="0.25">
      <c r="A3" s="82">
        <v>1</v>
      </c>
      <c r="B3" s="82" t="s">
        <v>101</v>
      </c>
      <c r="C3" s="83" t="s">
        <v>100</v>
      </c>
      <c r="D3" s="98">
        <v>2106</v>
      </c>
      <c r="E3" s="71"/>
      <c r="F3" s="71"/>
      <c r="G3" s="100">
        <v>1992.2887487790001</v>
      </c>
      <c r="H3" s="71"/>
      <c r="I3" s="71"/>
    </row>
    <row r="4" spans="1:9" x14ac:dyDescent="0.25">
      <c r="A4" s="84">
        <v>2</v>
      </c>
      <c r="B4" s="85" t="s">
        <v>102</v>
      </c>
      <c r="C4" s="86" t="s">
        <v>100</v>
      </c>
      <c r="D4" s="98">
        <v>65078</v>
      </c>
      <c r="E4" s="71"/>
      <c r="F4" s="71"/>
      <c r="G4" s="100">
        <v>61573.961653816499</v>
      </c>
      <c r="H4" s="71"/>
      <c r="I4" s="71"/>
    </row>
    <row r="5" spans="1:9" x14ac:dyDescent="0.25">
      <c r="A5" s="87">
        <v>3</v>
      </c>
      <c r="B5" s="88" t="s">
        <v>103</v>
      </c>
      <c r="C5" s="74" t="s">
        <v>100</v>
      </c>
      <c r="D5" s="98">
        <v>13774</v>
      </c>
      <c r="E5" s="71"/>
      <c r="F5" s="71"/>
      <c r="G5" s="100">
        <v>13032.605580750002</v>
      </c>
      <c r="H5" s="71"/>
      <c r="I5" s="71"/>
    </row>
    <row r="6" spans="1:9" x14ac:dyDescent="0.25">
      <c r="A6" s="87">
        <v>4</v>
      </c>
      <c r="B6" s="88" t="s">
        <v>104</v>
      </c>
      <c r="C6" s="74" t="s">
        <v>100</v>
      </c>
      <c r="D6" s="98">
        <v>39127</v>
      </c>
      <c r="E6" s="71"/>
      <c r="F6" s="71"/>
      <c r="G6" s="100">
        <v>37020.532739683505</v>
      </c>
      <c r="H6" s="71"/>
      <c r="I6" s="71"/>
    </row>
    <row r="7" spans="1:9" x14ac:dyDescent="0.25">
      <c r="A7" s="87">
        <v>5</v>
      </c>
      <c r="B7" s="88" t="s">
        <v>105</v>
      </c>
      <c r="C7" s="74" t="s">
        <v>100</v>
      </c>
      <c r="D7" s="98">
        <v>20040</v>
      </c>
      <c r="E7" s="71"/>
      <c r="F7" s="71"/>
      <c r="G7" s="100">
        <v>18960.741214915499</v>
      </c>
      <c r="H7" s="71"/>
      <c r="I7" s="71"/>
    </row>
    <row r="8" spans="1:9" x14ac:dyDescent="0.25">
      <c r="A8" s="87">
        <v>6</v>
      </c>
      <c r="B8" s="88" t="s">
        <v>106</v>
      </c>
      <c r="C8" s="74" t="s">
        <v>100</v>
      </c>
      <c r="D8" s="98">
        <v>82885</v>
      </c>
      <c r="E8" s="71"/>
      <c r="F8" s="71"/>
      <c r="G8" s="100">
        <v>78422.287494600008</v>
      </c>
      <c r="H8" s="71"/>
      <c r="I8" s="71"/>
    </row>
    <row r="9" spans="1:9" x14ac:dyDescent="0.25">
      <c r="A9" s="87">
        <v>7</v>
      </c>
      <c r="B9" s="88" t="s">
        <v>107</v>
      </c>
      <c r="C9" s="74" t="s">
        <v>100</v>
      </c>
      <c r="D9" s="98">
        <v>95485</v>
      </c>
      <c r="E9" s="71"/>
      <c r="F9" s="71"/>
      <c r="G9" s="100">
        <v>90344.288425859995</v>
      </c>
      <c r="H9" s="71"/>
      <c r="I9" s="71"/>
    </row>
    <row r="10" spans="1:9" x14ac:dyDescent="0.25">
      <c r="A10" s="87">
        <v>8</v>
      </c>
      <c r="B10" s="88" t="s">
        <v>108</v>
      </c>
      <c r="C10" s="74" t="s">
        <v>100</v>
      </c>
      <c r="D10" s="98">
        <v>148090</v>
      </c>
      <c r="E10" s="71"/>
      <c r="F10" s="71"/>
      <c r="G10" s="100">
        <v>140117.50904382</v>
      </c>
      <c r="H10" s="71"/>
      <c r="I10" s="71"/>
    </row>
    <row r="11" spans="1:9" x14ac:dyDescent="0.25">
      <c r="A11" s="87">
        <v>9</v>
      </c>
      <c r="B11" s="88" t="s">
        <v>109</v>
      </c>
      <c r="C11" s="74" t="s">
        <v>100</v>
      </c>
      <c r="D11" s="98">
        <v>57891</v>
      </c>
      <c r="E11" s="71"/>
      <c r="F11" s="71"/>
      <c r="G11" s="100">
        <v>54774.341350816496</v>
      </c>
      <c r="H11" s="71"/>
      <c r="I11" s="71"/>
    </row>
    <row r="12" spans="1:9" x14ac:dyDescent="0.25">
      <c r="A12" s="87">
        <v>10</v>
      </c>
      <c r="B12" s="88" t="s">
        <v>110</v>
      </c>
      <c r="C12" s="74" t="s">
        <v>100</v>
      </c>
      <c r="D12" s="98">
        <v>41203</v>
      </c>
      <c r="E12" s="71"/>
      <c r="F12" s="71"/>
      <c r="G12" s="100">
        <v>38984.489737200005</v>
      </c>
      <c r="H12" s="71"/>
      <c r="I12" s="71"/>
    </row>
    <row r="13" spans="1:9" x14ac:dyDescent="0.25">
      <c r="A13" s="87">
        <v>11</v>
      </c>
      <c r="B13" s="88" t="s">
        <v>111</v>
      </c>
      <c r="C13" s="74" t="s">
        <v>100</v>
      </c>
      <c r="D13" s="98">
        <v>35933</v>
      </c>
      <c r="E13" s="71"/>
      <c r="F13" s="71"/>
      <c r="G13" s="100">
        <v>33998.101515000002</v>
      </c>
      <c r="H13" s="71"/>
      <c r="I13" s="71"/>
    </row>
    <row r="14" spans="1:9" x14ac:dyDescent="0.25">
      <c r="A14" s="87">
        <v>12</v>
      </c>
      <c r="B14" s="88" t="s">
        <v>112</v>
      </c>
      <c r="C14" s="74" t="s">
        <v>100</v>
      </c>
      <c r="D14" s="98">
        <v>110912</v>
      </c>
      <c r="E14" s="71"/>
      <c r="F14" s="71"/>
      <c r="G14" s="100">
        <v>104940.8066763</v>
      </c>
      <c r="H14" s="71"/>
      <c r="I14" s="71"/>
    </row>
    <row r="15" spans="1:9" x14ac:dyDescent="0.25">
      <c r="A15" s="87">
        <v>13</v>
      </c>
      <c r="B15" s="88" t="s">
        <v>113</v>
      </c>
      <c r="C15" s="74" t="s">
        <v>100</v>
      </c>
      <c r="D15" s="98">
        <v>83064</v>
      </c>
      <c r="E15" s="71"/>
      <c r="F15" s="71"/>
      <c r="G15" s="100">
        <v>78592.278002175008</v>
      </c>
      <c r="H15" s="71"/>
      <c r="I15" s="71"/>
    </row>
    <row r="16" spans="1:9" x14ac:dyDescent="0.25">
      <c r="A16" s="87">
        <v>14</v>
      </c>
      <c r="B16" s="88" t="s">
        <v>114</v>
      </c>
      <c r="C16" s="74" t="s">
        <v>100</v>
      </c>
      <c r="D16" s="98">
        <v>95293</v>
      </c>
      <c r="E16" s="71"/>
      <c r="F16" s="71"/>
      <c r="G16" s="100">
        <v>90162.965217780002</v>
      </c>
      <c r="H16" s="71"/>
      <c r="I16" s="71"/>
    </row>
    <row r="17" spans="1:9" x14ac:dyDescent="0.25">
      <c r="A17" s="87">
        <v>15</v>
      </c>
      <c r="B17" s="88" t="s">
        <v>115</v>
      </c>
      <c r="C17" s="74" t="s">
        <v>100</v>
      </c>
      <c r="D17" s="98">
        <v>51682</v>
      </c>
      <c r="E17" s="71"/>
      <c r="F17" s="71"/>
      <c r="G17" s="100">
        <v>48900</v>
      </c>
      <c r="H17" s="71"/>
      <c r="I17" s="71"/>
    </row>
    <row r="18" spans="1:9" x14ac:dyDescent="0.25">
      <c r="A18" s="87">
        <v>16</v>
      </c>
      <c r="B18" s="88" t="s">
        <v>116</v>
      </c>
      <c r="C18" s="74" t="s">
        <v>100</v>
      </c>
      <c r="D18" s="98">
        <v>82837</v>
      </c>
      <c r="E18" s="71"/>
      <c r="F18" s="71"/>
      <c r="G18" s="100">
        <v>78376.956692579988</v>
      </c>
      <c r="H18" s="71"/>
      <c r="I18" s="71"/>
    </row>
    <row r="19" spans="1:9" x14ac:dyDescent="0.25">
      <c r="A19" s="87">
        <v>17</v>
      </c>
      <c r="B19" s="88" t="s">
        <v>117</v>
      </c>
      <c r="C19" s="74" t="s">
        <v>100</v>
      </c>
      <c r="D19" s="98">
        <v>3593</v>
      </c>
      <c r="E19" s="71"/>
      <c r="F19" s="71"/>
      <c r="G19" s="100">
        <v>3399.8101514999998</v>
      </c>
      <c r="H19" s="71"/>
      <c r="I19" s="71"/>
    </row>
    <row r="20" spans="1:9" x14ac:dyDescent="0.25">
      <c r="A20" s="87">
        <v>18</v>
      </c>
      <c r="B20" s="88" t="s">
        <v>118</v>
      </c>
      <c r="C20" s="74" t="s">
        <v>100</v>
      </c>
      <c r="D20" s="98">
        <v>42664</v>
      </c>
      <c r="E20" s="71"/>
      <c r="F20" s="71"/>
      <c r="G20" s="100">
        <v>40367.07919881001</v>
      </c>
      <c r="H20" s="71"/>
      <c r="I20" s="71"/>
    </row>
    <row r="21" spans="1:9" x14ac:dyDescent="0.25">
      <c r="A21" s="87">
        <v>19</v>
      </c>
      <c r="B21" s="88" t="s">
        <v>119</v>
      </c>
      <c r="C21" s="74" t="s">
        <v>100</v>
      </c>
      <c r="D21" s="98">
        <v>13385</v>
      </c>
      <c r="E21" s="71"/>
      <c r="F21" s="71"/>
      <c r="G21" s="100">
        <v>12664.8</v>
      </c>
      <c r="H21" s="71"/>
      <c r="I21" s="71"/>
    </row>
    <row r="22" spans="1:9" x14ac:dyDescent="0.25">
      <c r="A22" s="87">
        <v>20</v>
      </c>
      <c r="B22" s="88" t="s">
        <v>120</v>
      </c>
      <c r="C22" s="74" t="s">
        <v>100</v>
      </c>
      <c r="D22" s="98">
        <v>11646</v>
      </c>
      <c r="E22" s="71"/>
      <c r="F22" s="71"/>
      <c r="G22" s="100">
        <v>11018.7847010115</v>
      </c>
      <c r="H22" s="71"/>
      <c r="I22" s="71"/>
    </row>
    <row r="23" spans="1:9" x14ac:dyDescent="0.25">
      <c r="A23" s="87">
        <v>21</v>
      </c>
      <c r="B23" s="88" t="s">
        <v>121</v>
      </c>
      <c r="C23" s="74" t="s">
        <v>100</v>
      </c>
      <c r="D23" s="98">
        <v>5859</v>
      </c>
      <c r="E23" s="71"/>
      <c r="F23" s="71"/>
      <c r="G23" s="100">
        <v>5543.9570870460011</v>
      </c>
      <c r="H23" s="71"/>
      <c r="I23" s="71"/>
    </row>
    <row r="24" spans="1:9" x14ac:dyDescent="0.25">
      <c r="A24" s="87">
        <v>22</v>
      </c>
      <c r="B24" s="88" t="s">
        <v>122</v>
      </c>
      <c r="C24" s="74" t="s">
        <v>100</v>
      </c>
      <c r="D24" s="98">
        <v>53899</v>
      </c>
      <c r="E24" s="71"/>
      <c r="F24" s="71"/>
      <c r="G24" s="100">
        <v>50997.152272500003</v>
      </c>
      <c r="H24" s="71"/>
      <c r="I24" s="71"/>
    </row>
    <row r="25" spans="1:9" x14ac:dyDescent="0.25">
      <c r="A25" s="87">
        <v>23</v>
      </c>
      <c r="B25" s="88" t="s">
        <v>123</v>
      </c>
      <c r="C25" s="74" t="s">
        <v>100</v>
      </c>
      <c r="D25" s="98">
        <v>13385</v>
      </c>
      <c r="E25" s="71"/>
      <c r="F25" s="71"/>
      <c r="G25" s="100">
        <v>12664.8</v>
      </c>
      <c r="H25" s="71"/>
      <c r="I25" s="71"/>
    </row>
    <row r="26" spans="1:9" x14ac:dyDescent="0.25">
      <c r="A26" s="87">
        <v>24</v>
      </c>
      <c r="B26" s="88" t="s">
        <v>124</v>
      </c>
      <c r="C26" s="74" t="s">
        <v>100</v>
      </c>
      <c r="D26" s="98">
        <v>61350</v>
      </c>
      <c r="E26" s="71"/>
      <c r="F26" s="71"/>
      <c r="G26" s="100">
        <v>58047</v>
      </c>
      <c r="H26" s="71"/>
      <c r="I26" s="71"/>
    </row>
    <row r="27" spans="1:9" x14ac:dyDescent="0.25">
      <c r="A27" s="87">
        <v>25</v>
      </c>
      <c r="B27" s="88" t="s">
        <v>125</v>
      </c>
      <c r="C27" s="74" t="s">
        <v>100</v>
      </c>
      <c r="D27" s="98">
        <v>46849</v>
      </c>
      <c r="E27" s="71"/>
      <c r="F27" s="71"/>
      <c r="G27" s="100">
        <v>44326.8</v>
      </c>
      <c r="H27" s="71"/>
      <c r="I27" s="71"/>
    </row>
    <row r="28" spans="1:9" x14ac:dyDescent="0.25">
      <c r="A28" s="87">
        <v>26</v>
      </c>
      <c r="B28" s="88" t="s">
        <v>126</v>
      </c>
      <c r="C28" s="74" t="s">
        <v>100</v>
      </c>
      <c r="D28" s="98">
        <v>46849</v>
      </c>
      <c r="E28" s="71"/>
      <c r="F28" s="71"/>
      <c r="G28" s="100">
        <v>44326.8</v>
      </c>
      <c r="H28" s="71"/>
      <c r="I28" s="71"/>
    </row>
    <row r="29" spans="1:9" x14ac:dyDescent="0.25">
      <c r="A29" s="87">
        <v>27</v>
      </c>
      <c r="B29" s="88" t="s">
        <v>127</v>
      </c>
      <c r="C29" s="74" t="s">
        <v>100</v>
      </c>
      <c r="D29" s="98">
        <v>53923</v>
      </c>
      <c r="E29" s="71"/>
      <c r="F29" s="71"/>
      <c r="G29" s="100">
        <v>51019.817673509999</v>
      </c>
      <c r="H29" s="71"/>
      <c r="I29" s="71"/>
    </row>
    <row r="30" spans="1:9" x14ac:dyDescent="0.25">
      <c r="A30" s="87">
        <v>28</v>
      </c>
      <c r="B30" s="88" t="s">
        <v>128</v>
      </c>
      <c r="C30" s="74" t="s">
        <v>100</v>
      </c>
      <c r="D30" s="98">
        <v>19457</v>
      </c>
      <c r="E30" s="71"/>
      <c r="F30" s="71"/>
      <c r="G30" s="100">
        <v>18409.971970372502</v>
      </c>
      <c r="H30" s="71"/>
      <c r="I30" s="71"/>
    </row>
    <row r="31" spans="1:9" x14ac:dyDescent="0.25">
      <c r="A31" s="87">
        <v>29</v>
      </c>
      <c r="B31" s="88" t="s">
        <v>129</v>
      </c>
      <c r="C31" s="74" t="s">
        <v>100</v>
      </c>
      <c r="D31" s="98">
        <v>2545</v>
      </c>
      <c r="E31" s="71"/>
      <c r="F31" s="71"/>
      <c r="G31" s="100">
        <v>2408.1988573124995</v>
      </c>
      <c r="H31" s="71"/>
      <c r="I31" s="71"/>
    </row>
    <row r="32" spans="1:9" x14ac:dyDescent="0.25">
      <c r="A32" s="87">
        <v>30</v>
      </c>
      <c r="B32" s="89" t="s">
        <v>130</v>
      </c>
      <c r="C32" s="74" t="s">
        <v>100</v>
      </c>
      <c r="D32" s="98">
        <v>2854</v>
      </c>
      <c r="E32" s="73"/>
      <c r="F32" s="73"/>
      <c r="G32" s="101">
        <v>2700.5825303415004</v>
      </c>
      <c r="H32" s="73"/>
      <c r="I32" s="73"/>
    </row>
    <row r="33" spans="1:9" ht="25.5" x14ac:dyDescent="0.25">
      <c r="A33" s="87">
        <v>31</v>
      </c>
      <c r="B33" s="90" t="s">
        <v>131</v>
      </c>
      <c r="C33" s="74" t="s">
        <v>100</v>
      </c>
      <c r="D33" s="98">
        <v>0</v>
      </c>
      <c r="E33" s="71"/>
      <c r="F33" s="71"/>
      <c r="G33" s="100">
        <v>0</v>
      </c>
      <c r="H33" s="71"/>
      <c r="I33" s="71"/>
    </row>
    <row r="34" spans="1:9" x14ac:dyDescent="0.25">
      <c r="A34" s="87">
        <v>32</v>
      </c>
      <c r="B34" s="88" t="s">
        <v>132</v>
      </c>
      <c r="C34" s="74" t="s">
        <v>100</v>
      </c>
      <c r="D34" s="98">
        <v>18116</v>
      </c>
      <c r="E34" s="71"/>
      <c r="F34" s="71"/>
      <c r="G34" s="100">
        <v>17140.709513812501</v>
      </c>
      <c r="H34" s="71"/>
      <c r="I34" s="71"/>
    </row>
    <row r="35" spans="1:9" x14ac:dyDescent="0.25">
      <c r="A35" s="87">
        <v>33</v>
      </c>
      <c r="B35" s="88" t="s">
        <v>133</v>
      </c>
      <c r="C35" s="74" t="s">
        <v>100</v>
      </c>
      <c r="D35" s="98">
        <v>100291</v>
      </c>
      <c r="E35" s="71"/>
      <c r="F35" s="71"/>
      <c r="G35" s="100">
        <v>94892.101138516504</v>
      </c>
      <c r="H35" s="71"/>
      <c r="I35" s="71"/>
    </row>
    <row r="36" spans="1:9" x14ac:dyDescent="0.25">
      <c r="A36" s="87">
        <v>34</v>
      </c>
      <c r="B36" s="88" t="s">
        <v>134</v>
      </c>
      <c r="C36" s="74" t="s">
        <v>100</v>
      </c>
      <c r="D36" s="98">
        <v>3076</v>
      </c>
      <c r="E36" s="71"/>
      <c r="F36" s="71"/>
      <c r="G36" s="100">
        <v>2910.2374896840001</v>
      </c>
      <c r="H36" s="71"/>
      <c r="I36" s="71"/>
    </row>
    <row r="37" spans="1:9" x14ac:dyDescent="0.25">
      <c r="A37" s="87">
        <v>35</v>
      </c>
      <c r="B37" s="88" t="s">
        <v>135</v>
      </c>
      <c r="C37" s="74" t="s">
        <v>100</v>
      </c>
      <c r="D37" s="98">
        <v>21836</v>
      </c>
      <c r="E37" s="71"/>
      <c r="F37" s="71"/>
      <c r="G37" s="100">
        <v>20660.646290665503</v>
      </c>
      <c r="H37" s="71"/>
      <c r="I37" s="71"/>
    </row>
    <row r="38" spans="1:9" x14ac:dyDescent="0.25">
      <c r="A38" s="87">
        <v>36</v>
      </c>
      <c r="B38" s="89" t="s">
        <v>136</v>
      </c>
      <c r="C38" s="74" t="s">
        <v>100</v>
      </c>
      <c r="D38" s="98">
        <v>9582</v>
      </c>
      <c r="E38" s="73"/>
      <c r="F38" s="73"/>
      <c r="G38" s="101">
        <v>9066.1604040000002</v>
      </c>
      <c r="H38" s="73"/>
      <c r="I38" s="73"/>
    </row>
    <row r="39" spans="1:9" x14ac:dyDescent="0.25">
      <c r="A39" s="87">
        <v>37</v>
      </c>
      <c r="B39" s="89" t="s">
        <v>137</v>
      </c>
      <c r="C39" s="74" t="s">
        <v>100</v>
      </c>
      <c r="D39" s="98">
        <v>11978</v>
      </c>
      <c r="E39" s="73"/>
      <c r="F39" s="73"/>
      <c r="G39" s="101">
        <v>11332.700505000001</v>
      </c>
      <c r="H39" s="73"/>
      <c r="I39" s="73"/>
    </row>
    <row r="40" spans="1:9" x14ac:dyDescent="0.25">
      <c r="A40" s="87">
        <v>38</v>
      </c>
      <c r="B40" s="88" t="s">
        <v>138</v>
      </c>
      <c r="C40" s="74" t="s">
        <v>100</v>
      </c>
      <c r="D40" s="98">
        <v>9863</v>
      </c>
      <c r="E40" s="71"/>
      <c r="F40" s="71"/>
      <c r="G40" s="100">
        <v>8386.1983736999991</v>
      </c>
      <c r="H40" s="71"/>
      <c r="I40" s="71"/>
    </row>
    <row r="41" spans="1:9" x14ac:dyDescent="0.25">
      <c r="A41" s="87">
        <v>39</v>
      </c>
      <c r="B41" s="88" t="s">
        <v>139</v>
      </c>
      <c r="C41" s="74" t="s">
        <v>100</v>
      </c>
      <c r="D41" s="98">
        <v>25153</v>
      </c>
      <c r="E41" s="71"/>
      <c r="F41" s="71"/>
      <c r="G41" s="100">
        <v>23798.671060500004</v>
      </c>
      <c r="H41" s="71"/>
      <c r="I41" s="71"/>
    </row>
    <row r="42" spans="1:9" x14ac:dyDescent="0.25">
      <c r="A42" s="87">
        <v>40</v>
      </c>
      <c r="B42" s="88" t="s">
        <v>140</v>
      </c>
      <c r="C42" s="74" t="s">
        <v>100</v>
      </c>
      <c r="D42" s="98">
        <v>101809</v>
      </c>
      <c r="E42" s="71"/>
      <c r="F42" s="71"/>
      <c r="G42" s="100">
        <v>96327.954292499999</v>
      </c>
      <c r="H42" s="71"/>
      <c r="I42" s="71"/>
    </row>
    <row r="43" spans="1:9" x14ac:dyDescent="0.25">
      <c r="A43" s="87">
        <v>41</v>
      </c>
      <c r="B43" s="88" t="s">
        <v>141</v>
      </c>
      <c r="C43" s="74" t="s">
        <v>100</v>
      </c>
      <c r="D43" s="98">
        <v>22907</v>
      </c>
      <c r="E43" s="71"/>
      <c r="F43" s="71"/>
      <c r="G43" s="100">
        <v>21673.789715812502</v>
      </c>
      <c r="H43" s="71"/>
      <c r="I43" s="71"/>
    </row>
    <row r="44" spans="1:9" x14ac:dyDescent="0.25">
      <c r="A44" s="87">
        <v>42</v>
      </c>
      <c r="B44" s="88" t="s">
        <v>191</v>
      </c>
      <c r="C44" s="74" t="s">
        <v>100</v>
      </c>
      <c r="D44" s="98">
        <v>1677</v>
      </c>
      <c r="E44" s="71"/>
      <c r="F44" s="71"/>
      <c r="G44" s="100">
        <v>1586.5780706999999</v>
      </c>
      <c r="H44" s="71"/>
      <c r="I44" s="71"/>
    </row>
    <row r="45" spans="1:9" x14ac:dyDescent="0.25">
      <c r="A45" s="87">
        <v>43</v>
      </c>
      <c r="B45" s="88" t="s">
        <v>142</v>
      </c>
      <c r="C45" s="74" t="s">
        <v>100</v>
      </c>
      <c r="D45" s="98">
        <v>8041</v>
      </c>
      <c r="E45" s="71"/>
      <c r="F45" s="71"/>
      <c r="G45" s="100">
        <v>7607.6418490065007</v>
      </c>
      <c r="H45" s="71"/>
      <c r="I45" s="71"/>
    </row>
    <row r="46" spans="1:9" x14ac:dyDescent="0.25">
      <c r="A46" s="87">
        <v>44</v>
      </c>
      <c r="B46" s="88" t="s">
        <v>143</v>
      </c>
      <c r="C46" s="74" t="s">
        <v>100</v>
      </c>
      <c r="D46" s="98">
        <v>9782</v>
      </c>
      <c r="E46" s="71"/>
      <c r="F46" s="71"/>
      <c r="G46" s="100">
        <v>9255.4165024334998</v>
      </c>
      <c r="H46" s="71"/>
      <c r="I46" s="71"/>
    </row>
    <row r="47" spans="1:9" x14ac:dyDescent="0.25">
      <c r="A47" s="87">
        <v>45</v>
      </c>
      <c r="B47" s="88" t="s">
        <v>144</v>
      </c>
      <c r="C47" s="74" t="s">
        <v>100</v>
      </c>
      <c r="D47" s="98">
        <v>154031</v>
      </c>
      <c r="E47" s="71"/>
      <c r="F47" s="71"/>
      <c r="G47" s="100">
        <v>145738.5284943</v>
      </c>
      <c r="H47" s="71"/>
      <c r="I47" s="71"/>
    </row>
    <row r="48" spans="1:9" x14ac:dyDescent="0.25">
      <c r="A48" s="87">
        <v>46</v>
      </c>
      <c r="B48" s="88" t="s">
        <v>145</v>
      </c>
      <c r="C48" s="74" t="s">
        <v>100</v>
      </c>
      <c r="D48" s="98">
        <v>233562</v>
      </c>
      <c r="E48" s="71"/>
      <c r="F48" s="71"/>
      <c r="G48" s="100">
        <v>220987.65984750001</v>
      </c>
      <c r="H48" s="71"/>
      <c r="I48" s="71"/>
    </row>
    <row r="49" spans="1:9" x14ac:dyDescent="0.25">
      <c r="A49" s="87">
        <v>47</v>
      </c>
      <c r="B49" s="88" t="s">
        <v>146</v>
      </c>
      <c r="C49" s="74" t="s">
        <v>100</v>
      </c>
      <c r="D49" s="98">
        <v>97817</v>
      </c>
      <c r="E49" s="71"/>
      <c r="F49" s="71"/>
      <c r="G49" s="100">
        <v>92550.765214183513</v>
      </c>
      <c r="H49" s="71"/>
      <c r="I49" s="71"/>
    </row>
    <row r="50" spans="1:9" x14ac:dyDescent="0.25">
      <c r="A50" s="87">
        <v>48</v>
      </c>
      <c r="B50" s="88" t="s">
        <v>147</v>
      </c>
      <c r="C50" s="74" t="s">
        <v>100</v>
      </c>
      <c r="D50" s="98">
        <v>75378</v>
      </c>
      <c r="E50" s="71"/>
      <c r="F50" s="71"/>
      <c r="G50" s="100">
        <v>71320.084088116506</v>
      </c>
      <c r="H50" s="71"/>
      <c r="I50" s="71"/>
    </row>
    <row r="51" spans="1:9" x14ac:dyDescent="0.25">
      <c r="A51" s="87">
        <v>49</v>
      </c>
      <c r="B51" s="88" t="s">
        <v>148</v>
      </c>
      <c r="C51" s="74" t="s">
        <v>100</v>
      </c>
      <c r="D51" s="98">
        <v>157385</v>
      </c>
      <c r="E51" s="71"/>
      <c r="F51" s="71"/>
      <c r="G51" s="100">
        <v>148911.68463569999</v>
      </c>
      <c r="H51" s="71"/>
      <c r="I51" s="71"/>
    </row>
    <row r="52" spans="1:9" x14ac:dyDescent="0.25">
      <c r="A52" s="87">
        <v>50</v>
      </c>
      <c r="B52" s="88" t="s">
        <v>149</v>
      </c>
      <c r="C52" s="74" t="s">
        <v>100</v>
      </c>
      <c r="D52" s="98">
        <v>209208</v>
      </c>
      <c r="E52" s="71"/>
      <c r="F52" s="71"/>
      <c r="G52" s="100">
        <v>197944.87991068352</v>
      </c>
      <c r="H52" s="71"/>
      <c r="I52" s="71"/>
    </row>
    <row r="53" spans="1:9" x14ac:dyDescent="0.25">
      <c r="A53" s="87">
        <v>51</v>
      </c>
      <c r="B53" s="91" t="s">
        <v>150</v>
      </c>
      <c r="C53" s="74" t="s">
        <v>100</v>
      </c>
      <c r="D53" s="98">
        <v>149719</v>
      </c>
      <c r="E53" s="71"/>
      <c r="F53" s="71"/>
      <c r="G53" s="100">
        <v>141658.75631249999</v>
      </c>
      <c r="H53" s="71"/>
      <c r="I53" s="71"/>
    </row>
    <row r="54" spans="1:9" x14ac:dyDescent="0.25">
      <c r="A54" s="87">
        <v>52</v>
      </c>
      <c r="B54" s="88" t="s">
        <v>151</v>
      </c>
      <c r="C54" s="74" t="s">
        <v>100</v>
      </c>
      <c r="D54" s="98">
        <v>7426</v>
      </c>
      <c r="E54" s="71"/>
      <c r="F54" s="71"/>
      <c r="G54" s="100">
        <v>7026.2743130999997</v>
      </c>
      <c r="H54" s="71"/>
      <c r="I54" s="71"/>
    </row>
    <row r="55" spans="1:9" x14ac:dyDescent="0.25">
      <c r="A55" s="87">
        <v>53</v>
      </c>
      <c r="B55" s="88" t="s">
        <v>152</v>
      </c>
      <c r="C55" s="74" t="s">
        <v>100</v>
      </c>
      <c r="D55" s="98">
        <v>33857</v>
      </c>
      <c r="E55" s="71"/>
      <c r="F55" s="71"/>
      <c r="G55" s="100">
        <v>32034.144517483503</v>
      </c>
      <c r="H55" s="71"/>
      <c r="I55" s="71"/>
    </row>
    <row r="56" spans="1:9" x14ac:dyDescent="0.25">
      <c r="A56" s="87">
        <v>54</v>
      </c>
      <c r="B56" s="88" t="s">
        <v>153</v>
      </c>
      <c r="C56" s="74" t="s">
        <v>100</v>
      </c>
      <c r="D56" s="98">
        <v>13385</v>
      </c>
      <c r="E56" s="71"/>
      <c r="F56" s="71"/>
      <c r="G56" s="100">
        <v>12664.8</v>
      </c>
      <c r="H56" s="71"/>
      <c r="I56" s="71"/>
    </row>
    <row r="57" spans="1:9" x14ac:dyDescent="0.25">
      <c r="A57" s="87">
        <v>55</v>
      </c>
      <c r="B57" s="88" t="s">
        <v>154</v>
      </c>
      <c r="C57" s="74" t="s">
        <v>100</v>
      </c>
      <c r="D57" s="98">
        <v>56460</v>
      </c>
      <c r="E57" s="71"/>
      <c r="F57" s="71"/>
      <c r="G57" s="100">
        <v>53420.083640468998</v>
      </c>
      <c r="H57" s="71"/>
      <c r="I57" s="71"/>
    </row>
    <row r="58" spans="1:9" x14ac:dyDescent="0.25">
      <c r="A58" s="87">
        <v>56</v>
      </c>
      <c r="B58" s="88" t="s">
        <v>155</v>
      </c>
      <c r="C58" s="74" t="s">
        <v>100</v>
      </c>
      <c r="D58" s="98">
        <v>12990</v>
      </c>
      <c r="E58" s="71"/>
      <c r="F58" s="71"/>
      <c r="G58" s="100">
        <v>9452.6054912205</v>
      </c>
      <c r="H58" s="71"/>
      <c r="I58" s="71"/>
    </row>
    <row r="59" spans="1:9" x14ac:dyDescent="0.25">
      <c r="A59" s="87">
        <v>57</v>
      </c>
      <c r="B59" s="88" t="s">
        <v>156</v>
      </c>
      <c r="C59" s="74" t="s">
        <v>100</v>
      </c>
      <c r="D59" s="98">
        <v>9941</v>
      </c>
      <c r="E59" s="71"/>
      <c r="F59" s="71"/>
      <c r="G59" s="100">
        <v>9406.1414191500007</v>
      </c>
      <c r="H59" s="71"/>
      <c r="I59" s="71"/>
    </row>
    <row r="60" spans="1:9" x14ac:dyDescent="0.25">
      <c r="A60" s="87">
        <v>58</v>
      </c>
      <c r="B60" s="88" t="s">
        <v>157</v>
      </c>
      <c r="C60" s="74" t="s">
        <v>100</v>
      </c>
      <c r="D60" s="98">
        <v>23955</v>
      </c>
      <c r="E60" s="71"/>
      <c r="F60" s="71"/>
      <c r="G60" s="100">
        <v>22665.401010000001</v>
      </c>
      <c r="H60" s="71"/>
      <c r="I60" s="71"/>
    </row>
    <row r="61" spans="1:9" x14ac:dyDescent="0.25">
      <c r="A61" s="87">
        <v>59</v>
      </c>
      <c r="B61" s="88" t="s">
        <v>158</v>
      </c>
      <c r="C61" s="74" t="s">
        <v>100</v>
      </c>
      <c r="D61" s="98">
        <v>62477</v>
      </c>
      <c r="E61" s="71"/>
      <c r="F61" s="71"/>
      <c r="G61" s="100">
        <v>59113.632374181005</v>
      </c>
      <c r="H61" s="71"/>
      <c r="I61" s="71"/>
    </row>
    <row r="62" spans="1:9" x14ac:dyDescent="0.25">
      <c r="A62" s="87">
        <v>60</v>
      </c>
      <c r="B62" s="88" t="s">
        <v>159</v>
      </c>
      <c r="C62" s="74" t="s">
        <v>100</v>
      </c>
      <c r="D62" s="98">
        <v>100194</v>
      </c>
      <c r="E62" s="71"/>
      <c r="F62" s="71"/>
      <c r="G62" s="100">
        <v>94800</v>
      </c>
      <c r="H62" s="71"/>
      <c r="I62" s="71"/>
    </row>
    <row r="63" spans="1:9" x14ac:dyDescent="0.25">
      <c r="A63" s="87">
        <v>61</v>
      </c>
      <c r="B63" s="88" t="s">
        <v>160</v>
      </c>
      <c r="C63" s="74" t="s">
        <v>100</v>
      </c>
      <c r="D63" s="98">
        <v>8774</v>
      </c>
      <c r="E63" s="71"/>
      <c r="F63" s="71"/>
      <c r="G63" s="100">
        <v>8301.2031199125013</v>
      </c>
      <c r="H63" s="71"/>
      <c r="I63" s="71"/>
    </row>
    <row r="64" spans="1:9" x14ac:dyDescent="0.25">
      <c r="A64" s="87">
        <v>62</v>
      </c>
      <c r="B64" s="88" t="s">
        <v>161</v>
      </c>
      <c r="C64" s="74" t="s">
        <v>100</v>
      </c>
      <c r="D64" s="98">
        <v>300692</v>
      </c>
      <c r="E64" s="71"/>
      <c r="F64" s="71"/>
      <c r="G64" s="100">
        <v>284504.0463678735</v>
      </c>
      <c r="H64" s="71"/>
      <c r="I64" s="71"/>
    </row>
    <row r="65" spans="1:9" x14ac:dyDescent="0.25">
      <c r="A65" s="87">
        <v>63</v>
      </c>
      <c r="B65" s="88" t="s">
        <v>162</v>
      </c>
      <c r="C65" s="74" t="s">
        <v>100</v>
      </c>
      <c r="D65" s="98">
        <v>77854</v>
      </c>
      <c r="E65" s="71"/>
      <c r="F65" s="71"/>
      <c r="G65" s="100">
        <v>73662.553282499997</v>
      </c>
      <c r="H65" s="71"/>
      <c r="I65" s="71"/>
    </row>
    <row r="66" spans="1:9" x14ac:dyDescent="0.25">
      <c r="A66" s="87">
        <v>64</v>
      </c>
      <c r="B66" s="88" t="s">
        <v>163</v>
      </c>
      <c r="C66" s="74" t="s">
        <v>100</v>
      </c>
      <c r="D66" s="98">
        <v>433928</v>
      </c>
      <c r="E66" s="71"/>
      <c r="F66" s="71"/>
      <c r="G66" s="100">
        <v>410566.74024539255</v>
      </c>
      <c r="H66" s="71"/>
      <c r="I66" s="71"/>
    </row>
    <row r="67" spans="1:9" x14ac:dyDescent="0.25">
      <c r="A67" s="87">
        <v>65</v>
      </c>
      <c r="B67" s="88" t="s">
        <v>164</v>
      </c>
      <c r="C67" s="74" t="s">
        <v>100</v>
      </c>
      <c r="D67" s="98">
        <v>520224</v>
      </c>
      <c r="E67" s="71"/>
      <c r="F67" s="71"/>
      <c r="G67" s="100">
        <v>492216.58084381657</v>
      </c>
      <c r="H67" s="71"/>
      <c r="I67" s="71"/>
    </row>
    <row r="68" spans="1:9" x14ac:dyDescent="0.25">
      <c r="A68" s="87">
        <v>66</v>
      </c>
      <c r="B68" s="88" t="s">
        <v>165</v>
      </c>
      <c r="C68" s="74" t="s">
        <v>100</v>
      </c>
      <c r="D68" s="98">
        <v>227573</v>
      </c>
      <c r="E68" s="71"/>
      <c r="F68" s="71"/>
      <c r="G68" s="100">
        <v>215321.309595</v>
      </c>
      <c r="H68" s="71"/>
      <c r="I68" s="71"/>
    </row>
    <row r="69" spans="1:9" x14ac:dyDescent="0.25">
      <c r="A69" s="87">
        <v>67</v>
      </c>
      <c r="B69" s="88" t="s">
        <v>166</v>
      </c>
      <c r="C69" s="74" t="s">
        <v>100</v>
      </c>
      <c r="D69" s="98">
        <v>14373</v>
      </c>
      <c r="E69" s="71"/>
      <c r="F69" s="71"/>
      <c r="G69" s="100">
        <v>13599.240605999999</v>
      </c>
      <c r="H69" s="71"/>
      <c r="I69" s="71"/>
    </row>
    <row r="70" spans="1:9" x14ac:dyDescent="0.25">
      <c r="A70" s="87">
        <v>68</v>
      </c>
      <c r="B70" s="88" t="s">
        <v>167</v>
      </c>
      <c r="C70" s="74" t="s">
        <v>100</v>
      </c>
      <c r="D70" s="98">
        <v>396855</v>
      </c>
      <c r="E70" s="71"/>
      <c r="F70" s="71"/>
      <c r="G70" s="100">
        <v>375489.76564231655</v>
      </c>
      <c r="H70" s="71"/>
      <c r="I70" s="71"/>
    </row>
    <row r="71" spans="1:9" x14ac:dyDescent="0.25">
      <c r="A71" s="87">
        <v>69</v>
      </c>
      <c r="B71" s="88" t="s">
        <v>168</v>
      </c>
      <c r="C71" s="74" t="s">
        <v>100</v>
      </c>
      <c r="D71" s="98">
        <v>6947</v>
      </c>
      <c r="E71" s="71"/>
      <c r="F71" s="71"/>
      <c r="G71" s="100">
        <v>6572.9662929000006</v>
      </c>
      <c r="H71" s="71"/>
      <c r="I71" s="71"/>
    </row>
    <row r="72" spans="1:9" x14ac:dyDescent="0.25">
      <c r="A72" s="87">
        <v>70</v>
      </c>
      <c r="B72" s="88" t="s">
        <v>169</v>
      </c>
      <c r="C72" s="74" t="s">
        <v>100</v>
      </c>
      <c r="D72" s="98">
        <v>1144</v>
      </c>
      <c r="E72" s="71"/>
      <c r="F72" s="71"/>
      <c r="G72" s="100">
        <v>1082.2728982275</v>
      </c>
      <c r="H72" s="71"/>
      <c r="I72" s="71"/>
    </row>
    <row r="73" spans="1:9" x14ac:dyDescent="0.25">
      <c r="A73" s="87">
        <v>71</v>
      </c>
      <c r="B73" s="88" t="s">
        <v>170</v>
      </c>
      <c r="C73" s="74" t="s">
        <v>100</v>
      </c>
      <c r="D73" s="98">
        <v>0</v>
      </c>
      <c r="E73" s="71"/>
      <c r="F73" s="71"/>
      <c r="G73" s="100">
        <v>0</v>
      </c>
      <c r="H73" s="71"/>
      <c r="I73" s="71"/>
    </row>
    <row r="74" spans="1:9" x14ac:dyDescent="0.25">
      <c r="A74" s="87">
        <v>72</v>
      </c>
      <c r="B74" s="88" t="s">
        <v>171</v>
      </c>
      <c r="C74" s="74" t="s">
        <v>100</v>
      </c>
      <c r="D74" s="98">
        <v>5510</v>
      </c>
      <c r="E74" s="71"/>
      <c r="F74" s="71"/>
      <c r="G74" s="100">
        <v>5213.0422322999993</v>
      </c>
      <c r="H74" s="71"/>
      <c r="I74" s="71"/>
    </row>
    <row r="75" spans="1:9" x14ac:dyDescent="0.25">
      <c r="A75" s="87">
        <v>73</v>
      </c>
      <c r="B75" s="88" t="s">
        <v>172</v>
      </c>
      <c r="C75" s="74" t="s">
        <v>100</v>
      </c>
      <c r="D75" s="98">
        <v>221584</v>
      </c>
      <c r="E75" s="71"/>
      <c r="F75" s="71"/>
      <c r="G75" s="100">
        <v>209654.95934250002</v>
      </c>
      <c r="H75" s="71"/>
      <c r="I75" s="71"/>
    </row>
    <row r="76" spans="1:9" x14ac:dyDescent="0.25">
      <c r="A76" s="87">
        <v>74</v>
      </c>
      <c r="B76" s="88" t="s">
        <v>192</v>
      </c>
      <c r="C76" s="74" t="s">
        <v>100</v>
      </c>
      <c r="D76" s="98">
        <v>81986</v>
      </c>
      <c r="E76" s="71"/>
      <c r="F76" s="71"/>
      <c r="G76" s="100">
        <v>77571.899999999994</v>
      </c>
      <c r="H76" s="71"/>
      <c r="I76" s="71"/>
    </row>
    <row r="77" spans="1:9" x14ac:dyDescent="0.25">
      <c r="A77" s="87">
        <v>75</v>
      </c>
      <c r="B77" s="88" t="s">
        <v>173</v>
      </c>
      <c r="C77" s="74" t="s">
        <v>100</v>
      </c>
      <c r="D77" s="98">
        <v>109331</v>
      </c>
      <c r="E77" s="71"/>
      <c r="F77" s="71"/>
      <c r="G77" s="100">
        <v>103444.89020964</v>
      </c>
      <c r="H77" s="71"/>
      <c r="I77" s="71"/>
    </row>
    <row r="78" spans="1:9" x14ac:dyDescent="0.25">
      <c r="A78" s="87">
        <v>76</v>
      </c>
      <c r="B78" s="88" t="s">
        <v>174</v>
      </c>
      <c r="C78" s="74" t="s">
        <v>100</v>
      </c>
      <c r="D78" s="98">
        <v>159750</v>
      </c>
      <c r="E78" s="71"/>
      <c r="F78" s="71"/>
      <c r="G78" s="100">
        <v>151149.8929854375</v>
      </c>
      <c r="H78" s="71"/>
      <c r="I78" s="71"/>
    </row>
    <row r="79" spans="1:9" x14ac:dyDescent="0.25">
      <c r="A79" s="87">
        <v>77</v>
      </c>
      <c r="B79" s="88" t="s">
        <v>175</v>
      </c>
      <c r="C79" s="74" t="s">
        <v>100</v>
      </c>
      <c r="D79" s="98">
        <v>105968</v>
      </c>
      <c r="E79" s="71"/>
      <c r="F79" s="71"/>
      <c r="G79" s="100">
        <v>100263</v>
      </c>
      <c r="H79" s="71"/>
      <c r="I79" s="71"/>
    </row>
    <row r="80" spans="1:9" x14ac:dyDescent="0.25">
      <c r="A80" s="87">
        <v>78</v>
      </c>
      <c r="B80" s="88" t="s">
        <v>176</v>
      </c>
      <c r="C80" s="74" t="s">
        <v>100</v>
      </c>
      <c r="D80" s="98">
        <v>215835</v>
      </c>
      <c r="E80" s="71"/>
      <c r="F80" s="71"/>
      <c r="G80" s="100">
        <v>204215.26310009998</v>
      </c>
      <c r="H80" s="71"/>
      <c r="I80" s="71"/>
    </row>
    <row r="81" spans="1:9" x14ac:dyDescent="0.25">
      <c r="A81" s="87">
        <v>79</v>
      </c>
      <c r="B81" s="88" t="s">
        <v>177</v>
      </c>
      <c r="C81" s="74" t="s">
        <v>100</v>
      </c>
      <c r="D81" s="98">
        <v>72504</v>
      </c>
      <c r="E81" s="71"/>
      <c r="F81" s="71"/>
      <c r="G81" s="100">
        <v>68601</v>
      </c>
      <c r="H81" s="71"/>
      <c r="I81" s="71"/>
    </row>
    <row r="82" spans="1:9" x14ac:dyDescent="0.25">
      <c r="A82" s="87">
        <v>80</v>
      </c>
      <c r="B82" s="88" t="s">
        <v>178</v>
      </c>
      <c r="C82" s="74" t="s">
        <v>100</v>
      </c>
      <c r="D82" s="98">
        <v>93664</v>
      </c>
      <c r="E82" s="71"/>
      <c r="F82" s="71"/>
      <c r="G82" s="100">
        <v>88621.717949099984</v>
      </c>
      <c r="H82" s="71"/>
      <c r="I82" s="71"/>
    </row>
    <row r="83" spans="1:9" x14ac:dyDescent="0.25">
      <c r="A83" s="87">
        <v>81</v>
      </c>
      <c r="B83" s="88" t="s">
        <v>179</v>
      </c>
      <c r="C83" s="74" t="s">
        <v>100</v>
      </c>
      <c r="D83" s="98">
        <v>34</v>
      </c>
      <c r="E83" s="71"/>
      <c r="F83" s="71"/>
      <c r="G83" s="100">
        <v>31.731561413999998</v>
      </c>
      <c r="H83" s="71"/>
      <c r="I83" s="71"/>
    </row>
    <row r="84" spans="1:9" x14ac:dyDescent="0.25">
      <c r="A84" s="87">
        <v>82</v>
      </c>
      <c r="B84" s="88" t="s">
        <v>180</v>
      </c>
      <c r="C84" s="74" t="s">
        <v>181</v>
      </c>
      <c r="D84" s="98">
        <v>1077</v>
      </c>
      <c r="E84" s="71"/>
      <c r="F84" s="71"/>
      <c r="G84" s="100">
        <v>1019</v>
      </c>
      <c r="H84" s="71"/>
      <c r="I84" s="71"/>
    </row>
    <row r="85" spans="1:9" x14ac:dyDescent="0.25">
      <c r="A85" s="87">
        <v>83</v>
      </c>
      <c r="B85" s="88" t="s">
        <v>182</v>
      </c>
      <c r="C85" s="74" t="s">
        <v>181</v>
      </c>
      <c r="D85" s="98">
        <v>1266</v>
      </c>
      <c r="E85" s="71"/>
      <c r="F85" s="71"/>
      <c r="G85" s="100">
        <v>1198</v>
      </c>
      <c r="H85" s="71"/>
      <c r="I85" s="71"/>
    </row>
    <row r="86" spans="1:9" x14ac:dyDescent="0.25">
      <c r="A86" s="87">
        <v>84</v>
      </c>
      <c r="B86" s="88" t="s">
        <v>183</v>
      </c>
      <c r="C86" s="74" t="s">
        <v>181</v>
      </c>
      <c r="D86" s="98">
        <v>1266</v>
      </c>
      <c r="E86" s="71"/>
      <c r="F86" s="71"/>
      <c r="G86" s="100">
        <v>1198</v>
      </c>
      <c r="H86" s="71"/>
      <c r="I86" s="71"/>
    </row>
    <row r="87" spans="1:9" x14ac:dyDescent="0.25">
      <c r="A87" s="87">
        <v>85</v>
      </c>
      <c r="B87" s="88" t="s">
        <v>184</v>
      </c>
      <c r="C87" s="74" t="s">
        <v>185</v>
      </c>
      <c r="D87" s="98">
        <v>37</v>
      </c>
      <c r="E87" s="71"/>
      <c r="F87" s="71"/>
      <c r="G87" s="100">
        <v>35</v>
      </c>
      <c r="H87" s="71"/>
      <c r="I87" s="71"/>
    </row>
    <row r="88" spans="1:9" x14ac:dyDescent="0.25">
      <c r="A88" s="87">
        <v>86</v>
      </c>
      <c r="B88" s="88" t="s">
        <v>186</v>
      </c>
      <c r="C88" s="74" t="s">
        <v>100</v>
      </c>
      <c r="D88" s="98">
        <v>105968</v>
      </c>
      <c r="E88" s="71"/>
      <c r="F88" s="71"/>
      <c r="G88" s="100">
        <v>100263</v>
      </c>
      <c r="H88" s="71"/>
      <c r="I88" s="71"/>
    </row>
    <row r="89" spans="1:9" x14ac:dyDescent="0.25">
      <c r="A89" s="87">
        <v>87</v>
      </c>
      <c r="B89" s="88" t="s">
        <v>187</v>
      </c>
      <c r="C89" s="74" t="s">
        <v>100</v>
      </c>
      <c r="D89" s="98">
        <v>107798</v>
      </c>
      <c r="E89" s="71"/>
      <c r="F89" s="71"/>
      <c r="G89" s="100">
        <v>101994.30454500001</v>
      </c>
      <c r="H89" s="71"/>
      <c r="I89" s="71"/>
    </row>
    <row r="90" spans="1:9" x14ac:dyDescent="0.25">
      <c r="A90" s="87">
        <v>88</v>
      </c>
      <c r="B90" s="88" t="s">
        <v>54</v>
      </c>
      <c r="C90" s="74" t="s">
        <v>100</v>
      </c>
      <c r="D90" s="98">
        <v>10765</v>
      </c>
      <c r="E90" s="71"/>
      <c r="F90" s="71"/>
      <c r="G90" s="100">
        <v>10185.831213894</v>
      </c>
      <c r="H90" s="71"/>
      <c r="I90" s="71"/>
    </row>
    <row r="91" spans="1:9" x14ac:dyDescent="0.25">
      <c r="A91" s="87">
        <v>89</v>
      </c>
      <c r="B91" s="88" t="s">
        <v>188</v>
      </c>
      <c r="C91" s="74" t="s">
        <v>100</v>
      </c>
      <c r="D91" s="98">
        <v>93747</v>
      </c>
      <c r="E91" s="71"/>
      <c r="F91" s="71"/>
      <c r="G91" s="100">
        <v>88700</v>
      </c>
      <c r="H91" s="71"/>
      <c r="I91" s="71"/>
    </row>
    <row r="92" spans="1:9" ht="15.75" thickBot="1" x14ac:dyDescent="0.3">
      <c r="A92" s="92">
        <v>90</v>
      </c>
      <c r="B92" s="93" t="s">
        <v>189</v>
      </c>
      <c r="C92" s="94" t="s">
        <v>100</v>
      </c>
      <c r="D92" s="102">
        <v>51682</v>
      </c>
      <c r="E92" s="71"/>
      <c r="F92" s="71"/>
      <c r="G92" s="100">
        <v>48900</v>
      </c>
      <c r="H92" s="71"/>
      <c r="I92" s="71"/>
    </row>
    <row r="93" spans="1:9" ht="16.5" thickTop="1" thickBot="1" x14ac:dyDescent="0.3">
      <c r="A93" s="71">
        <v>91</v>
      </c>
      <c r="B93" s="71" t="s">
        <v>190</v>
      </c>
      <c r="C93" s="94" t="s">
        <v>100</v>
      </c>
      <c r="D93" s="100">
        <v>38048</v>
      </c>
      <c r="E93" s="71"/>
      <c r="F93" s="71"/>
      <c r="G93" s="100">
        <v>36000</v>
      </c>
      <c r="H93" s="71"/>
      <c r="I93" s="71"/>
    </row>
    <row r="94" spans="1:9" ht="15.75" thickTop="1" x14ac:dyDescent="0.25">
      <c r="A94" s="70"/>
      <c r="B94" s="70"/>
      <c r="C94" s="70"/>
      <c r="D94" s="70"/>
      <c r="E94" s="70"/>
      <c r="F94" s="70"/>
      <c r="G94" s="70"/>
      <c r="H94" s="70"/>
      <c r="I94" s="7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FORMATO OFERTA ECONÓMICA</vt:lpstr>
      <vt:lpstr>CANT</vt:lpstr>
      <vt:lpstr>APU</vt:lpstr>
      <vt:lpstr>SUMINISTROS</vt:lpstr>
      <vt:lpstr>MATERIALES</vt:lpstr>
      <vt:lpstr>CRONOGRAMA</vt:lpstr>
      <vt:lpstr>A. Cuadrillas</vt:lpstr>
      <vt:lpstr>concretos</vt:lpstr>
      <vt:lpstr>EQUIPOS</vt:lpstr>
      <vt:lpstr>Hoja1</vt:lpstr>
      <vt:lpstr>DESGLOSE_AIU</vt:lpstr>
      <vt:lpstr>DESGLOSE ADM SUM</vt:lpstr>
      <vt:lpstr>'A. Cuadrillas'!Área_de_impresión</vt:lpstr>
      <vt:lpstr>APU!Área_de_impresión</vt:lpstr>
      <vt:lpstr>CANT!Área_de_impresión</vt:lpstr>
      <vt:lpstr>concretos!Área_de_impresión</vt:lpstr>
      <vt:lpstr>CRONOGRAMA!Área_de_impresión</vt:lpstr>
      <vt:lpstr>'DESGLOSE ADM SUM'!Área_de_impresión</vt:lpstr>
      <vt:lpstr>DESGLOSE_AIU!Área_de_impresión</vt:lpstr>
      <vt:lpstr>'FORMATO OFERTA ECONÓMICA'!Área_de_impresión</vt:lpstr>
    </vt:vector>
  </TitlesOfParts>
  <Company>Casa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B</dc:creator>
  <cp:lastModifiedBy>ggomez</cp:lastModifiedBy>
  <cp:lastPrinted>2016-10-26T21:43:57Z</cp:lastPrinted>
  <dcterms:created xsi:type="dcterms:W3CDTF">2012-05-03T18:00:12Z</dcterms:created>
  <dcterms:modified xsi:type="dcterms:W3CDTF">2017-01-18T14:31:08Z</dcterms:modified>
</cp:coreProperties>
</file>