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410" windowHeight="11010" firstSheet="1" activeTab="1"/>
  </bookViews>
  <sheets>
    <sheet name="PRESUPUESTO" sheetId="8" state="hidden" r:id="rId1"/>
    <sheet name="OFERTA ECONOMICA FASE III" sheetId="11"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5" i="11" l="1"/>
  <c r="F261" i="11" l="1"/>
  <c r="F260" i="11"/>
  <c r="F259" i="11"/>
  <c r="F257" i="11"/>
  <c r="F256" i="11"/>
  <c r="F255" i="11"/>
  <c r="F254" i="11"/>
  <c r="F250" i="11"/>
  <c r="F249" i="11"/>
  <c r="F247" i="11"/>
  <c r="F246" i="11"/>
  <c r="F245" i="11"/>
  <c r="F241" i="11"/>
  <c r="F240" i="11"/>
  <c r="F239" i="11"/>
  <c r="F238" i="11"/>
  <c r="F237" i="11"/>
  <c r="F235" i="11"/>
  <c r="F234" i="11"/>
  <c r="F233" i="11"/>
  <c r="F232" i="11"/>
  <c r="F231" i="11"/>
  <c r="F229" i="11"/>
  <c r="F228" i="11"/>
  <c r="F227" i="11"/>
  <c r="F226" i="11"/>
  <c r="F225" i="11"/>
  <c r="F224" i="11"/>
  <c r="F223" i="11"/>
  <c r="F222" i="11"/>
  <c r="F221" i="11"/>
  <c r="F220" i="11"/>
  <c r="F219" i="11"/>
  <c r="F218" i="11"/>
  <c r="F217" i="11"/>
  <c r="F216" i="11"/>
  <c r="F214" i="11"/>
  <c r="F213" i="11"/>
  <c r="F211" i="11"/>
  <c r="F210" i="11"/>
  <c r="F209" i="11"/>
  <c r="F208" i="11"/>
  <c r="F204" i="11"/>
  <c r="F203" i="11"/>
  <c r="F202" i="11"/>
  <c r="F201" i="11"/>
  <c r="F200" i="11"/>
  <c r="F198" i="11"/>
  <c r="F194" i="11"/>
  <c r="F193" i="11"/>
  <c r="F192" i="11"/>
  <c r="F186" i="11"/>
  <c r="F185" i="11"/>
  <c r="F184" i="11"/>
  <c r="F183" i="11"/>
  <c r="F182" i="11"/>
  <c r="F180" i="11"/>
  <c r="F179" i="11"/>
  <c r="F175" i="11"/>
  <c r="F174" i="11"/>
  <c r="F171" i="11"/>
  <c r="F170" i="11"/>
  <c r="F167" i="11"/>
  <c r="F166" i="11"/>
  <c r="F163" i="11"/>
  <c r="F161" i="11"/>
  <c r="F156" i="11"/>
  <c r="F155" i="11"/>
  <c r="F153" i="11"/>
  <c r="F151" i="11"/>
  <c r="F147" i="11"/>
  <c r="F146" i="11"/>
  <c r="F141" i="11"/>
  <c r="F140" i="11"/>
  <c r="F139" i="11"/>
  <c r="F135" i="11"/>
  <c r="F133" i="11"/>
  <c r="F130" i="11"/>
  <c r="F123" i="11"/>
  <c r="F122" i="11"/>
  <c r="F120" i="11"/>
  <c r="F119" i="11"/>
  <c r="F118" i="11"/>
  <c r="F117" i="11"/>
  <c r="F116" i="11"/>
  <c r="F114" i="11"/>
  <c r="F112" i="11"/>
  <c r="F110" i="11"/>
  <c r="F106" i="11"/>
  <c r="F105" i="11"/>
  <c r="F103" i="11"/>
  <c r="F101" i="11"/>
  <c r="F97" i="11"/>
  <c r="F96" i="11"/>
  <c r="F92" i="11"/>
  <c r="F89" i="11"/>
  <c r="F87" i="11"/>
  <c r="F85" i="11"/>
  <c r="F84" i="11"/>
  <c r="F83" i="11"/>
  <c r="F80" i="11"/>
  <c r="F77" i="11"/>
  <c r="F75" i="11"/>
  <c r="F71" i="11"/>
  <c r="F70" i="11"/>
  <c r="F69" i="11"/>
  <c r="F67" i="11"/>
  <c r="F65" i="11"/>
  <c r="F61" i="11"/>
  <c r="F60" i="11"/>
  <c r="F55" i="11"/>
  <c r="F54" i="11"/>
  <c r="F53" i="11"/>
  <c r="F52" i="11"/>
  <c r="F51" i="11"/>
  <c r="F49" i="11"/>
  <c r="F48" i="11"/>
  <c r="F44" i="11"/>
  <c r="F43" i="11"/>
  <c r="F41" i="11"/>
  <c r="F38" i="11"/>
  <c r="F35" i="11"/>
  <c r="F33" i="11"/>
  <c r="F32" i="11"/>
  <c r="F31" i="11"/>
  <c r="F30" i="11"/>
  <c r="F28" i="11"/>
  <c r="F26" i="11"/>
  <c r="F24" i="11"/>
  <c r="F20" i="11"/>
  <c r="F19" i="11"/>
  <c r="F17" i="11"/>
  <c r="F11" i="11"/>
  <c r="F10" i="11"/>
  <c r="F62" i="11" l="1"/>
  <c r="F45" i="11"/>
  <c r="F242" i="11"/>
  <c r="F195" i="11"/>
  <c r="F90" i="11"/>
  <c r="F107" i="11"/>
  <c r="F148" i="11"/>
  <c r="F157" i="11"/>
  <c r="F131" i="11"/>
  <c r="F21" i="11"/>
  <c r="F56" i="11"/>
  <c r="F197" i="8"/>
  <c r="F198" i="8"/>
  <c r="F199" i="8"/>
  <c r="F200" i="8"/>
  <c r="F203" i="8"/>
  <c r="F205" i="8"/>
  <c r="F206" i="8"/>
  <c r="F207" i="8"/>
  <c r="F208" i="8"/>
  <c r="F209" i="8"/>
  <c r="F210" i="8"/>
  <c r="F213" i="8"/>
  <c r="F214" i="8"/>
  <c r="F215" i="8"/>
  <c r="F216" i="8"/>
  <c r="F218" i="8"/>
  <c r="F219" i="8"/>
  <c r="F221" i="8"/>
  <c r="F222" i="8"/>
  <c r="F223" i="8"/>
  <c r="F224" i="8"/>
  <c r="F225" i="8"/>
  <c r="F226" i="8"/>
  <c r="F227" i="8"/>
  <c r="F228" i="8"/>
  <c r="F229" i="8"/>
  <c r="F230" i="8"/>
  <c r="F231" i="8"/>
  <c r="F232" i="8"/>
  <c r="F233" i="8"/>
  <c r="F234" i="8"/>
  <c r="F236" i="8"/>
  <c r="F237" i="8"/>
  <c r="F238" i="8"/>
  <c r="F239" i="8"/>
  <c r="F240" i="8"/>
  <c r="F242" i="8"/>
  <c r="F243" i="8"/>
  <c r="F244" i="8"/>
  <c r="F245" i="8"/>
  <c r="F246" i="8"/>
  <c r="F247" i="8"/>
  <c r="F250" i="8"/>
  <c r="F251" i="8"/>
  <c r="D252" i="8"/>
  <c r="F252" i="8"/>
  <c r="F254" i="8"/>
  <c r="F255" i="8"/>
  <c r="F256" i="8"/>
  <c r="G257" i="8"/>
  <c r="F151" i="8"/>
  <c r="F152" i="8"/>
  <c r="F153" i="8"/>
  <c r="F156" i="8"/>
  <c r="F158" i="8"/>
  <c r="F160" i="8"/>
  <c r="F161" i="8"/>
  <c r="F162" i="8"/>
  <c r="F166" i="8"/>
  <c r="F168" i="8"/>
  <c r="F169" i="8"/>
  <c r="F170" i="8"/>
  <c r="F171" i="8"/>
  <c r="F172" i="8"/>
  <c r="F175" i="8"/>
  <c r="F176" i="8"/>
  <c r="F179" i="8"/>
  <c r="F180" i="8"/>
  <c r="F181" i="8"/>
  <c r="F184" i="8"/>
  <c r="F185" i="8"/>
  <c r="F187" i="8"/>
  <c r="F188" i="8"/>
  <c r="F189" i="8"/>
  <c r="F190" i="8"/>
  <c r="F191" i="8"/>
  <c r="F192" i="8"/>
  <c r="F193" i="8"/>
  <c r="F135" i="8"/>
  <c r="F136" i="8"/>
  <c r="F138" i="8"/>
  <c r="F140" i="8"/>
  <c r="F141" i="8"/>
  <c r="F144" i="8"/>
  <c r="F145" i="8"/>
  <c r="F146" i="8"/>
  <c r="F147" i="8"/>
  <c r="F148" i="8"/>
  <c r="F100" i="8"/>
  <c r="F101" i="8"/>
  <c r="F102" i="8"/>
  <c r="F105" i="8"/>
  <c r="F107" i="8"/>
  <c r="F109" i="8"/>
  <c r="F110" i="8"/>
  <c r="F111" i="8"/>
  <c r="F114" i="8"/>
  <c r="F116" i="8"/>
  <c r="F118" i="8"/>
  <c r="F120" i="8"/>
  <c r="F121" i="8"/>
  <c r="F122" i="8"/>
  <c r="F123" i="8"/>
  <c r="F124" i="8"/>
  <c r="F126" i="8"/>
  <c r="F127" i="8"/>
  <c r="F128" i="8"/>
  <c r="F129" i="8"/>
  <c r="F77" i="8"/>
  <c r="F79" i="8"/>
  <c r="F82" i="8"/>
  <c r="F85" i="8"/>
  <c r="F86" i="8"/>
  <c r="F87" i="8"/>
  <c r="F89" i="8"/>
  <c r="F91" i="8"/>
  <c r="F92" i="8"/>
  <c r="F94" i="8"/>
  <c r="F95" i="8"/>
  <c r="F67" i="8"/>
  <c r="F68" i="8"/>
  <c r="F69" i="8"/>
  <c r="F70" i="8"/>
  <c r="F71" i="8"/>
  <c r="F72" i="8"/>
  <c r="F73" i="8"/>
  <c r="F74" i="8"/>
  <c r="F62" i="8"/>
  <c r="F63" i="8"/>
  <c r="F64" i="8"/>
  <c r="F96" i="8"/>
  <c r="F131" i="8"/>
  <c r="F12" i="8"/>
  <c r="F13" i="8"/>
  <c r="F14" i="8"/>
  <c r="F17" i="8"/>
  <c r="F19" i="8"/>
  <c r="F21" i="8"/>
  <c r="F22" i="8"/>
  <c r="F23" i="8"/>
  <c r="F26" i="8"/>
  <c r="F28" i="8"/>
  <c r="F30" i="8"/>
  <c r="F32" i="8"/>
  <c r="F33" i="8"/>
  <c r="F34" i="8"/>
  <c r="F35" i="8"/>
  <c r="F37" i="8"/>
  <c r="F38" i="8"/>
  <c r="F39" i="8"/>
  <c r="F40" i="8"/>
  <c r="F41" i="8"/>
  <c r="F42" i="8"/>
  <c r="F43" i="8"/>
  <c r="F44" i="8"/>
  <c r="F45" i="8"/>
  <c r="F46" i="8"/>
  <c r="F47" i="8"/>
  <c r="F50" i="8"/>
  <c r="F51" i="8"/>
  <c r="F53" i="8"/>
  <c r="F54" i="8"/>
  <c r="F55" i="8"/>
  <c r="F56" i="8"/>
  <c r="F57" i="8"/>
  <c r="F58" i="8"/>
  <c r="F59" i="8"/>
  <c r="G258" i="8"/>
  <c r="G259" i="8"/>
  <c r="G260" i="8"/>
  <c r="G261" i="8"/>
  <c r="G262" i="8"/>
  <c r="G263" i="8"/>
  <c r="G264" i="8"/>
  <c r="G265" i="8"/>
  <c r="G266" i="8"/>
  <c r="G267" i="8"/>
  <c r="F257" i="8"/>
  <c r="F258" i="8"/>
  <c r="F259" i="8"/>
  <c r="F260" i="8"/>
  <c r="F261" i="8"/>
  <c r="F262" i="8"/>
  <c r="F263" i="8"/>
  <c r="F264" i="8"/>
  <c r="F265" i="8"/>
  <c r="F267" i="8"/>
  <c r="F176" i="11" l="1"/>
  <c r="F72" i="11"/>
  <c r="F187" i="11"/>
  <c r="F124" i="11"/>
  <c r="F262" i="11"/>
  <c r="F142" i="11"/>
  <c r="F205" i="11"/>
  <c r="F12" i="11"/>
  <c r="F57" i="11" s="1"/>
  <c r="F98" i="11"/>
  <c r="F93" i="11"/>
  <c r="F136" i="11"/>
  <c r="F251" i="11"/>
  <c r="F188" i="11" l="1"/>
  <c r="F126" i="11"/>
  <c r="F143" i="11"/>
  <c r="F252" i="11"/>
  <c r="F263" i="11" l="1"/>
  <c r="F266" i="11" l="1"/>
  <c r="F267" i="11" s="1"/>
  <c r="F265" i="11"/>
  <c r="F264" i="11"/>
  <c r="F268" i="11" l="1"/>
  <c r="F269" i="11" s="1"/>
</calcChain>
</file>

<file path=xl/sharedStrings.xml><?xml version="1.0" encoding="utf-8"?>
<sst xmlns="http://schemas.openxmlformats.org/spreadsheetml/2006/main" count="1197" uniqueCount="396">
  <si>
    <t>ITEM</t>
  </si>
  <si>
    <t>DESCRIPCION</t>
  </si>
  <si>
    <t>UN</t>
  </si>
  <si>
    <t>PRELIMINARES</t>
  </si>
  <si>
    <t>ACTIVIDADES PRELIMINARES</t>
  </si>
  <si>
    <t>M²</t>
  </si>
  <si>
    <t>1.2.1</t>
  </si>
  <si>
    <t>SEÑALES PREVENTIVAS , SEÑALES REGLAMENTARIAS</t>
  </si>
  <si>
    <t>ML</t>
  </si>
  <si>
    <t>OBRAS PRELIMINARES</t>
  </si>
  <si>
    <t>1.1.1</t>
  </si>
  <si>
    <t>LOCALIZACIÓN Y REPLANTEO REDES</t>
  </si>
  <si>
    <t>LOCALIZACIÓN Y REPLANTEO ESTRUCTURAS</t>
  </si>
  <si>
    <t>EXCAVACIONES Y RELLENOS</t>
  </si>
  <si>
    <t>2.1.1</t>
  </si>
  <si>
    <t>M³</t>
  </si>
  <si>
    <t>2.3.1</t>
  </si>
  <si>
    <t>RELLENOS</t>
  </si>
  <si>
    <t>RECEBO COMPACTADO (capas de 0.10)</t>
  </si>
  <si>
    <t>INSTALACIÓN DE ACCESORIOS EN HIERRO FUNDIDO</t>
  </si>
  <si>
    <t>INSTALACIÓN VÁLVULAS</t>
  </si>
  <si>
    <t>INSTALACIÓN VÁLVULAS DE 2" A 4"</t>
  </si>
  <si>
    <t>INSTALACIÓN DE COMPUERTAS LATERALES</t>
  </si>
  <si>
    <t>M2</t>
  </si>
  <si>
    <t>CONCRETOS, MORTEROS, ACERO DE REFUERZO Y ADITIVOS</t>
  </si>
  <si>
    <t>CONCRETOS SIMPLES</t>
  </si>
  <si>
    <t>5.2.2</t>
  </si>
  <si>
    <t>ACERO DE REFUERZO 60000PSI</t>
  </si>
  <si>
    <t>KG</t>
  </si>
  <si>
    <t>ELEMENTOS EN CONCRETO</t>
  </si>
  <si>
    <t>PLACA DE FONDO EN CONCRETO ESTRUCTURAL (f´c=4.000 PSI) IMPERMEABILIZADO INTEGRALMENTE (SIN REF)</t>
  </si>
  <si>
    <t>MUROS EN CONCRETO ESTRUCTURAL (f´c=4.000 PSI) IMPERMEABILIZADO INTEGRALMENTE (SIN REF)</t>
  </si>
  <si>
    <t>CONDUCCIONES Y REDES DE ACUEDUCTO</t>
  </si>
  <si>
    <t>VALVULAS</t>
  </si>
  <si>
    <t>VALVULAS DE COMPUERTA VASTAGO NO ASCENDENTE</t>
  </si>
  <si>
    <t>COMPUERTA LATERAL DESLIZANTE CON SELLO DE BRONCE (CIRCULARES)</t>
  </si>
  <si>
    <t>PLANTAS DE TRATAMIENTO DE AGUA POTABLE</t>
  </si>
  <si>
    <t>SUMINISTRO  ACCESORIOS EN HIERRO DUCTIL</t>
  </si>
  <si>
    <t>TEES H.D EXTREMO LISO</t>
  </si>
  <si>
    <t xml:space="preserve">INSTALACIÓN TUBERÍAS EN PVC </t>
  </si>
  <si>
    <t>3.2.2</t>
  </si>
  <si>
    <t>INSTALACIÓN TUBERÍA PVC UNIÓN MECÁNICA D=2" A 4"</t>
  </si>
  <si>
    <t>CAJAS PARA MEDIDOR Y MEDIDORES</t>
  </si>
  <si>
    <t>CAJILLA EN CONCRETO PARA MEDIDOR (INCLUYE TAPA PLASTICA, MEDIDOR Y ACCESORIOS)</t>
  </si>
  <si>
    <t xml:space="preserve">SUMINISTRO TUBERÍAS EN PVC </t>
  </si>
  <si>
    <t>SUMINISTRO TUBERÍA PVC UNION MECÁNICA</t>
  </si>
  <si>
    <t>SUMINISTRO ACCESORIOS PVC</t>
  </si>
  <si>
    <t>ADMINISTRACION</t>
  </si>
  <si>
    <t>%</t>
  </si>
  <si>
    <t xml:space="preserve">IMPREVISTOS </t>
  </si>
  <si>
    <t xml:space="preserve">UTILIDAD </t>
  </si>
  <si>
    <t>UNIDAD</t>
  </si>
  <si>
    <t>CANTIDAD</t>
  </si>
  <si>
    <t>kg</t>
  </si>
  <si>
    <t>VALVULA COMPUERTA ELASTICA (AWWA C-509) EXTREMO LISO O JUNTA HIDRAULICA PVC</t>
  </si>
  <si>
    <t>VALVULA DE COMPUERTA VASTAGO NO ASCENDENTE 4" ( 100 MM) SRM</t>
  </si>
  <si>
    <t>1.2.2.1</t>
  </si>
  <si>
    <t>1.4.2.1</t>
  </si>
  <si>
    <t>2.2.3.1</t>
  </si>
  <si>
    <t>3.2.2.1</t>
  </si>
  <si>
    <t>ESPESADOR DE LODOS</t>
  </si>
  <si>
    <t>4.2.2.1</t>
  </si>
  <si>
    <t>4.2.3.1</t>
  </si>
  <si>
    <t>4.2.3.2</t>
  </si>
  <si>
    <t>CARGUE Y RETIRO DE SOBRANTES</t>
  </si>
  <si>
    <t>3.2.1</t>
  </si>
  <si>
    <t>4.3.4.1</t>
  </si>
  <si>
    <t xml:space="preserve"> PLAN MAESTRO DE ACUEDUCTO</t>
  </si>
  <si>
    <t>MUNICIPIO DE COYAYMA TOLIMA</t>
  </si>
  <si>
    <t>VR. UNITARIO</t>
  </si>
  <si>
    <t>VR. PARCIAL</t>
  </si>
  <si>
    <t xml:space="preserve">  ADECUACION SISTEMA DEL ACUEDUCTO DEL MUNICIPIO DE COYAIMA</t>
  </si>
  <si>
    <t>PRESUPUESTO</t>
  </si>
  <si>
    <t>SUBTOTAL OBRAS PRELIMINARES</t>
  </si>
  <si>
    <t>EXCAVACIONES A MANO EN TIERRA EN SECO</t>
  </si>
  <si>
    <t>1.2.1.1</t>
  </si>
  <si>
    <t>EXCAVACIONES A MANO EN TIERRA EN SECO DE 0 A 2 M DE PROFUNDIDAD</t>
  </si>
  <si>
    <t>EXCAVACIONES A MANO EN CONGLOMERADO EN SECO</t>
  </si>
  <si>
    <t>EXCAVACIONES A MANO EN CONGLOMERADO EN SECO DE 0 A 2 M DE PROFUNDIDAD</t>
  </si>
  <si>
    <t xml:space="preserve">RELLENO CON MATERIAL SELECCIONADO PROCEDENTE DE LA EXCAVACIÓN </t>
  </si>
  <si>
    <t>SUBTOTAL EXCAVACIONES Y RELLENOS</t>
  </si>
  <si>
    <t>TUBERIAS Y ACCESORIOS</t>
  </si>
  <si>
    <t>1.3.1</t>
  </si>
  <si>
    <t>TUBERÍA PVC UNIÓN MECÁNICA RDE 32.5 DIÁMETRO 10"</t>
  </si>
  <si>
    <t>INSTALACIÓN TUBERÍA PVC UNIÓN MECÁNICA D=10" A 12"</t>
  </si>
  <si>
    <t>COMPUERTA LATERAL DESLIZANTE CON SELLO DE BRONCE(CIRCULAR) 10"</t>
  </si>
  <si>
    <t>ELEMENTOS COMPLEMENTARIOS COMPUERTAS LATERALES DESLIZANTES</t>
  </si>
  <si>
    <t>COLUMNA DE MANIOBRA CRM</t>
  </si>
  <si>
    <t>VASTAGO PARA COMPUERTA 10"</t>
  </si>
  <si>
    <t>GUIA VASTAGO PARA COMPUERTA DE 10"</t>
  </si>
  <si>
    <t>RUEDA DE MANEJO O VOLANTES PARA COMPUERTA DE 10"</t>
  </si>
  <si>
    <t>INSTALACIÓN DE COMPUERTAS LATERALES DESLIZANTE CON SELLO DE BRONCE RECTANGULAR O CIRCULAR DE 10"</t>
  </si>
  <si>
    <t>SUBTOTAL TUBERIAS Y ACCESORIOS</t>
  </si>
  <si>
    <t>CONCRETO SIMPLE RESIST. 28,0 MPA (280 KG/CM2)</t>
  </si>
  <si>
    <t>1.4.2</t>
  </si>
  <si>
    <t>CONCRETO CICLÓPEO (60% CONCRETO 17,5 MPA Y 40% RAJON)</t>
  </si>
  <si>
    <t>1.5.1</t>
  </si>
  <si>
    <t>MURO EN LADRILLO PRENSADO MACIZO E=0,25M</t>
  </si>
  <si>
    <t>2.2.1</t>
  </si>
  <si>
    <t>2.2.2</t>
  </si>
  <si>
    <t>2.2.3</t>
  </si>
  <si>
    <t>2.2.3.2</t>
  </si>
  <si>
    <t>2.2.3.3</t>
  </si>
  <si>
    <t>SUB TOTAL TUBERIAS Y ACCESORIOS</t>
  </si>
  <si>
    <t>DESARENADOR</t>
  </si>
  <si>
    <t>3.1.1</t>
  </si>
  <si>
    <t>3.3.1</t>
  </si>
  <si>
    <t>INSTALACIÓN VÁLVULAS DE 6" A 8"</t>
  </si>
  <si>
    <t>SUMINISTRO DE PASAMUROS</t>
  </si>
  <si>
    <t>SUMINISTRO DE PASAMUROS HD ESTREMO LISO P0R ESTREMO BRIDA D= 10"</t>
  </si>
  <si>
    <t>SUMINISTRO DE PASAMUROS HD ESTREMO LISO P0R ESTREMO BRIDA D= 8"</t>
  </si>
  <si>
    <t>CONCRETOS, MORTEROS, ACERO DE REFUERZO Y MAMPOSTERIA</t>
  </si>
  <si>
    <t>CAJAS Y ESTRUCTURAS DE REBOSE EN CONCRETO ESTRUCTURAL (f´c=4.000 PSI) IMPERMEABILIZADO INTEGRALMENTE (SIN REF)</t>
  </si>
  <si>
    <t>SUB TOTAL CONCRETOS, MORTEROS, ACERO DE REFUERZO Y MAMPOSTERIA</t>
  </si>
  <si>
    <t>VALOR TOTAL DESARENADOR</t>
  </si>
  <si>
    <t>CONDUCCION</t>
  </si>
  <si>
    <t>4.2.1</t>
  </si>
  <si>
    <t>4.2.2</t>
  </si>
  <si>
    <t>4.2.3</t>
  </si>
  <si>
    <t>4.3.1</t>
  </si>
  <si>
    <t>TUBERÍA PVC UNIÓN MECÁNICA RDE 32.5 DIÁMETRO 4"</t>
  </si>
  <si>
    <t>4.3.3</t>
  </si>
  <si>
    <t>4.3.3.1</t>
  </si>
  <si>
    <t>4.3.4</t>
  </si>
  <si>
    <t>TEE HD EXTREMO LISO 8" X 4"  ( 200 MM X  100 MM)</t>
  </si>
  <si>
    <t>4.4.1</t>
  </si>
  <si>
    <t>4.4.1.1</t>
  </si>
  <si>
    <t>VALVULA DE COMPUERTA VASTAGO NO ASCENDENTE 3" (  75 MM) SRM</t>
  </si>
  <si>
    <t>4.4.1.2</t>
  </si>
  <si>
    <t>VALVULA DE COMPUERTA VASTAGO NO ASCENDENTE 8" (  200 MM) SRM</t>
  </si>
  <si>
    <t>4.4.2</t>
  </si>
  <si>
    <t>VALVULA VENTOSA (CAMARA DOBLE)  ACCION MULTIPLE</t>
  </si>
  <si>
    <t>4.4.2.1</t>
  </si>
  <si>
    <t>VALVULA VENTOSA(CAMARA DOBLE)  2"  BRIDA</t>
  </si>
  <si>
    <t>CAJAS PARA VALVULAS</t>
  </si>
  <si>
    <t>CONSTRUCCIÓN CAJA PARA PURGA Y VENTOSAS  DE 1,00 M X 1,00 M</t>
  </si>
  <si>
    <t>VIADUCTOS</t>
  </si>
  <si>
    <t>TUBERÍA PVC ALTA DENSIDAD PN16 8"</t>
  </si>
  <si>
    <t>INSTALACION TUBERÍA PVC ALTA DENSIDAD PN16 8" INCLUYE TERMOFUSION</t>
  </si>
  <si>
    <t xml:space="preserve">INSTALACION ACCESORIOS EN PVC </t>
  </si>
  <si>
    <t>INSTALACION ACCESORIOS PVC ALTA DENSIDA  ø 6"-10"</t>
  </si>
  <si>
    <t xml:space="preserve">SUMINISTRO DE CABLES PRD AA TIPO W </t>
  </si>
  <si>
    <t xml:space="preserve">SUMINISTRO CABLE DE 1/4 " ALMA DE FIBRA PRD </t>
  </si>
  <si>
    <t xml:space="preserve">SUMINISTRO CABLE DE 1 " ALMA DE ACERO PRD </t>
  </si>
  <si>
    <t xml:space="preserve">INSTALACION DE CABLE PRINCIPAL, PENDOLONES Y CONTRAVIENTOS </t>
  </si>
  <si>
    <t xml:space="preserve">SUMINISTRO E INSTALACIÓN DE PERNOS SLINGAS MORDASAS GUARDACABLES TENSORES Y OTROS  </t>
  </si>
  <si>
    <t>GLOBAL</t>
  </si>
  <si>
    <t>VALOR TOTAL CONDUCCION</t>
  </si>
  <si>
    <t>SISTEMA DE DE TRATAMIENTO DE AGUA POTABLE</t>
  </si>
  <si>
    <t>5.1.1</t>
  </si>
  <si>
    <t>5.2.1</t>
  </si>
  <si>
    <t>5.2.2.1</t>
  </si>
  <si>
    <t>PLACA DE FONDO EN CONCRETO ESTRUCTURAL f´c=245kg/cm2 (no incluye refuerzo)</t>
  </si>
  <si>
    <t>SUBTOTAL CONCRETOS, MORTEROS, ACERO DE REFUERZO Y ADITIVOS</t>
  </si>
  <si>
    <t>5.3.1</t>
  </si>
  <si>
    <t>ELEMENTOS DE TRATAMIENTO DE LODOS</t>
  </si>
  <si>
    <t>5.3.1.1</t>
  </si>
  <si>
    <t>5.3.1.2</t>
  </si>
  <si>
    <t>LECCHO DE SECADOS</t>
  </si>
  <si>
    <t>5.3.1.3</t>
  </si>
  <si>
    <t xml:space="preserve">SUMINISTRO, INSTALACION Y PUESTA EN MARCHA PLANTA </t>
  </si>
  <si>
    <t>SUBTOTAL PLANTA DE TRATAMIENTO DE AGUA POTABLE</t>
  </si>
  <si>
    <t>TOTAL SISTEMA DE TRATAMIENTO DE AGUA POTABLE</t>
  </si>
  <si>
    <t>TANQUE DE ALMACENAMIENTO DE AGUA POTABLE</t>
  </si>
  <si>
    <t>TUBERÍA PVC UNIÓN MECÁNICA RDE 32.5 DIÁMETRO 6"PARA REBOSE</t>
  </si>
  <si>
    <t>INSTALACIÓN TUBERÍA PVC UNIÓN MECÁNICA D=6" A 8"</t>
  </si>
  <si>
    <t>VALVULA DE COMPUERTA VASTAGO NO ASCENDENTE 6" (  150 MM) SRM</t>
  </si>
  <si>
    <t>VALVULA DE COMPUERTA VASTAGO NO ASCENDENTE 4" (  100 MM) SRM</t>
  </si>
  <si>
    <t>SUMINISTRO DE PASAMUROS HD ESTREMO LISO P0R ESTREMO BRIDA D= 6"</t>
  </si>
  <si>
    <t>SUMINISTRO DE PASAMUROS HD ESTREMO LISO P0R ESTREMO BRIDA D= 4"</t>
  </si>
  <si>
    <t>PLACA DE FONDO Y DE CUBIERTA  EN CONCRETO ESTRUCTURAL (f´c=4.000 PSI) IMPERMEABILIZADO INTEGRALMENTE (SIN REF)</t>
  </si>
  <si>
    <t>VALOR TOTAL TANQUE DE ALMACENAMIENTO</t>
  </si>
  <si>
    <t>SISTEMA DE DISTRIBUCION</t>
  </si>
  <si>
    <t>VALLA DE HASTA 8 M²</t>
  </si>
  <si>
    <t xml:space="preserve">RELLENO CON MATERIAL DE SUB BASE </t>
  </si>
  <si>
    <t>RELLENO CON MATERIAL DE BASE</t>
  </si>
  <si>
    <t>TUBERÍA PVC UNIÓN MECÁNICA RDE 32.5 D=6"</t>
  </si>
  <si>
    <t>TUBERÍA PVC UNIÓN MECÁNICA RDE 32.5 D=4"</t>
  </si>
  <si>
    <t>TUBERÍA PVC UNIÓN MECÁNICA RDE 32.5 D=3"</t>
  </si>
  <si>
    <t>TUBERÍA PVC UNIÓN MECÁNICA RDE 26 DIÁMETRO 2"</t>
  </si>
  <si>
    <t>INSTALACIÓN TUBERÍA Y ACCESORIOS PVC UNIÓN MECÁNICA D=2" A 4"</t>
  </si>
  <si>
    <t>INSTALACIÓN TUBERÍA Y ACCESORIOS  PVC UNIÓN MECÁNICA D=6" A 8"</t>
  </si>
  <si>
    <t>CODO 90 PVC RDE 21 D=3</t>
  </si>
  <si>
    <t>CODO 90 PVC RDE 21 D=4</t>
  </si>
  <si>
    <t>CODO 90 PVC RDE 21 D=6</t>
  </si>
  <si>
    <t>REDUCCION PVC CLASE 200 D=3x2</t>
  </si>
  <si>
    <t>REDUCCION PVC CLASE 200 D=4x3</t>
  </si>
  <si>
    <t>REDUCCION PVC CLASE 200 D=6x4</t>
  </si>
  <si>
    <t>TEE PVC CLASE 200 D=2</t>
  </si>
  <si>
    <t>TEE PVC CLASE 200 D=3</t>
  </si>
  <si>
    <t>TEE PVC CLASE 200 D=4</t>
  </si>
  <si>
    <t>TEE PVC CLASE 200 D=6</t>
  </si>
  <si>
    <t>UNION PVC RDE 21 D=2</t>
  </si>
  <si>
    <t>UNION PVC RDE 21 D=3</t>
  </si>
  <si>
    <t>UNION PVC RDE 21 D=4</t>
  </si>
  <si>
    <t>UNION PVC RDE 21 D=6</t>
  </si>
  <si>
    <t>VALVULA D=3</t>
  </si>
  <si>
    <t>VALVULA D=4</t>
  </si>
  <si>
    <t>VALVULA D=6</t>
  </si>
  <si>
    <t>SUMINISTRO E INSTALACION MACROMEDIDOR DE 6"</t>
  </si>
  <si>
    <t>SUMINISTRO E INSTALACION MACROMEDIDOR DE 4"</t>
  </si>
  <si>
    <t>SUMINISTRO E INSTALACION MACROMEDIDOR DE 3"</t>
  </si>
  <si>
    <t>CONSTRUCCIÓN CAJA VALVULAS 0,60 X 0,60 M</t>
  </si>
  <si>
    <t>VALOR TOTAL SISTEMA DE DISTRIBUCIÓN</t>
  </si>
  <si>
    <t>VALOR TOTAL DE LOS COSTOS DIRECTOS</t>
  </si>
  <si>
    <t>TOTAL COSTOS INDIRECTOS</t>
  </si>
  <si>
    <t>TOTAL</t>
  </si>
  <si>
    <t>INTERVENTORIA OBRA CIVIL</t>
  </si>
  <si>
    <t>SEGUIMIENTO EMPRESA DE ACUEDUCTO, ALCANTARILLADO Y ASEO DEL TOLIMA S.A E.S.P</t>
  </si>
  <si>
    <t xml:space="preserve">VALOR TOTAL OBRA </t>
  </si>
  <si>
    <t xml:space="preserve">SUMINISTRO CABLE DE 1/2 " ALMA DE FIBRA PRD </t>
  </si>
  <si>
    <t>COLUMNAS Y CIMIENTOS EN CONCRETO ESTRUCTURAL (f´c=4.000 PSI) IMPERMEABILIZADO INTEGRALMENTE (SIN REF)</t>
  </si>
  <si>
    <t>1.1.2</t>
  </si>
  <si>
    <t>1.2.2.</t>
  </si>
  <si>
    <t>1.3.2</t>
  </si>
  <si>
    <t>1.4.1</t>
  </si>
  <si>
    <t>1.4.1.1</t>
  </si>
  <si>
    <t>1.5.2</t>
  </si>
  <si>
    <t>1.5.2.1</t>
  </si>
  <si>
    <t>1.5.2.2</t>
  </si>
  <si>
    <t>1.5.2.3</t>
  </si>
  <si>
    <t>1.5.2.4</t>
  </si>
  <si>
    <t>1.5.3</t>
  </si>
  <si>
    <t>1.5.3.1</t>
  </si>
  <si>
    <t>1.6.1</t>
  </si>
  <si>
    <t>1.6.1.1</t>
  </si>
  <si>
    <t>1.7.1</t>
  </si>
  <si>
    <t>1.8.1</t>
  </si>
  <si>
    <t>1.8.2</t>
  </si>
  <si>
    <t>1.9.1</t>
  </si>
  <si>
    <t>1.9.1.1</t>
  </si>
  <si>
    <t>1.9.2</t>
  </si>
  <si>
    <t>1.9.2.1</t>
  </si>
  <si>
    <t>1.9.2.2</t>
  </si>
  <si>
    <t>1.9.2.3</t>
  </si>
  <si>
    <t>1.9.3</t>
  </si>
  <si>
    <t>1.9.4</t>
  </si>
  <si>
    <t>1.9.1.2</t>
  </si>
  <si>
    <t>2.1.1.1</t>
  </si>
  <si>
    <t>2.1.1.2</t>
  </si>
  <si>
    <t>2.2.2.1</t>
  </si>
  <si>
    <t>2.3.3</t>
  </si>
  <si>
    <t>2.3.3.1</t>
  </si>
  <si>
    <t>2.3.4</t>
  </si>
  <si>
    <t>2.3.4.1</t>
  </si>
  <si>
    <t>2.3.4.2</t>
  </si>
  <si>
    <t>2.4.1</t>
  </si>
  <si>
    <t>2.4.1.1</t>
  </si>
  <si>
    <t>2.4.1.2</t>
  </si>
  <si>
    <t>2.4.1.3</t>
  </si>
  <si>
    <t>2.4.2</t>
  </si>
  <si>
    <t>2.4.2.1</t>
  </si>
  <si>
    <t>2.4.3</t>
  </si>
  <si>
    <t>2.4.3.1</t>
  </si>
  <si>
    <t>2.4.3.2</t>
  </si>
  <si>
    <t>2.4.4</t>
  </si>
  <si>
    <t>2.4.4.1</t>
  </si>
  <si>
    <t>2.5.1</t>
  </si>
  <si>
    <t>2.5.1.1</t>
  </si>
  <si>
    <t>2.5.1.2</t>
  </si>
  <si>
    <t>2.5.2</t>
  </si>
  <si>
    <t>2.5.2.1</t>
  </si>
  <si>
    <t>2.5.2.1.1</t>
  </si>
  <si>
    <t>2.5.2.2</t>
  </si>
  <si>
    <t>2.5.2.2.1</t>
  </si>
  <si>
    <t>2.5.3</t>
  </si>
  <si>
    <t>2.5.3.1</t>
  </si>
  <si>
    <t>2.5.3.2</t>
  </si>
  <si>
    <t>2.5.4</t>
  </si>
  <si>
    <t>2.5.4.1</t>
  </si>
  <si>
    <t>2.5.4.1.1</t>
  </si>
  <si>
    <t>2.5.4.2</t>
  </si>
  <si>
    <t>2.5.4.2.1</t>
  </si>
  <si>
    <t>2.5.5</t>
  </si>
  <si>
    <t>2.5.5.1</t>
  </si>
  <si>
    <t>2.5.6</t>
  </si>
  <si>
    <t>2.5.6.1</t>
  </si>
  <si>
    <t>2.5.6.2</t>
  </si>
  <si>
    <t>2.5.6.3</t>
  </si>
  <si>
    <t>2.5.7</t>
  </si>
  <si>
    <t>2.5.8</t>
  </si>
  <si>
    <t>2.5.9</t>
  </si>
  <si>
    <t>2.5.9.1</t>
  </si>
  <si>
    <t>2.5.10</t>
  </si>
  <si>
    <t>3.3.1.1</t>
  </si>
  <si>
    <t>3.3.1.2</t>
  </si>
  <si>
    <t>3.3.1.3</t>
  </si>
  <si>
    <t>4.1.1.</t>
  </si>
  <si>
    <t>4.1.2</t>
  </si>
  <si>
    <t>4.2.1.1</t>
  </si>
  <si>
    <t>4.3.1.1</t>
  </si>
  <si>
    <t>4.3.1.1.1</t>
  </si>
  <si>
    <t>4.3.1.2</t>
  </si>
  <si>
    <t>4.3.1.2.1</t>
  </si>
  <si>
    <t>4.3.2</t>
  </si>
  <si>
    <t>4.3.2.1</t>
  </si>
  <si>
    <t>4.3.2.1.1</t>
  </si>
  <si>
    <t>4.3.2.1.2</t>
  </si>
  <si>
    <t>4.3.3.1.1</t>
  </si>
  <si>
    <t>4.3.3.1.2</t>
  </si>
  <si>
    <t>4.3.4.1.1</t>
  </si>
  <si>
    <t>4.3.4.1.2</t>
  </si>
  <si>
    <t>4.4.2.2</t>
  </si>
  <si>
    <t>4.4.2.3</t>
  </si>
  <si>
    <t>4.4.2.4</t>
  </si>
  <si>
    <t>4.4.2.5</t>
  </si>
  <si>
    <t>5.1.1.1</t>
  </si>
  <si>
    <t>5.1.1.2</t>
  </si>
  <si>
    <t>5.1.1..3</t>
  </si>
  <si>
    <t>5.2.1.1</t>
  </si>
  <si>
    <t>5.2.2.2</t>
  </si>
  <si>
    <t>5.2.2.3</t>
  </si>
  <si>
    <t>5.2.2.4</t>
  </si>
  <si>
    <t>5.2.2.5</t>
  </si>
  <si>
    <t>5.3.1.4</t>
  </si>
  <si>
    <t>5.3.2</t>
  </si>
  <si>
    <t>5.3.2.1</t>
  </si>
  <si>
    <t>5.3.2.2</t>
  </si>
  <si>
    <t>5.3.3</t>
  </si>
  <si>
    <t>5.3.3.1</t>
  </si>
  <si>
    <t>5.3.3.2</t>
  </si>
  <si>
    <t>5.3.3.3</t>
  </si>
  <si>
    <t>5.3.3.4</t>
  </si>
  <si>
    <t>5.3.3.5</t>
  </si>
  <si>
    <t>5.3.3.6</t>
  </si>
  <si>
    <t>5.3.3.7</t>
  </si>
  <si>
    <t>5.3.3.8</t>
  </si>
  <si>
    <t>5.3.3.9</t>
  </si>
  <si>
    <t>5.3.3.10</t>
  </si>
  <si>
    <t>5.3.3.11</t>
  </si>
  <si>
    <t>5.3.3.12</t>
  </si>
  <si>
    <t>5.3.3.13</t>
  </si>
  <si>
    <t>5.3.3.14</t>
  </si>
  <si>
    <t>5.3.4</t>
  </si>
  <si>
    <t>5.3.4.1</t>
  </si>
  <si>
    <t>5.3.4.3</t>
  </si>
  <si>
    <t>5.3.4.4</t>
  </si>
  <si>
    <t>5.3.4.5</t>
  </si>
  <si>
    <t>5.4.1</t>
  </si>
  <si>
    <t>5.5.1</t>
  </si>
  <si>
    <t>5.5.2</t>
  </si>
  <si>
    <t>5,5,3</t>
  </si>
  <si>
    <t>5.6.1</t>
  </si>
  <si>
    <t>TUBERIAS Y ACCESORIOS C0NDUCCION</t>
  </si>
  <si>
    <t>SUBTOTAL OBRAS PRELIMINARES VIADUCTO</t>
  </si>
  <si>
    <t>SUBTOTAL EXCAVACIONES Y RELLENOS VIADUCTO</t>
  </si>
  <si>
    <t>ELEMENTOS EN CONCRETO DE VIADUCTOS</t>
  </si>
  <si>
    <t>SUB TOTAL TUBERIAS ACCESORIOS Y ELEMENTOS EN CONCRETO DE VIADUCTOS</t>
  </si>
  <si>
    <t>SUB TOTAL VIADUCTOS</t>
  </si>
  <si>
    <t>SUBTOTAL OBRAS PRELIMINARES (SIN VIADUCTO)</t>
  </si>
  <si>
    <t>SUBTOTAL EXCAVACIONES Y RELLENOS (SIN VIADUCTO)</t>
  </si>
  <si>
    <t>SUB TOTAL TUBERIAS Y ACCESORIOS C0NDUCCION (SIN VIADUCTO)</t>
  </si>
  <si>
    <t>SUB TOTAL  C0NDUCCION (SIN VIADUCTO)</t>
  </si>
  <si>
    <t>TUBERIAS Y ACCESORIOS VIADUCTO</t>
  </si>
  <si>
    <t>RECONSTRUCCION DE PAVIMENTOS, ANDENES Y SARDINELES</t>
  </si>
  <si>
    <t>RECONSTRUCCION DE PAVIMENTOS</t>
  </si>
  <si>
    <t>SUBTOTAL RECONSTRUCCION DE PAVIMENTOS, ANDENES Y SARDINELES</t>
  </si>
  <si>
    <t>5.7.1</t>
  </si>
  <si>
    <t>5.7.1.1</t>
  </si>
  <si>
    <t>DEMOLICION DE PAVIMENTO RIGIDO (INCLUYE CARGUE Y RETIRO A 5 KM)</t>
  </si>
  <si>
    <t>CONCRETO PARA PAVIMENTO RIGIDO MR-41 (INCLUYE SELLADO DE JUNTAS )</t>
  </si>
  <si>
    <t>RECONSTRUCCION DE ANDENES</t>
  </si>
  <si>
    <t>DEMOLICION DE PLACAS DE PISO e=10cm (INCLUYE CARGUE Y RETIRO A 5 KM)</t>
  </si>
  <si>
    <t>CONCRETO DE 3000 PSI PARA REPARACIONES EN ANDENES</t>
  </si>
  <si>
    <t>PAVIMENTO FLEXIBLE EN MDC-3 (INCLUYE DEMOLICION Y RETIRO A 5 KM)</t>
  </si>
  <si>
    <t>5.7.1.2</t>
  </si>
  <si>
    <t>5.7.1.3</t>
  </si>
  <si>
    <t>5.7.2</t>
  </si>
  <si>
    <t>5.7.2.1</t>
  </si>
  <si>
    <t>5.7.2.2</t>
  </si>
  <si>
    <t>ok</t>
  </si>
  <si>
    <t>CASETA CELADOR Y OTRAS OBRAS COMPLEMENTARIAS</t>
  </si>
  <si>
    <t>6.1</t>
  </si>
  <si>
    <t>6.2</t>
  </si>
  <si>
    <t>CASETA DE CELADURÍA: INCLUYE DEPÓSITO DE MATERIALES, BAÑO Y OFICINA DE CELADURÍA. CONSTRUIDA EN MAMPOSTERÍA DE LADRILLO PRENSADO A LA VISTA E=15 CMS, VIGA DE CIMIENTO DE 25*25 CMS EN CONCRETO DE 3.000 PSI Y ACERO DE REFUERZO DE 60.000 PSI. PLACA DE PISO EN CONCRETO DE 3.000 PSI INCLUYE REFUERZO EN ACERO DE 60.000 PSI; CARPINTERÍA METÁLICA PARA PUERTAS Y VENTANAS Y VIDRIOS DE E=5MM. CUBIERTA CON CERCHAS Y CORREAS METÁLICAS Y ACCESORIOS, TEJA AC O SIMILAR #6</t>
  </si>
  <si>
    <t>CONSTRUCCIÓN CAJA DE INSPECCIÓN DE 1.00 MT*1.00MT Y .70 MT DE PROFUNDIDAD CONSTRUIDA CON LADRILLO RECOCIDO Y PAÑETE IMPERMEABILIZADO 1:3, CON PLACA DE CONCRETO DE 3.000 PSI DE E=.15 MT INCLUYE ACERO DE REFUERZO, PLACA DE PISO E=.20 MT Y DE CUBIERTA E=.12 MT EN CONCRETO DE 3.000 PSI Y ACERO DE REFUERZO</t>
  </si>
  <si>
    <t>6.3</t>
  </si>
  <si>
    <t>VALOR TOTAL CASETA CELADOR Y OTRAS OBRAS COMPLEMENTARIAS</t>
  </si>
  <si>
    <t>6.4</t>
  </si>
  <si>
    <t>CAMPO DE INFILTRACIÓN: INCLUYE EXCAVACIONES DE .60*.70 MTS, MATERIAL DE BASE, ATRAQUE Y RELLENO EN GRAVILLA SELECCIONADA, GEOTEXTIL, TUBERÍA DE DRENAJE DE 6” EN PVC PARA TRES LÍNEASDE FLUJO, CAJAS DISTRIBUIDORAS EN LADRILLO RECOCIDO O PREFABRICADAS DE .40*.70 MTS Y RELLENO FINAL DE E=.20 MTS EN MATERIAL COMÚN</t>
  </si>
  <si>
    <t>6.6</t>
  </si>
  <si>
    <t>6.5</t>
  </si>
  <si>
    <t>TUBERÍAS</t>
  </si>
  <si>
    <t>6.5.1</t>
  </si>
  <si>
    <t>6.5.2</t>
  </si>
  <si>
    <t>SUMINISTRO E INSTALACIÓN DE TUBERÍA DE PVC PARA ALCANTARILLADO DE 4”, INCLUYE EXCAVACIÓN DE .70*.70 MT, BASE Y ATRAQUE EN MATERIAL SELECCIONADO, RELLENO</t>
  </si>
  <si>
    <t>SUMINISTRO E INSTALACIÓN DE TUBERÍA DE PVC PARA ALCANTARILLADO DE 6”, INCLUYE EXCAVACIÓN DE .70*.70 MT, BASE Y ATRAQUE EN MATERIAL SELECCIONADO, RELLENO</t>
  </si>
  <si>
    <t>SISTEMA SÉPTICO: SUMINISTRO E INSTALACIÓN  TANQUE SÉPTICO PREFRABRICADO, TRAMPA DE GRASAS Y ACCESORIOS DE ENTRADA Y SALIDA;INCLUYE  EXCAVACIONES Y RELLENOS</t>
  </si>
  <si>
    <t>NOTA:</t>
  </si>
  <si>
    <t>CERRAMIENTO EN MALLA ESLABONADA CALIBRE 12 DE 2", INCLUYE EXCAVACIONES, VIGA DE CIMIENTO DE .15*.15 EN CONCRETO REFORZADO DE 3.000 PSI,ANTEPECHO EN LADRILLO A LA VISTA H=.40 MTS, POSTES DE CEMENTO DE 2.4 MTS HINCADOS .60 MTS, PUERTA DE ACCESO</t>
  </si>
  <si>
    <t>IVA SOBRE LA UTILIDAD</t>
  </si>
  <si>
    <r>
      <t xml:space="preserve">PARA LOS ITEMS </t>
    </r>
    <r>
      <rPr>
        <b/>
        <sz val="8"/>
        <color theme="1"/>
        <rFont val="Arial"/>
        <family val="2"/>
      </rPr>
      <t xml:space="preserve"> </t>
    </r>
    <r>
      <rPr>
        <b/>
        <u/>
        <sz val="8"/>
        <color theme="1"/>
        <rFont val="Arial"/>
        <family val="2"/>
      </rPr>
      <t>2.3.1</t>
    </r>
    <r>
      <rPr>
        <u/>
        <sz val="8"/>
        <color theme="1"/>
        <rFont val="Arial"/>
        <family val="2"/>
      </rPr>
      <t xml:space="preserve"> TUBERÍA PVC UNIÓN MECÁNICA RDE 32.5 DIÁMETRO 4"</t>
    </r>
    <r>
      <rPr>
        <sz val="8"/>
        <color theme="1"/>
        <rFont val="Arial"/>
        <family val="2"/>
      </rPr>
      <t xml:space="preserve"> Y </t>
    </r>
    <r>
      <rPr>
        <b/>
        <u/>
        <sz val="8"/>
        <color theme="1"/>
        <rFont val="Arial"/>
        <family val="2"/>
      </rPr>
      <t xml:space="preserve">5.3.1.1 </t>
    </r>
    <r>
      <rPr>
        <u/>
        <sz val="8"/>
        <color theme="1"/>
        <rFont val="Arial"/>
        <family val="2"/>
      </rPr>
      <t xml:space="preserve">TUBERÍA PVC UNIÓN MECÁNICA RDE 32.5 D=6" </t>
    </r>
    <r>
      <rPr>
        <sz val="8"/>
        <color theme="1"/>
        <rFont val="Arial"/>
        <family val="2"/>
      </rPr>
      <t>QUE CORRESPONDE A LA  NUEVA LÍNEA EXPRESA  HACIA EL CERRO DE SAN JOSÉ(UBIACIÓN DE NUEVA PTAP Y TANQUE)  ASCENDENTE Y DESCENDENTE, RESPECTIVAMENTE, SE HA HECHO UN ESTIMATIVO MUY APROXIMADO EN SUS TRAMOS INICIALES Y ESTAS LONGITUDES DEBEN SER AJUSTADAS UNA VEZ EL MUNICIPIO DISEÑE LA VÍA DE ACCESO SOBRE EL CORREDOR ADQUIRIDO JUNTO CON EL LOTE PARA LA NUEVA PTAP DE PREDIO DE MAYOR EXTENSIÓN</t>
    </r>
  </si>
  <si>
    <t>PROYECTO: OPTIMIZACION DEL SISTEMA DE SUMINISTRO DE AGUA PARA EL MUNICIPIO DE COYAIMA - DEPARTAMENTO DEL TOLIMA</t>
  </si>
  <si>
    <t>IMPREVISTOS</t>
  </si>
  <si>
    <t>UTILIDAD</t>
  </si>
  <si>
    <t>OFERTA ECONOMICA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</si>
</sst>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_(&quot;$&quot;\ * \(#,##0\);_(&quot;$&quot;\ * &quot;-&quot;_);_(@_)"/>
    <numFmt numFmtId="44" formatCode="_(&quot;$&quot;\ * #,##0.00_);_(&quot;$&quot;\ * \(#,##0.00\);_(&quot;$&quot;\ * &quot;-&quot;??_);_(@_)"/>
    <numFmt numFmtId="164" formatCode="_-&quot;$&quot;\ * #,##0_-;\-&quot;$&quot;\ * #,##0_-;_-&quot;$&quot;\ * &quot;-&quot;_-;_-@_-"/>
    <numFmt numFmtId="165" formatCode="_ [$$-240A]\ * #,##0_ ;_ [$$-240A]\ * \-#,##0_ ;_ [$$-240A]\ * &quot;-&quot;_ ;_ @_ "/>
    <numFmt numFmtId="166" formatCode="_([$$-240A]\ * #,##0.00_);_([$$-240A]\ * \(#,##0.00\);_([$$-240A]\ * &quot;-&quot;??_);_(@_)"/>
    <numFmt numFmtId="167" formatCode="_(&quot;$&quot;\ * #,##0.00_);_(&quot;$&quot;\ * \(#,##0.00\);_(&quot;$&quot;\ * &quot;-&quot;_);_(@_)"/>
    <numFmt numFmtId="168" formatCode="_(&quot;$&quot;\ * #,##0_);_(&quot;$&quot;\ * \(#,##0\);_(&quot;$&quot;\ * &quot;-&quot;??_);_(@_)"/>
    <numFmt numFmtId="169" formatCode="_-[$$-240A]* #,##0.00_-;\-[$$-240A]* #,##0.00_-;_-[$$-240A]* &quot;-&quot;??_-;_-@_-"/>
  </numFmts>
  <fonts count="13" x14ac:knownFonts="1">
    <font>
      <sz val="11"/>
      <color theme="1"/>
      <name val="Calibri"/>
      <family val="2"/>
      <scheme val="minor"/>
    </font>
    <font>
      <sz val="10"/>
      <name val="Arial"/>
      <family val="2"/>
    </font>
    <font>
      <b/>
      <sz val="8"/>
      <name val="Arial"/>
      <family val="2"/>
    </font>
    <font>
      <sz val="8"/>
      <name val="Arial"/>
      <family val="2"/>
    </font>
    <font>
      <sz val="8"/>
      <color indexed="8"/>
      <name val="Arial"/>
      <family val="2"/>
    </font>
    <font>
      <u/>
      <sz val="11"/>
      <color indexed="12"/>
      <name val="Calibri"/>
      <family val="2"/>
    </font>
    <font>
      <b/>
      <sz val="8"/>
      <color indexed="8"/>
      <name val="Arial"/>
      <family val="2"/>
    </font>
    <font>
      <sz val="11"/>
      <color theme="1"/>
      <name val="Calibri"/>
      <family val="2"/>
      <scheme val="minor"/>
    </font>
    <font>
      <sz val="8"/>
      <color theme="1"/>
      <name val="Arial"/>
      <family val="2"/>
    </font>
    <font>
      <b/>
      <sz val="8"/>
      <color theme="1"/>
      <name val="Arial"/>
      <family val="2"/>
    </font>
    <font>
      <u/>
      <sz val="11"/>
      <color theme="11"/>
      <name val="Calibri"/>
      <family val="2"/>
      <scheme val="minor"/>
    </font>
    <font>
      <b/>
      <u/>
      <sz val="8"/>
      <color theme="1"/>
      <name val="Arial"/>
      <family val="2"/>
    </font>
    <font>
      <u/>
      <sz val="8"/>
      <color theme="1"/>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4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thin">
        <color auto="1"/>
      </top>
      <bottom style="medium">
        <color auto="1"/>
      </bottom>
      <diagonal/>
    </border>
    <border>
      <left/>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7">
    <xf numFmtId="0" fontId="0" fillId="0" borderId="0"/>
    <xf numFmtId="0" fontId="1" fillId="0" borderId="0"/>
    <xf numFmtId="0" fontId="5" fillId="0" borderId="0" applyNumberFormat="0" applyFill="0" applyBorder="0" applyAlignment="0" applyProtection="0">
      <alignment vertical="top"/>
      <protection locked="0"/>
    </xf>
    <xf numFmtId="0" fontId="1" fillId="0" borderId="0" applyFont="0" applyFill="0" applyBorder="0" applyAlignment="0" applyProtection="0"/>
    <xf numFmtId="44" fontId="7" fillId="0" borderId="0" applyFont="0" applyFill="0" applyBorder="0" applyAlignment="0" applyProtection="0"/>
    <xf numFmtId="0" fontId="1" fillId="0" borderId="0"/>
    <xf numFmtId="0" fontId="7" fillId="0" borderId="0"/>
    <xf numFmtId="0" fontId="7" fillId="0" borderId="0"/>
    <xf numFmtId="0" fontId="7" fillId="0" borderId="0"/>
    <xf numFmtId="0" fontId="7" fillId="0" borderId="0"/>
    <xf numFmtId="0" fontId="10" fillId="0" borderId="0" applyNumberFormat="0" applyFill="0" applyBorder="0" applyAlignment="0" applyProtection="0"/>
    <xf numFmtId="164" fontId="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7" fillId="0" borderId="0" applyFont="0" applyFill="0" applyBorder="0" applyAlignment="0" applyProtection="0"/>
  </cellStyleXfs>
  <cellXfs count="361">
    <xf numFmtId="0" fontId="0" fillId="0" borderId="0" xfId="0"/>
    <xf numFmtId="0" fontId="8" fillId="0" borderId="0" xfId="0" applyFont="1"/>
    <xf numFmtId="0" fontId="9" fillId="0" borderId="0" xfId="0" applyFont="1"/>
    <xf numFmtId="0" fontId="6" fillId="2" borderId="8" xfId="6" applyFont="1" applyFill="1" applyBorder="1" applyAlignment="1" applyProtection="1">
      <alignment horizontal="center" vertical="center"/>
      <protection locked="0"/>
    </xf>
    <xf numFmtId="0" fontId="6" fillId="2" borderId="9" xfId="6" applyFont="1" applyFill="1" applyBorder="1" applyAlignment="1" applyProtection="1">
      <alignment horizontal="center" vertical="center"/>
      <protection locked="0"/>
    </xf>
    <xf numFmtId="0" fontId="4" fillId="3" borderId="10" xfId="6" applyFont="1" applyFill="1" applyBorder="1" applyAlignment="1" applyProtection="1">
      <alignment horizontal="left" vertical="center"/>
      <protection hidden="1"/>
    </xf>
    <xf numFmtId="0" fontId="6" fillId="6" borderId="11" xfId="6" applyFont="1" applyFill="1" applyBorder="1" applyAlignment="1" applyProtection="1">
      <alignment vertical="center" wrapText="1"/>
      <protection hidden="1"/>
    </xf>
    <xf numFmtId="0" fontId="6" fillId="6" borderId="12" xfId="6" applyFont="1" applyFill="1" applyBorder="1" applyAlignment="1" applyProtection="1">
      <alignment vertical="center" wrapText="1"/>
      <protection hidden="1"/>
    </xf>
    <xf numFmtId="0" fontId="6" fillId="6" borderId="13" xfId="6" applyFont="1" applyFill="1" applyBorder="1" applyAlignment="1" applyProtection="1">
      <alignment vertical="center" wrapText="1"/>
      <protection hidden="1"/>
    </xf>
    <xf numFmtId="0" fontId="4" fillId="3" borderId="14" xfId="6" applyFont="1" applyFill="1" applyBorder="1" applyAlignment="1" applyProtection="1">
      <alignment horizontal="left" vertical="center"/>
      <protection hidden="1"/>
    </xf>
    <xf numFmtId="0" fontId="6" fillId="4" borderId="15" xfId="6" applyFont="1" applyFill="1" applyBorder="1" applyAlignment="1" applyProtection="1">
      <alignment horizontal="left" vertical="center" wrapText="1"/>
      <protection locked="0"/>
    </xf>
    <xf numFmtId="0" fontId="6" fillId="4" borderId="2" xfId="6" applyFont="1" applyFill="1" applyBorder="1" applyAlignment="1" applyProtection="1">
      <alignment vertical="center"/>
      <protection locked="0"/>
    </xf>
    <xf numFmtId="0" fontId="6" fillId="4" borderId="2" xfId="6" applyFont="1" applyFill="1" applyBorder="1" applyAlignment="1" applyProtection="1">
      <alignment vertical="center"/>
      <protection hidden="1"/>
    </xf>
    <xf numFmtId="0" fontId="6" fillId="4" borderId="16" xfId="6" applyFont="1" applyFill="1" applyBorder="1" applyAlignment="1" applyProtection="1">
      <alignment vertical="center"/>
      <protection hidden="1"/>
    </xf>
    <xf numFmtId="0" fontId="6" fillId="3" borderId="15" xfId="6" applyFont="1" applyFill="1" applyBorder="1" applyAlignment="1" applyProtection="1">
      <alignment vertical="center"/>
      <protection locked="0"/>
    </xf>
    <xf numFmtId="0" fontId="8" fillId="0" borderId="2" xfId="9" applyFont="1" applyBorder="1" applyAlignment="1" applyProtection="1">
      <alignment horizontal="center" vertical="center"/>
      <protection locked="0"/>
    </xf>
    <xf numFmtId="2" fontId="3" fillId="0" borderId="2" xfId="6" applyNumberFormat="1" applyFont="1" applyFill="1" applyBorder="1" applyAlignment="1" applyProtection="1">
      <alignment horizontal="center" vertical="center" wrapText="1"/>
      <protection locked="0" hidden="1"/>
    </xf>
    <xf numFmtId="0" fontId="4" fillId="3" borderId="2" xfId="6" applyFont="1" applyFill="1" applyBorder="1" applyAlignment="1" applyProtection="1">
      <alignment vertical="center"/>
      <protection hidden="1"/>
    </xf>
    <xf numFmtId="165" fontId="3" fillId="0" borderId="16" xfId="6" applyNumberFormat="1" applyFont="1" applyFill="1" applyBorder="1" applyAlignment="1" applyProtection="1">
      <alignment horizontal="center" vertical="center" wrapText="1"/>
      <protection hidden="1"/>
    </xf>
    <xf numFmtId="0" fontId="4" fillId="3" borderId="15" xfId="6" applyFont="1" applyFill="1" applyBorder="1" applyAlignment="1" applyProtection="1">
      <alignment vertical="center"/>
      <protection locked="0"/>
    </xf>
    <xf numFmtId="42" fontId="3" fillId="0" borderId="2" xfId="6" applyNumberFormat="1" applyFont="1" applyFill="1" applyBorder="1" applyAlignment="1" applyProtection="1">
      <alignment horizontal="center" vertical="center" wrapText="1"/>
      <protection locked="0"/>
    </xf>
    <xf numFmtId="165" fontId="3" fillId="3" borderId="16" xfId="6" applyNumberFormat="1" applyFont="1" applyFill="1" applyBorder="1" applyAlignment="1" applyProtection="1">
      <alignment horizontal="center" vertical="center" wrapText="1"/>
      <protection hidden="1"/>
    </xf>
    <xf numFmtId="0" fontId="2" fillId="2" borderId="15" xfId="6" applyFont="1" applyFill="1" applyBorder="1" applyAlignment="1" applyProtection="1">
      <alignment horizontal="left" vertical="center" wrapText="1"/>
      <protection locked="0"/>
    </xf>
    <xf numFmtId="0" fontId="4" fillId="2" borderId="2" xfId="6" applyFont="1" applyFill="1" applyBorder="1" applyAlignment="1" applyProtection="1">
      <alignment horizontal="center" vertical="center" wrapText="1"/>
      <protection locked="0"/>
    </xf>
    <xf numFmtId="2" fontId="2" fillId="2" borderId="2" xfId="6" applyNumberFormat="1" applyFont="1" applyFill="1" applyBorder="1" applyAlignment="1" applyProtection="1">
      <alignment horizontal="center" vertical="center" wrapText="1"/>
      <protection locked="0" hidden="1"/>
    </xf>
    <xf numFmtId="165" fontId="2" fillId="2" borderId="16" xfId="6" applyNumberFormat="1" applyFont="1" applyFill="1" applyBorder="1" applyAlignment="1" applyProtection="1">
      <alignment horizontal="center" vertical="center" wrapText="1"/>
      <protection hidden="1"/>
    </xf>
    <xf numFmtId="0" fontId="2" fillId="4" borderId="15" xfId="6" applyFont="1" applyFill="1" applyBorder="1" applyAlignment="1" applyProtection="1">
      <alignment horizontal="left" vertical="center" wrapText="1"/>
      <protection locked="0"/>
    </xf>
    <xf numFmtId="0" fontId="6" fillId="4" borderId="2" xfId="6" applyFont="1" applyFill="1" applyBorder="1" applyAlignment="1" applyProtection="1">
      <alignment vertical="center"/>
      <protection locked="0" hidden="1"/>
    </xf>
    <xf numFmtId="0" fontId="2" fillId="3" borderId="15" xfId="6" applyFont="1" applyFill="1" applyBorder="1" applyAlignment="1" applyProtection="1">
      <alignment vertical="center"/>
      <protection locked="0"/>
    </xf>
    <xf numFmtId="0" fontId="6" fillId="3" borderId="2" xfId="6" applyFont="1" applyFill="1" applyBorder="1" applyAlignment="1" applyProtection="1">
      <alignment vertical="center"/>
      <protection locked="0"/>
    </xf>
    <xf numFmtId="0" fontId="6" fillId="3" borderId="2" xfId="6" applyFont="1" applyFill="1" applyBorder="1" applyAlignment="1" applyProtection="1">
      <alignment vertical="center"/>
      <protection locked="0" hidden="1"/>
    </xf>
    <xf numFmtId="0" fontId="6" fillId="3" borderId="16" xfId="6" applyFont="1" applyFill="1" applyBorder="1" applyAlignment="1" applyProtection="1">
      <alignment vertical="center"/>
      <protection hidden="1"/>
    </xf>
    <xf numFmtId="0" fontId="3" fillId="3" borderId="15" xfId="6" applyFont="1" applyFill="1" applyBorder="1" applyAlignment="1" applyProtection="1">
      <alignment vertical="center" wrapText="1"/>
      <protection locked="0"/>
    </xf>
    <xf numFmtId="0" fontId="2" fillId="3" borderId="15" xfId="6" applyFont="1" applyFill="1" applyBorder="1" applyAlignment="1" applyProtection="1">
      <alignment vertical="center" wrapText="1"/>
      <protection locked="0"/>
    </xf>
    <xf numFmtId="0" fontId="3" fillId="3" borderId="15" xfId="6" applyFont="1" applyFill="1" applyBorder="1" applyAlignment="1" applyProtection="1">
      <alignment vertical="center"/>
      <protection locked="0"/>
    </xf>
    <xf numFmtId="0" fontId="2" fillId="0" borderId="15" xfId="8" applyFont="1" applyBorder="1" applyAlignment="1" applyProtection="1">
      <alignment horizontal="left" vertical="center"/>
      <protection locked="0"/>
    </xf>
    <xf numFmtId="0" fontId="2" fillId="0" borderId="15" xfId="8" applyFont="1" applyBorder="1" applyAlignment="1" applyProtection="1">
      <alignment horizontal="left" vertical="center" wrapText="1"/>
      <protection locked="0"/>
    </xf>
    <xf numFmtId="0" fontId="3" fillId="3" borderId="2" xfId="6" applyFont="1" applyFill="1" applyBorder="1" applyAlignment="1" applyProtection="1">
      <alignment horizontal="center" vertical="center"/>
      <protection locked="0"/>
    </xf>
    <xf numFmtId="2" fontId="3" fillId="3" borderId="2" xfId="6" applyNumberFormat="1" applyFont="1" applyFill="1" applyBorder="1" applyAlignment="1" applyProtection="1">
      <alignment horizontal="center" vertical="center" wrapText="1"/>
      <protection locked="0" hidden="1"/>
    </xf>
    <xf numFmtId="0" fontId="3" fillId="0" borderId="15" xfId="8" applyFont="1" applyFill="1" applyBorder="1" applyAlignment="1" applyProtection="1">
      <alignment horizontal="left" vertical="center" wrapText="1"/>
      <protection locked="0"/>
    </xf>
    <xf numFmtId="0" fontId="2" fillId="0" borderId="15" xfId="8" applyFont="1" applyFill="1" applyBorder="1" applyAlignment="1" applyProtection="1">
      <alignment horizontal="left" vertical="center" wrapText="1"/>
      <protection locked="0"/>
    </xf>
    <xf numFmtId="3" fontId="3" fillId="3" borderId="2" xfId="6" applyNumberFormat="1" applyFont="1" applyFill="1" applyBorder="1" applyAlignment="1" applyProtection="1">
      <alignment horizontal="center" vertical="center" wrapText="1"/>
      <protection locked="0"/>
    </xf>
    <xf numFmtId="0" fontId="4" fillId="0" borderId="15" xfId="6" applyFont="1" applyFill="1" applyBorder="1" applyAlignment="1" applyProtection="1">
      <alignment vertical="center"/>
      <protection locked="0"/>
    </xf>
    <xf numFmtId="0" fontId="3" fillId="3" borderId="2" xfId="6" applyFont="1" applyFill="1" applyBorder="1" applyAlignment="1" applyProtection="1">
      <alignment horizontal="center" vertical="center" wrapText="1"/>
      <protection locked="0"/>
    </xf>
    <xf numFmtId="0" fontId="3" fillId="0" borderId="15" xfId="8" applyFont="1" applyBorder="1" applyAlignment="1" applyProtection="1">
      <alignment horizontal="left" vertical="center" wrapText="1"/>
      <protection locked="0"/>
    </xf>
    <xf numFmtId="0" fontId="3" fillId="0" borderId="15" xfId="2" applyFont="1" applyBorder="1" applyAlignment="1" applyProtection="1">
      <alignment horizontal="left" vertical="center" wrapText="1"/>
      <protection locked="0"/>
    </xf>
    <xf numFmtId="0" fontId="3" fillId="0" borderId="15" xfId="2" applyFont="1" applyFill="1" applyBorder="1" applyAlignment="1" applyProtection="1">
      <alignment horizontal="left" vertical="center"/>
      <protection locked="0"/>
    </xf>
    <xf numFmtId="0" fontId="3" fillId="0" borderId="2" xfId="6" applyFont="1" applyFill="1" applyBorder="1" applyAlignment="1" applyProtection="1">
      <alignment horizontal="center" vertical="center"/>
      <protection locked="0"/>
    </xf>
    <xf numFmtId="42" fontId="3" fillId="5" borderId="6" xfId="6" applyNumberFormat="1" applyFont="1" applyFill="1" applyBorder="1" applyAlignment="1" applyProtection="1">
      <alignment horizontal="center" vertical="center" wrapText="1"/>
      <protection locked="0"/>
    </xf>
    <xf numFmtId="0" fontId="3" fillId="0" borderId="2" xfId="6" applyFont="1" applyFill="1" applyBorder="1" applyAlignment="1" applyProtection="1">
      <alignment horizontal="center" vertical="center" wrapText="1"/>
      <protection locked="0"/>
    </xf>
    <xf numFmtId="0" fontId="3" fillId="0" borderId="15" xfId="2" applyFont="1" applyBorder="1" applyAlignment="1" applyProtection="1">
      <alignment horizontal="left" vertical="center"/>
      <protection locked="0"/>
    </xf>
    <xf numFmtId="0" fontId="2" fillId="7" borderId="15" xfId="6" applyFont="1" applyFill="1" applyBorder="1" applyAlignment="1" applyProtection="1">
      <alignment horizontal="left" vertical="center" wrapText="1"/>
      <protection locked="0"/>
    </xf>
    <xf numFmtId="2" fontId="3" fillId="4" borderId="2" xfId="6" applyNumberFormat="1" applyFont="1" applyFill="1" applyBorder="1" applyAlignment="1" applyProtection="1">
      <alignment horizontal="center" vertical="center" wrapText="1"/>
      <protection locked="0" hidden="1"/>
    </xf>
    <xf numFmtId="165" fontId="2" fillId="8" borderId="17" xfId="6" applyNumberFormat="1" applyFont="1" applyFill="1" applyBorder="1" applyAlignment="1" applyProtection="1">
      <alignment horizontal="center" vertical="center" wrapText="1"/>
      <protection hidden="1"/>
    </xf>
    <xf numFmtId="0" fontId="4" fillId="3" borderId="18" xfId="6" applyFont="1" applyFill="1" applyBorder="1" applyAlignment="1" applyProtection="1">
      <alignment horizontal="left" vertical="center"/>
      <protection hidden="1"/>
    </xf>
    <xf numFmtId="0" fontId="6" fillId="6" borderId="19" xfId="6" applyFont="1" applyFill="1" applyBorder="1" applyAlignment="1" applyProtection="1">
      <alignment vertical="center" wrapText="1"/>
      <protection hidden="1"/>
    </xf>
    <xf numFmtId="0" fontId="6" fillId="6" borderId="1" xfId="6" applyFont="1" applyFill="1" applyBorder="1" applyAlignment="1" applyProtection="1">
      <alignment vertical="center" wrapText="1"/>
      <protection hidden="1"/>
    </xf>
    <xf numFmtId="0" fontId="6" fillId="6" borderId="20" xfId="6" applyFont="1" applyFill="1" applyBorder="1" applyAlignment="1" applyProtection="1">
      <alignment vertical="center" wrapText="1"/>
      <protection hidden="1"/>
    </xf>
    <xf numFmtId="0" fontId="6" fillId="9" borderId="15" xfId="6" applyFont="1" applyFill="1" applyBorder="1" applyAlignment="1" applyProtection="1">
      <alignment vertical="center"/>
      <protection locked="0"/>
    </xf>
    <xf numFmtId="0" fontId="8" fillId="9" borderId="2" xfId="9" applyFont="1" applyFill="1" applyBorder="1" applyAlignment="1" applyProtection="1">
      <alignment horizontal="center" vertical="center"/>
      <protection locked="0"/>
    </xf>
    <xf numFmtId="2" fontId="3" fillId="9" borderId="2" xfId="6" applyNumberFormat="1" applyFont="1" applyFill="1" applyBorder="1" applyAlignment="1" applyProtection="1">
      <alignment horizontal="center" vertical="center" wrapText="1"/>
      <protection locked="0" hidden="1"/>
    </xf>
    <xf numFmtId="42" fontId="3" fillId="9" borderId="2" xfId="6" applyNumberFormat="1" applyFont="1" applyFill="1" applyBorder="1" applyAlignment="1" applyProtection="1">
      <alignment horizontal="center" vertical="center" wrapText="1"/>
      <protection locked="0"/>
    </xf>
    <xf numFmtId="165" fontId="3" fillId="9" borderId="16" xfId="6" applyNumberFormat="1" applyFont="1" applyFill="1" applyBorder="1" applyAlignment="1" applyProtection="1">
      <alignment horizontal="center" vertical="center" wrapText="1"/>
      <protection hidden="1"/>
    </xf>
    <xf numFmtId="42" fontId="4" fillId="2" borderId="2" xfId="6" applyNumberFormat="1" applyFont="1" applyFill="1" applyBorder="1" applyAlignment="1" applyProtection="1">
      <alignment horizontal="center" vertical="center" wrapText="1"/>
      <protection locked="0"/>
    </xf>
    <xf numFmtId="42" fontId="6" fillId="3" borderId="2" xfId="6" applyNumberFormat="1" applyFont="1" applyFill="1" applyBorder="1" applyAlignment="1" applyProtection="1">
      <alignment vertical="center"/>
      <protection locked="0"/>
    </xf>
    <xf numFmtId="165" fontId="3" fillId="0" borderId="21" xfId="6" applyNumberFormat="1" applyFont="1" applyFill="1" applyBorder="1" applyAlignment="1" applyProtection="1">
      <alignment horizontal="center" vertical="center" wrapText="1"/>
      <protection hidden="1"/>
    </xf>
    <xf numFmtId="2" fontId="3" fillId="7" borderId="2" xfId="6" applyNumberFormat="1" applyFont="1" applyFill="1" applyBorder="1" applyAlignment="1" applyProtection="1">
      <alignment horizontal="center" vertical="center" wrapText="1"/>
      <protection locked="0" hidden="1"/>
    </xf>
    <xf numFmtId="42" fontId="3" fillId="7" borderId="2" xfId="6" applyNumberFormat="1" applyFont="1" applyFill="1" applyBorder="1" applyAlignment="1" applyProtection="1">
      <alignment horizontal="center" vertical="center" wrapText="1"/>
      <protection locked="0"/>
    </xf>
    <xf numFmtId="3" fontId="4" fillId="0" borderId="14" xfId="6" applyNumberFormat="1" applyFont="1" applyFill="1" applyBorder="1" applyAlignment="1" applyProtection="1">
      <alignment horizontal="left" vertical="center" wrapText="1"/>
      <protection locked="0"/>
    </xf>
    <xf numFmtId="0" fontId="4" fillId="7" borderId="2" xfId="6" applyFont="1" applyFill="1" applyBorder="1" applyAlignment="1" applyProtection="1">
      <alignment horizontal="center" vertical="center" wrapText="1"/>
      <protection locked="0"/>
    </xf>
    <xf numFmtId="2" fontId="2" fillId="7" borderId="2" xfId="6" applyNumberFormat="1" applyFont="1" applyFill="1" applyBorder="1" applyAlignment="1" applyProtection="1">
      <alignment horizontal="center" vertical="center" wrapText="1"/>
      <protection locked="0" hidden="1"/>
    </xf>
    <xf numFmtId="165" fontId="2" fillId="7" borderId="16" xfId="6" applyNumberFormat="1" applyFont="1" applyFill="1" applyBorder="1" applyAlignment="1" applyProtection="1">
      <alignment horizontal="center" vertical="center" wrapText="1"/>
      <protection hidden="1"/>
    </xf>
    <xf numFmtId="165" fontId="2" fillId="8" borderId="16" xfId="6" applyNumberFormat="1" applyFont="1" applyFill="1" applyBorder="1" applyAlignment="1" applyProtection="1">
      <alignment horizontal="center" vertical="center" wrapText="1"/>
      <protection hidden="1"/>
    </xf>
    <xf numFmtId="165" fontId="3" fillId="7" borderId="16" xfId="6" applyNumberFormat="1" applyFont="1" applyFill="1" applyBorder="1" applyAlignment="1" applyProtection="1">
      <alignment horizontal="center" vertical="center" wrapText="1"/>
      <protection hidden="1"/>
    </xf>
    <xf numFmtId="0" fontId="6" fillId="4" borderId="16" xfId="6" applyFont="1" applyFill="1" applyBorder="1" applyAlignment="1" applyProtection="1">
      <alignment vertical="center"/>
      <protection locked="0" hidden="1"/>
    </xf>
    <xf numFmtId="0" fontId="2" fillId="10" borderId="15" xfId="8" applyFont="1" applyFill="1" applyBorder="1" applyAlignment="1" applyProtection="1">
      <alignment horizontal="left" vertical="center" wrapText="1"/>
      <protection locked="0"/>
    </xf>
    <xf numFmtId="0" fontId="4" fillId="3" borderId="22" xfId="6" applyFont="1" applyFill="1" applyBorder="1" applyAlignment="1" applyProtection="1">
      <alignment horizontal="left" vertical="center"/>
      <protection hidden="1"/>
    </xf>
    <xf numFmtId="0" fontId="2" fillId="0" borderId="19" xfId="8" applyFont="1" applyBorder="1" applyAlignment="1" applyProtection="1">
      <alignment horizontal="left" vertical="center" wrapText="1"/>
      <protection locked="0"/>
    </xf>
    <xf numFmtId="3" fontId="3" fillId="3" borderId="1" xfId="6" applyNumberFormat="1" applyFont="1" applyFill="1" applyBorder="1" applyAlignment="1" applyProtection="1">
      <alignment horizontal="center" vertical="center" wrapText="1"/>
      <protection locked="0"/>
    </xf>
    <xf numFmtId="2" fontId="3" fillId="3" borderId="1" xfId="6" applyNumberFormat="1" applyFont="1" applyFill="1" applyBorder="1" applyAlignment="1" applyProtection="1">
      <alignment horizontal="center" vertical="center" wrapText="1"/>
      <protection locked="0" hidden="1"/>
    </xf>
    <xf numFmtId="42" fontId="3" fillId="0" borderId="1" xfId="6" applyNumberFormat="1" applyFont="1" applyFill="1" applyBorder="1" applyAlignment="1" applyProtection="1">
      <alignment horizontal="center" vertical="center" wrapText="1"/>
      <protection locked="0"/>
    </xf>
    <xf numFmtId="0" fontId="3" fillId="7" borderId="2" xfId="6" applyFont="1" applyFill="1" applyBorder="1" applyAlignment="1" applyProtection="1">
      <alignment horizontal="center" vertical="center" wrapText="1"/>
      <protection locked="0"/>
    </xf>
    <xf numFmtId="0" fontId="4" fillId="3" borderId="23" xfId="6" applyFont="1" applyFill="1" applyBorder="1" applyAlignment="1" applyProtection="1">
      <alignment horizontal="left" vertical="center"/>
      <protection hidden="1"/>
    </xf>
    <xf numFmtId="0" fontId="6" fillId="8" borderId="15" xfId="6" applyFont="1" applyFill="1" applyBorder="1" applyAlignment="1" applyProtection="1">
      <alignment horizontal="left" vertical="center" wrapText="1"/>
      <protection locked="0"/>
    </xf>
    <xf numFmtId="0" fontId="4" fillId="8" borderId="2" xfId="6" applyFont="1" applyFill="1" applyBorder="1" applyAlignment="1" applyProtection="1">
      <alignment horizontal="center" vertical="center" wrapText="1"/>
      <protection locked="0"/>
    </xf>
    <xf numFmtId="2" fontId="3" fillId="8" borderId="2" xfId="6" applyNumberFormat="1" applyFont="1" applyFill="1" applyBorder="1" applyAlignment="1" applyProtection="1">
      <alignment horizontal="center" vertical="center" wrapText="1"/>
      <protection locked="0" hidden="1"/>
    </xf>
    <xf numFmtId="0" fontId="6" fillId="8" borderId="2" xfId="6" applyFont="1" applyFill="1" applyBorder="1" applyAlignment="1" applyProtection="1">
      <alignment vertical="center"/>
      <protection locked="0" hidden="1"/>
    </xf>
    <xf numFmtId="0" fontId="2" fillId="0" borderId="2" xfId="8" applyFont="1" applyFill="1" applyBorder="1" applyAlignment="1" applyProtection="1">
      <alignment vertical="center" wrapText="1"/>
      <protection locked="0"/>
    </xf>
    <xf numFmtId="2" fontId="3" fillId="0" borderId="2" xfId="6" applyNumberFormat="1" applyFont="1" applyFill="1" applyBorder="1" applyAlignment="1" applyProtection="1">
      <alignment vertical="center" wrapText="1"/>
      <protection locked="0" hidden="1"/>
    </xf>
    <xf numFmtId="2" fontId="3" fillId="0" borderId="16" xfId="6" applyNumberFormat="1" applyFont="1" applyFill="1" applyBorder="1" applyAlignment="1" applyProtection="1">
      <alignment vertical="center" wrapText="1"/>
      <protection locked="0" hidden="1"/>
    </xf>
    <xf numFmtId="0" fontId="4" fillId="0" borderId="16" xfId="6" applyFont="1" applyBorder="1" applyAlignment="1" applyProtection="1">
      <alignment vertical="center"/>
      <protection hidden="1"/>
    </xf>
    <xf numFmtId="0" fontId="4" fillId="0" borderId="2" xfId="6" applyFont="1" applyBorder="1" applyAlignment="1" applyProtection="1">
      <alignment vertical="center"/>
      <protection hidden="1"/>
    </xf>
    <xf numFmtId="0" fontId="3" fillId="0" borderId="15" xfId="2" applyFont="1" applyFill="1" applyBorder="1" applyAlignment="1" applyProtection="1">
      <alignment horizontal="left" vertical="center" wrapText="1"/>
      <protection locked="0"/>
    </xf>
    <xf numFmtId="42" fontId="3" fillId="0" borderId="24" xfId="6" applyNumberFormat="1" applyFont="1" applyFill="1" applyBorder="1" applyAlignment="1" applyProtection="1">
      <alignment horizontal="center" vertical="center" wrapText="1"/>
      <protection locked="0"/>
    </xf>
    <xf numFmtId="42" fontId="4" fillId="3" borderId="2" xfId="6" applyNumberFormat="1" applyFont="1" applyFill="1" applyBorder="1" applyAlignment="1" applyProtection="1">
      <alignment vertical="center"/>
      <protection locked="0"/>
    </xf>
    <xf numFmtId="0" fontId="4" fillId="8" borderId="1" xfId="6" applyFont="1" applyFill="1" applyBorder="1" applyAlignment="1" applyProtection="1">
      <alignment horizontal="center" vertical="center" wrapText="1"/>
      <protection locked="0"/>
    </xf>
    <xf numFmtId="2" fontId="2" fillId="8" borderId="1" xfId="6" applyNumberFormat="1" applyFont="1" applyFill="1" applyBorder="1" applyAlignment="1" applyProtection="1">
      <alignment horizontal="center" vertical="center" wrapText="1"/>
      <protection locked="0" hidden="1"/>
    </xf>
    <xf numFmtId="42" fontId="4" fillId="8" borderId="1" xfId="6" applyNumberFormat="1" applyFont="1" applyFill="1" applyBorder="1" applyAlignment="1" applyProtection="1">
      <alignment horizontal="center" vertical="center" wrapText="1"/>
      <protection locked="0"/>
    </xf>
    <xf numFmtId="0" fontId="6" fillId="4" borderId="2" xfId="6" applyNumberFormat="1" applyFont="1" applyFill="1" applyBorder="1" applyAlignment="1" applyProtection="1">
      <alignment vertical="center"/>
      <protection locked="0"/>
    </xf>
    <xf numFmtId="0" fontId="6" fillId="4" borderId="16" xfId="6" applyNumberFormat="1" applyFont="1" applyFill="1" applyBorder="1" applyAlignment="1" applyProtection="1">
      <alignment vertical="center"/>
      <protection locked="0"/>
    </xf>
    <xf numFmtId="0" fontId="3" fillId="0" borderId="2" xfId="6" applyNumberFormat="1" applyFont="1" applyFill="1" applyBorder="1" applyAlignment="1" applyProtection="1">
      <alignment horizontal="center" vertical="center" wrapText="1"/>
      <protection locked="0"/>
    </xf>
    <xf numFmtId="2" fontId="3" fillId="0" borderId="2" xfId="6" applyNumberFormat="1" applyFont="1" applyFill="1" applyBorder="1" applyAlignment="1" applyProtection="1">
      <alignment horizontal="center" vertical="center" wrapText="1"/>
      <protection locked="0"/>
    </xf>
    <xf numFmtId="0" fontId="4" fillId="2" borderId="2" xfId="6" applyNumberFormat="1" applyFont="1" applyFill="1" applyBorder="1" applyAlignment="1" applyProtection="1">
      <alignment horizontal="center" vertical="center" wrapText="1"/>
      <protection locked="0"/>
    </xf>
    <xf numFmtId="165" fontId="6" fillId="2" borderId="16" xfId="6" applyNumberFormat="1" applyFont="1" applyFill="1" applyBorder="1" applyAlignment="1" applyProtection="1">
      <alignment horizontal="center" vertical="center" wrapText="1"/>
      <protection locked="0"/>
    </xf>
    <xf numFmtId="0" fontId="6" fillId="8" borderId="25" xfId="6" applyFont="1" applyFill="1" applyBorder="1" applyAlignment="1" applyProtection="1">
      <alignment vertical="center" wrapText="1"/>
      <protection locked="0"/>
    </xf>
    <xf numFmtId="0" fontId="6" fillId="8" borderId="26" xfId="6" applyFont="1" applyFill="1" applyBorder="1" applyAlignment="1" applyProtection="1">
      <alignment vertical="center" wrapText="1"/>
      <protection locked="0"/>
    </xf>
    <xf numFmtId="0" fontId="4" fillId="8" borderId="27" xfId="6" applyNumberFormat="1" applyFont="1" applyFill="1" applyBorder="1" applyAlignment="1" applyProtection="1">
      <alignment horizontal="center" vertical="center" wrapText="1"/>
      <protection locked="0"/>
    </xf>
    <xf numFmtId="165" fontId="6" fillId="8" borderId="28" xfId="6" applyNumberFormat="1" applyFont="1" applyFill="1" applyBorder="1" applyAlignment="1" applyProtection="1">
      <alignment horizontal="center" vertical="center" wrapText="1"/>
      <protection locked="0"/>
    </xf>
    <xf numFmtId="0" fontId="6" fillId="6" borderId="29" xfId="6" applyFont="1" applyFill="1" applyBorder="1" applyAlignment="1" applyProtection="1">
      <alignment vertical="center" wrapText="1"/>
      <protection hidden="1"/>
    </xf>
    <xf numFmtId="0" fontId="6" fillId="4" borderId="19" xfId="6" applyFont="1" applyFill="1" applyBorder="1" applyAlignment="1" applyProtection="1">
      <alignment horizontal="left" vertical="center" wrapText="1"/>
      <protection locked="0"/>
    </xf>
    <xf numFmtId="0" fontId="6" fillId="4" borderId="1" xfId="6" applyFont="1" applyFill="1" applyBorder="1" applyAlignment="1" applyProtection="1">
      <alignment vertical="center"/>
      <protection locked="0"/>
    </xf>
    <xf numFmtId="0" fontId="6" fillId="4" borderId="1" xfId="6" applyFont="1" applyFill="1" applyBorder="1" applyAlignment="1" applyProtection="1">
      <alignment vertical="center"/>
      <protection hidden="1"/>
    </xf>
    <xf numFmtId="0" fontId="6" fillId="4" borderId="30" xfId="6" applyFont="1" applyFill="1" applyBorder="1" applyAlignment="1" applyProtection="1">
      <alignment vertical="center"/>
      <protection locked="0"/>
    </xf>
    <xf numFmtId="42" fontId="6" fillId="2" borderId="21" xfId="6" applyNumberFormat="1" applyFont="1" applyFill="1" applyBorder="1" applyAlignment="1" applyProtection="1">
      <alignment horizontal="center" vertical="center" wrapText="1"/>
      <protection locked="0"/>
    </xf>
    <xf numFmtId="0" fontId="6" fillId="4" borderId="21" xfId="6" applyFont="1" applyFill="1" applyBorder="1" applyAlignment="1" applyProtection="1">
      <alignment vertical="center"/>
      <protection locked="0"/>
    </xf>
    <xf numFmtId="0" fontId="8" fillId="0" borderId="31" xfId="0" applyFont="1" applyBorder="1"/>
    <xf numFmtId="0" fontId="3" fillId="0" borderId="15" xfId="0" applyFont="1" applyFill="1" applyBorder="1"/>
    <xf numFmtId="42" fontId="3" fillId="0" borderId="5" xfId="6" applyNumberFormat="1" applyFont="1" applyFill="1" applyBorder="1" applyAlignment="1" applyProtection="1">
      <alignment horizontal="center" vertical="center" wrapText="1"/>
      <protection locked="0"/>
    </xf>
    <xf numFmtId="42" fontId="6" fillId="2" borderId="16" xfId="6" applyNumberFormat="1" applyFont="1" applyFill="1" applyBorder="1" applyAlignment="1" applyProtection="1">
      <alignment horizontal="center" vertical="center" wrapText="1"/>
      <protection locked="0"/>
    </xf>
    <xf numFmtId="0" fontId="4" fillId="3" borderId="32" xfId="6" applyFont="1" applyFill="1" applyBorder="1" applyAlignment="1" applyProtection="1">
      <alignment horizontal="left" vertical="center"/>
      <protection hidden="1"/>
    </xf>
    <xf numFmtId="0" fontId="6" fillId="4" borderId="32" xfId="6" applyFont="1" applyFill="1" applyBorder="1" applyAlignment="1" applyProtection="1">
      <alignment vertical="center" wrapText="1"/>
      <protection locked="0"/>
    </xf>
    <xf numFmtId="0" fontId="6" fillId="4" borderId="33" xfId="6" applyFont="1" applyFill="1" applyBorder="1" applyAlignment="1" applyProtection="1">
      <alignment vertical="center" wrapText="1"/>
      <protection locked="0"/>
    </xf>
    <xf numFmtId="0" fontId="6" fillId="4" borderId="12" xfId="6" applyFont="1" applyFill="1" applyBorder="1" applyAlignment="1" applyProtection="1">
      <alignment horizontal="left" vertical="center" wrapText="1"/>
      <protection locked="0"/>
    </xf>
    <xf numFmtId="0" fontId="6" fillId="11" borderId="15" xfId="6" applyFont="1" applyFill="1" applyBorder="1" applyAlignment="1" applyProtection="1">
      <alignment horizontal="left" vertical="center" wrapText="1"/>
      <protection locked="0"/>
    </xf>
    <xf numFmtId="0" fontId="6" fillId="11" borderId="1" xfId="6" applyFont="1" applyFill="1" applyBorder="1" applyAlignment="1" applyProtection="1">
      <alignment horizontal="left" vertical="center" wrapText="1"/>
      <protection locked="0"/>
    </xf>
    <xf numFmtId="0" fontId="6" fillId="11" borderId="2" xfId="6" applyFont="1" applyFill="1" applyBorder="1" applyAlignment="1" applyProtection="1">
      <alignment horizontal="left" vertical="center" wrapText="1"/>
      <protection locked="0"/>
    </xf>
    <xf numFmtId="0" fontId="6" fillId="11" borderId="24" xfId="6" applyFont="1" applyFill="1" applyBorder="1" applyAlignment="1" applyProtection="1">
      <alignment horizontal="left" vertical="center" wrapText="1"/>
      <protection locked="0"/>
    </xf>
    <xf numFmtId="0" fontId="4" fillId="0" borderId="19" xfId="6" applyFont="1" applyFill="1" applyBorder="1" applyAlignment="1" applyProtection="1">
      <alignment horizontal="left" vertical="center" wrapText="1"/>
      <protection locked="0"/>
    </xf>
    <xf numFmtId="0" fontId="4" fillId="0" borderId="1" xfId="6" applyFont="1" applyFill="1" applyBorder="1" applyAlignment="1" applyProtection="1">
      <alignment horizontal="center" vertical="center" wrapText="1"/>
      <protection locked="0"/>
    </xf>
    <xf numFmtId="0" fontId="4" fillId="0" borderId="15" xfId="6" applyFont="1" applyFill="1" applyBorder="1" applyAlignment="1" applyProtection="1">
      <alignment horizontal="left" vertical="center" wrapText="1"/>
      <protection locked="0"/>
    </xf>
    <xf numFmtId="165" fontId="4" fillId="3" borderId="16" xfId="6" applyNumberFormat="1" applyFont="1" applyFill="1" applyBorder="1" applyAlignment="1" applyProtection="1">
      <alignment vertical="center"/>
      <protection hidden="1"/>
    </xf>
    <xf numFmtId="0" fontId="4" fillId="9" borderId="2" xfId="6" applyFont="1" applyFill="1" applyBorder="1" applyAlignment="1" applyProtection="1">
      <alignment vertical="center"/>
      <protection hidden="1"/>
    </xf>
    <xf numFmtId="0" fontId="4" fillId="9" borderId="24" xfId="6" applyFont="1" applyFill="1" applyBorder="1" applyAlignment="1" applyProtection="1">
      <alignment vertical="center"/>
      <protection hidden="1"/>
    </xf>
    <xf numFmtId="0" fontId="4" fillId="9" borderId="1" xfId="6" applyFont="1" applyFill="1" applyBorder="1" applyAlignment="1" applyProtection="1">
      <alignment horizontal="center" vertical="center" wrapText="1"/>
      <protection locked="0"/>
    </xf>
    <xf numFmtId="0" fontId="6" fillId="8" borderId="34" xfId="6" applyFont="1" applyFill="1" applyBorder="1" applyAlignment="1" applyProtection="1">
      <alignment horizontal="center" vertical="center" wrapText="1"/>
      <protection locked="0"/>
    </xf>
    <xf numFmtId="0" fontId="4" fillId="8" borderId="27" xfId="6" applyFont="1" applyFill="1" applyBorder="1" applyAlignment="1" applyProtection="1">
      <alignment vertical="center"/>
      <protection hidden="1"/>
    </xf>
    <xf numFmtId="165" fontId="8" fillId="0" borderId="0" xfId="0" applyNumberFormat="1" applyFont="1"/>
    <xf numFmtId="42" fontId="8" fillId="0" borderId="0" xfId="0" applyNumberFormat="1" applyFont="1"/>
    <xf numFmtId="44" fontId="8" fillId="0" borderId="0" xfId="4" applyFont="1"/>
    <xf numFmtId="168" fontId="8" fillId="0" borderId="0" xfId="4" applyNumberFormat="1" applyFont="1"/>
    <xf numFmtId="168" fontId="8" fillId="0" borderId="0" xfId="0" applyNumberFormat="1" applyFont="1"/>
    <xf numFmtId="0" fontId="4" fillId="7" borderId="1" xfId="6" applyFont="1" applyFill="1" applyBorder="1" applyAlignment="1" applyProtection="1">
      <alignment horizontal="center" vertical="center" wrapText="1"/>
      <protection locked="0"/>
    </xf>
    <xf numFmtId="2" fontId="2" fillId="7" borderId="1" xfId="6" applyNumberFormat="1" applyFont="1" applyFill="1" applyBorder="1" applyAlignment="1" applyProtection="1">
      <alignment horizontal="center" vertical="center" wrapText="1"/>
      <protection locked="0" hidden="1"/>
    </xf>
    <xf numFmtId="0" fontId="4" fillId="3" borderId="15" xfId="6" applyFont="1" applyFill="1" applyBorder="1" applyAlignment="1" applyProtection="1">
      <alignment horizontal="left" vertical="center"/>
      <protection hidden="1"/>
    </xf>
    <xf numFmtId="0" fontId="2" fillId="2" borderId="2" xfId="6" applyFont="1" applyFill="1" applyBorder="1" applyAlignment="1" applyProtection="1">
      <alignment horizontal="left" vertical="center" wrapText="1"/>
      <protection locked="0"/>
    </xf>
    <xf numFmtId="0" fontId="2" fillId="4" borderId="2" xfId="6" applyFont="1" applyFill="1" applyBorder="1" applyAlignment="1" applyProtection="1">
      <alignment horizontal="left" vertical="center" wrapText="1"/>
      <protection locked="0"/>
    </xf>
    <xf numFmtId="0" fontId="2" fillId="4" borderId="16" xfId="6" applyFont="1" applyFill="1" applyBorder="1" applyAlignment="1" applyProtection="1">
      <alignment horizontal="left" vertical="center" wrapText="1"/>
      <protection locked="0"/>
    </xf>
    <xf numFmtId="0" fontId="2" fillId="0" borderId="2" xfId="8" applyFont="1" applyBorder="1" applyAlignment="1" applyProtection="1">
      <alignment horizontal="left" vertical="center"/>
      <protection locked="0"/>
    </xf>
    <xf numFmtId="0" fontId="4" fillId="3" borderId="24" xfId="6" applyFont="1" applyFill="1" applyBorder="1" applyAlignment="1" applyProtection="1">
      <alignment vertical="center"/>
      <protection hidden="1"/>
    </xf>
    <xf numFmtId="0" fontId="3" fillId="0" borderId="2" xfId="2" applyFont="1" applyBorder="1" applyAlignment="1" applyProtection="1">
      <alignment horizontal="left" vertical="center"/>
      <protection locked="0"/>
    </xf>
    <xf numFmtId="166" fontId="4" fillId="3" borderId="2" xfId="6" applyNumberFormat="1" applyFont="1" applyFill="1" applyBorder="1" applyAlignment="1" applyProtection="1">
      <alignment vertical="center"/>
      <protection hidden="1"/>
    </xf>
    <xf numFmtId="0" fontId="4" fillId="3" borderId="34" xfId="6" applyFont="1" applyFill="1" applyBorder="1" applyAlignment="1" applyProtection="1">
      <alignment horizontal="left" vertical="center"/>
      <protection hidden="1"/>
    </xf>
    <xf numFmtId="0" fontId="2" fillId="7" borderId="27" xfId="6" applyFont="1" applyFill="1" applyBorder="1" applyAlignment="1" applyProtection="1">
      <alignment horizontal="left" vertical="center" wrapText="1"/>
      <protection locked="0"/>
    </xf>
    <xf numFmtId="0" fontId="3" fillId="0" borderId="35" xfId="2" applyFont="1" applyBorder="1" applyAlignment="1" applyProtection="1">
      <alignment horizontal="left" vertical="center" wrapText="1"/>
      <protection locked="0"/>
    </xf>
    <xf numFmtId="2" fontId="3" fillId="3" borderId="35" xfId="6" applyNumberFormat="1" applyFont="1" applyFill="1" applyBorder="1" applyAlignment="1" applyProtection="1">
      <alignment horizontal="center" vertical="center" wrapText="1"/>
      <protection locked="0" hidden="1"/>
    </xf>
    <xf numFmtId="166" fontId="4" fillId="3" borderId="35" xfId="6" applyNumberFormat="1" applyFont="1" applyFill="1" applyBorder="1" applyAlignment="1" applyProtection="1">
      <alignment vertical="center"/>
      <protection hidden="1"/>
    </xf>
    <xf numFmtId="0" fontId="3" fillId="3" borderId="35" xfId="6" applyFont="1" applyFill="1" applyBorder="1" applyAlignment="1" applyProtection="1">
      <alignment horizontal="center" vertical="center"/>
      <protection locked="0"/>
    </xf>
    <xf numFmtId="165" fontId="4" fillId="3" borderId="17" xfId="6" applyNumberFormat="1" applyFont="1" applyFill="1" applyBorder="1" applyAlignment="1" applyProtection="1">
      <alignment vertical="center"/>
      <protection hidden="1"/>
    </xf>
    <xf numFmtId="0" fontId="4" fillId="7" borderId="27" xfId="6" applyFont="1" applyFill="1" applyBorder="1" applyAlignment="1" applyProtection="1">
      <alignment vertical="center"/>
      <protection hidden="1"/>
    </xf>
    <xf numFmtId="165" fontId="4" fillId="7" borderId="28" xfId="6" applyNumberFormat="1" applyFont="1" applyFill="1" applyBorder="1" applyAlignment="1" applyProtection="1">
      <alignment vertical="center"/>
      <protection hidden="1"/>
    </xf>
    <xf numFmtId="42" fontId="6" fillId="9" borderId="36" xfId="6" applyNumberFormat="1" applyFont="1" applyFill="1" applyBorder="1" applyAlignment="1" applyProtection="1">
      <alignment horizontal="center" vertical="center" wrapText="1"/>
      <protection locked="0"/>
    </xf>
    <xf numFmtId="42" fontId="9" fillId="0" borderId="0" xfId="0" applyNumberFormat="1" applyFont="1" applyBorder="1"/>
    <xf numFmtId="165" fontId="3" fillId="0" borderId="5" xfId="6" applyNumberFormat="1" applyFont="1" applyFill="1" applyBorder="1" applyAlignment="1" applyProtection="1">
      <alignment horizontal="center" vertical="center" wrapText="1"/>
      <protection hidden="1"/>
    </xf>
    <xf numFmtId="165" fontId="4" fillId="3" borderId="5" xfId="6" applyNumberFormat="1" applyFont="1" applyFill="1" applyBorder="1" applyAlignment="1" applyProtection="1">
      <alignment vertical="center"/>
      <protection hidden="1"/>
    </xf>
    <xf numFmtId="42" fontId="4" fillId="9" borderId="5" xfId="6" applyNumberFormat="1" applyFont="1" applyFill="1" applyBorder="1" applyAlignment="1" applyProtection="1">
      <alignment vertical="center"/>
      <protection hidden="1"/>
    </xf>
    <xf numFmtId="165" fontId="3" fillId="9" borderId="5" xfId="6" applyNumberFormat="1" applyFont="1" applyFill="1" applyBorder="1" applyAlignment="1" applyProtection="1">
      <alignment horizontal="center" vertical="center" wrapText="1"/>
      <protection hidden="1"/>
    </xf>
    <xf numFmtId="42" fontId="6" fillId="8" borderId="37" xfId="6" applyNumberFormat="1" applyFont="1" applyFill="1" applyBorder="1" applyAlignment="1" applyProtection="1">
      <alignment vertical="center"/>
      <protection hidden="1"/>
    </xf>
    <xf numFmtId="42" fontId="8" fillId="0" borderId="0" xfId="0" applyNumberFormat="1" applyFont="1" applyBorder="1"/>
    <xf numFmtId="165" fontId="3" fillId="0" borderId="0" xfId="6" applyNumberFormat="1" applyFont="1" applyFill="1" applyBorder="1" applyAlignment="1" applyProtection="1">
      <alignment horizontal="center" vertical="center" wrapText="1"/>
      <protection hidden="1"/>
    </xf>
    <xf numFmtId="165" fontId="4" fillId="3" borderId="0" xfId="6" applyNumberFormat="1" applyFont="1" applyFill="1" applyBorder="1" applyAlignment="1" applyProtection="1">
      <alignment vertical="center"/>
      <protection hidden="1"/>
    </xf>
    <xf numFmtId="169" fontId="8" fillId="0" borderId="0" xfId="0" applyNumberFormat="1" applyFont="1" applyBorder="1"/>
    <xf numFmtId="165" fontId="8" fillId="0" borderId="0" xfId="0" applyNumberFormat="1" applyFont="1" applyBorder="1"/>
    <xf numFmtId="0" fontId="4" fillId="12" borderId="14" xfId="6" applyFont="1" applyFill="1" applyBorder="1" applyAlignment="1" applyProtection="1">
      <alignment horizontal="left" vertical="center"/>
      <protection hidden="1"/>
    </xf>
    <xf numFmtId="167" fontId="6" fillId="6" borderId="20" xfId="6" applyNumberFormat="1" applyFont="1" applyFill="1" applyBorder="1" applyAlignment="1" applyProtection="1">
      <alignment vertical="center" wrapText="1"/>
      <protection hidden="1"/>
    </xf>
    <xf numFmtId="167" fontId="6" fillId="4" borderId="16" xfId="6" applyNumberFormat="1" applyFont="1" applyFill="1" applyBorder="1" applyAlignment="1" applyProtection="1">
      <alignment vertical="center"/>
      <protection hidden="1"/>
    </xf>
    <xf numFmtId="167" fontId="3" fillId="0" borderId="16" xfId="6" applyNumberFormat="1" applyFont="1" applyFill="1" applyBorder="1" applyAlignment="1" applyProtection="1">
      <alignment horizontal="center" vertical="center" wrapText="1"/>
      <protection hidden="1"/>
    </xf>
    <xf numFmtId="167" fontId="3" fillId="3" borderId="16" xfId="6" applyNumberFormat="1" applyFont="1" applyFill="1" applyBorder="1" applyAlignment="1" applyProtection="1">
      <alignment horizontal="center" vertical="center" wrapText="1"/>
      <protection hidden="1"/>
    </xf>
    <xf numFmtId="167" fontId="2" fillId="2" borderId="16" xfId="6" applyNumberFormat="1" applyFont="1" applyFill="1" applyBorder="1" applyAlignment="1" applyProtection="1">
      <alignment horizontal="center" vertical="center" wrapText="1"/>
      <protection hidden="1"/>
    </xf>
    <xf numFmtId="167" fontId="6" fillId="3" borderId="16" xfId="6" applyNumberFormat="1" applyFont="1" applyFill="1" applyBorder="1" applyAlignment="1" applyProtection="1">
      <alignment vertical="center"/>
      <protection hidden="1"/>
    </xf>
    <xf numFmtId="167" fontId="3" fillId="7" borderId="16" xfId="6" applyNumberFormat="1" applyFont="1" applyFill="1" applyBorder="1" applyAlignment="1" applyProtection="1">
      <alignment horizontal="center" vertical="center" wrapText="1"/>
      <protection hidden="1"/>
    </xf>
    <xf numFmtId="167" fontId="2" fillId="7" borderId="16" xfId="6" applyNumberFormat="1" applyFont="1" applyFill="1" applyBorder="1" applyAlignment="1" applyProtection="1">
      <alignment horizontal="center" vertical="center" wrapText="1"/>
      <protection hidden="1"/>
    </xf>
    <xf numFmtId="167" fontId="2" fillId="8" borderId="17" xfId="6" applyNumberFormat="1" applyFont="1" applyFill="1" applyBorder="1" applyAlignment="1" applyProtection="1">
      <alignment horizontal="center" vertical="center" wrapText="1"/>
      <protection hidden="1"/>
    </xf>
    <xf numFmtId="167" fontId="6" fillId="6" borderId="13" xfId="6" applyNumberFormat="1" applyFont="1" applyFill="1" applyBorder="1" applyAlignment="1" applyProtection="1">
      <alignment vertical="center" wrapText="1"/>
      <protection hidden="1"/>
    </xf>
    <xf numFmtId="167" fontId="3" fillId="9" borderId="16" xfId="6" applyNumberFormat="1" applyFont="1" applyFill="1" applyBorder="1" applyAlignment="1" applyProtection="1">
      <alignment horizontal="center" vertical="center" wrapText="1"/>
      <protection hidden="1"/>
    </xf>
    <xf numFmtId="167" fontId="3" fillId="0" borderId="21" xfId="6" applyNumberFormat="1" applyFont="1" applyFill="1" applyBorder="1" applyAlignment="1" applyProtection="1">
      <alignment horizontal="center" vertical="center" wrapText="1"/>
      <protection hidden="1"/>
    </xf>
    <xf numFmtId="167" fontId="4" fillId="0" borderId="16" xfId="6" applyNumberFormat="1" applyFont="1" applyBorder="1" applyAlignment="1" applyProtection="1">
      <alignment vertical="center"/>
      <protection hidden="1"/>
    </xf>
    <xf numFmtId="167" fontId="2" fillId="8" borderId="16" xfId="6" applyNumberFormat="1" applyFont="1" applyFill="1" applyBorder="1" applyAlignment="1" applyProtection="1">
      <alignment horizontal="center" vertical="center" wrapText="1"/>
      <protection hidden="1"/>
    </xf>
    <xf numFmtId="167" fontId="6" fillId="6" borderId="29" xfId="6" applyNumberFormat="1" applyFont="1" applyFill="1" applyBorder="1" applyAlignment="1" applyProtection="1">
      <alignment vertical="center" wrapText="1"/>
      <protection hidden="1"/>
    </xf>
    <xf numFmtId="167" fontId="4" fillId="3" borderId="16" xfId="6" applyNumberFormat="1" applyFont="1" applyFill="1" applyBorder="1" applyAlignment="1" applyProtection="1">
      <alignment vertical="center"/>
      <protection hidden="1"/>
    </xf>
    <xf numFmtId="44" fontId="6" fillId="6" borderId="1" xfId="4" applyFont="1" applyFill="1" applyBorder="1" applyAlignment="1" applyProtection="1">
      <alignment vertical="center" wrapText="1"/>
      <protection hidden="1"/>
    </xf>
    <xf numFmtId="44" fontId="6" fillId="4" borderId="2" xfId="4" applyFont="1" applyFill="1" applyBorder="1" applyAlignment="1" applyProtection="1">
      <alignment vertical="center"/>
      <protection hidden="1"/>
    </xf>
    <xf numFmtId="44" fontId="3" fillId="0" borderId="2" xfId="4" applyFont="1" applyFill="1" applyBorder="1" applyAlignment="1" applyProtection="1">
      <alignment horizontal="center" vertical="center" wrapText="1"/>
      <protection locked="0"/>
    </xf>
    <xf numFmtId="44" fontId="2" fillId="2" borderId="2" xfId="4" applyFont="1" applyFill="1" applyBorder="1" applyAlignment="1" applyProtection="1">
      <alignment horizontal="center" vertical="center" wrapText="1"/>
      <protection locked="0" hidden="1"/>
    </xf>
    <xf numFmtId="44" fontId="6" fillId="4" borderId="2" xfId="4" applyFont="1" applyFill="1" applyBorder="1" applyAlignment="1" applyProtection="1">
      <alignment vertical="center"/>
      <protection locked="0" hidden="1"/>
    </xf>
    <xf numFmtId="44" fontId="2" fillId="7" borderId="2" xfId="4" applyFont="1" applyFill="1" applyBorder="1" applyAlignment="1" applyProtection="1">
      <alignment horizontal="center" vertical="center" wrapText="1"/>
      <protection locked="0" hidden="1"/>
    </xf>
    <xf numFmtId="44" fontId="4" fillId="2" borderId="2" xfId="4" applyFont="1" applyFill="1" applyBorder="1" applyAlignment="1" applyProtection="1">
      <alignment horizontal="center" vertical="center" wrapText="1"/>
      <protection locked="0"/>
    </xf>
    <xf numFmtId="44" fontId="3" fillId="0" borderId="1" xfId="4" applyFont="1" applyFill="1" applyBorder="1" applyAlignment="1" applyProtection="1">
      <alignment horizontal="center" vertical="center" wrapText="1"/>
      <protection locked="0"/>
    </xf>
    <xf numFmtId="44" fontId="3" fillId="7" borderId="2" xfId="4" applyFont="1" applyFill="1" applyBorder="1" applyAlignment="1" applyProtection="1">
      <alignment horizontal="center" vertical="center" wrapText="1"/>
      <protection locked="0"/>
    </xf>
    <xf numFmtId="44" fontId="4" fillId="3" borderId="2" xfId="4" applyFont="1" applyFill="1" applyBorder="1" applyAlignment="1" applyProtection="1">
      <alignment vertical="center"/>
      <protection hidden="1"/>
    </xf>
    <xf numFmtId="44" fontId="3" fillId="5" borderId="6" xfId="4" applyFont="1" applyFill="1" applyBorder="1" applyAlignment="1" applyProtection="1">
      <alignment horizontal="center" vertical="center" wrapText="1"/>
      <protection locked="0"/>
    </xf>
    <xf numFmtId="44" fontId="6" fillId="8" borderId="2" xfId="4" applyFont="1" applyFill="1" applyBorder="1" applyAlignment="1" applyProtection="1">
      <alignment vertical="center"/>
      <protection locked="0" hidden="1"/>
    </xf>
    <xf numFmtId="44" fontId="3" fillId="9" borderId="2" xfId="4" applyFont="1" applyFill="1" applyBorder="1" applyAlignment="1" applyProtection="1">
      <alignment horizontal="center" vertical="center" wrapText="1"/>
      <protection locked="0"/>
    </xf>
    <xf numFmtId="44" fontId="6" fillId="4" borderId="2" xfId="4" applyFont="1" applyFill="1" applyBorder="1" applyAlignment="1" applyProtection="1">
      <alignment vertical="center"/>
      <protection locked="0"/>
    </xf>
    <xf numFmtId="44" fontId="6" fillId="3" borderId="2" xfId="4" applyFont="1" applyFill="1" applyBorder="1" applyAlignment="1" applyProtection="1">
      <alignment vertical="center"/>
      <protection locked="0"/>
    </xf>
    <xf numFmtId="44" fontId="3" fillId="0" borderId="2" xfId="4" applyFont="1" applyFill="1" applyBorder="1" applyAlignment="1" applyProtection="1">
      <alignment vertical="center" wrapText="1"/>
      <protection locked="0" hidden="1"/>
    </xf>
    <xf numFmtId="44" fontId="3" fillId="0" borderId="24" xfId="4" applyFont="1" applyFill="1" applyBorder="1" applyAlignment="1" applyProtection="1">
      <alignment horizontal="center" vertical="center" wrapText="1"/>
      <protection locked="0"/>
    </xf>
    <xf numFmtId="44" fontId="4" fillId="3" borderId="2" xfId="4" applyFont="1" applyFill="1" applyBorder="1" applyAlignment="1" applyProtection="1">
      <alignment vertical="center"/>
      <protection locked="0"/>
    </xf>
    <xf numFmtId="44" fontId="2" fillId="7" borderId="1" xfId="4" applyFont="1" applyFill="1" applyBorder="1" applyAlignment="1" applyProtection="1">
      <alignment horizontal="center" vertical="center" wrapText="1"/>
      <protection locked="0" hidden="1"/>
    </xf>
    <xf numFmtId="44" fontId="4" fillId="8" borderId="1" xfId="4" applyFont="1" applyFill="1" applyBorder="1" applyAlignment="1" applyProtection="1">
      <alignment horizontal="center" vertical="center" wrapText="1"/>
      <protection locked="0"/>
    </xf>
    <xf numFmtId="44" fontId="4" fillId="8" borderId="27" xfId="4" applyFont="1" applyFill="1" applyBorder="1" applyAlignment="1" applyProtection="1">
      <alignment horizontal="center" vertical="center" wrapText="1"/>
      <protection locked="0"/>
    </xf>
    <xf numFmtId="44" fontId="6" fillId="4" borderId="1" xfId="4" applyFont="1" applyFill="1" applyBorder="1" applyAlignment="1" applyProtection="1">
      <alignment vertical="center"/>
      <protection locked="0"/>
    </xf>
    <xf numFmtId="44" fontId="3" fillId="0" borderId="5" xfId="4" applyFont="1" applyFill="1" applyBorder="1" applyAlignment="1" applyProtection="1">
      <alignment horizontal="center" vertical="center" wrapText="1"/>
      <protection locked="0"/>
    </xf>
    <xf numFmtId="44" fontId="2" fillId="4" borderId="2" xfId="4" applyFont="1" applyFill="1" applyBorder="1" applyAlignment="1" applyProtection="1">
      <alignment horizontal="left" vertical="center" wrapText="1"/>
      <protection locked="0"/>
    </xf>
    <xf numFmtId="44" fontId="6" fillId="4" borderId="12" xfId="4" applyFont="1" applyFill="1" applyBorder="1" applyAlignment="1" applyProtection="1">
      <alignment horizontal="left" vertical="center" wrapText="1"/>
      <protection locked="0"/>
    </xf>
    <xf numFmtId="44" fontId="4" fillId="0" borderId="2" xfId="4" applyFont="1" applyFill="1" applyBorder="1" applyAlignment="1" applyProtection="1">
      <alignment horizontal="center" vertical="center" wrapText="1"/>
      <protection locked="0"/>
    </xf>
    <xf numFmtId="44" fontId="4" fillId="9" borderId="2" xfId="4" applyFont="1" applyFill="1" applyBorder="1" applyAlignment="1" applyProtection="1">
      <alignment vertical="center"/>
      <protection hidden="1"/>
    </xf>
    <xf numFmtId="167" fontId="6" fillId="7" borderId="28" xfId="6" applyNumberFormat="1" applyFont="1" applyFill="1" applyBorder="1" applyAlignment="1" applyProtection="1">
      <alignment vertical="center"/>
      <protection hidden="1"/>
    </xf>
    <xf numFmtId="0" fontId="4" fillId="0" borderId="15" xfId="6" applyFont="1" applyFill="1" applyBorder="1" applyAlignment="1" applyProtection="1">
      <alignment horizontal="left" vertical="center"/>
      <protection hidden="1"/>
    </xf>
    <xf numFmtId="167" fontId="4" fillId="9" borderId="16" xfId="6" applyNumberFormat="1" applyFont="1" applyFill="1" applyBorder="1" applyAlignment="1" applyProtection="1">
      <alignment vertical="center"/>
      <protection hidden="1"/>
    </xf>
    <xf numFmtId="9" fontId="3" fillId="3" borderId="2" xfId="16" applyFont="1" applyFill="1" applyBorder="1" applyAlignment="1" applyProtection="1">
      <alignment horizontal="center" vertical="center" wrapText="1"/>
      <protection locked="0" hidden="1"/>
    </xf>
    <xf numFmtId="0" fontId="6" fillId="6" borderId="4" xfId="6" applyFont="1" applyFill="1" applyBorder="1" applyAlignment="1" applyProtection="1">
      <alignment vertical="center" wrapText="1"/>
      <protection hidden="1"/>
    </xf>
    <xf numFmtId="0" fontId="6" fillId="6" borderId="33" xfId="6" applyFont="1" applyFill="1" applyBorder="1" applyAlignment="1" applyProtection="1">
      <alignment vertical="center" wrapText="1"/>
      <protection hidden="1"/>
    </xf>
    <xf numFmtId="0" fontId="4" fillId="3" borderId="19" xfId="6" applyFont="1" applyFill="1" applyBorder="1" applyAlignment="1" applyProtection="1">
      <alignment horizontal="left" vertical="center"/>
      <protection hidden="1"/>
    </xf>
    <xf numFmtId="0" fontId="4" fillId="0" borderId="34" xfId="6" applyFont="1" applyFill="1" applyBorder="1" applyAlignment="1" applyProtection="1">
      <alignment horizontal="left" vertical="center"/>
      <protection hidden="1"/>
    </xf>
    <xf numFmtId="0" fontId="4" fillId="0" borderId="19" xfId="6" applyFont="1" applyFill="1" applyBorder="1" applyAlignment="1" applyProtection="1">
      <alignment horizontal="left" vertical="center"/>
      <protection hidden="1"/>
    </xf>
    <xf numFmtId="0" fontId="4" fillId="0" borderId="44" xfId="6" applyFont="1" applyFill="1" applyBorder="1" applyAlignment="1" applyProtection="1">
      <alignment horizontal="left" vertical="center"/>
      <protection hidden="1"/>
    </xf>
    <xf numFmtId="0" fontId="4" fillId="0" borderId="11" xfId="6" applyFont="1" applyFill="1" applyBorder="1" applyAlignment="1" applyProtection="1">
      <alignment horizontal="left" vertical="center"/>
      <protection hidden="1"/>
    </xf>
    <xf numFmtId="2" fontId="6" fillId="6" borderId="1" xfId="6" applyNumberFormat="1" applyFont="1" applyFill="1" applyBorder="1" applyAlignment="1" applyProtection="1">
      <alignment vertical="center" wrapText="1"/>
      <protection hidden="1"/>
    </xf>
    <xf numFmtId="2" fontId="6" fillId="4" borderId="2" xfId="6" applyNumberFormat="1" applyFont="1" applyFill="1" applyBorder="1" applyAlignment="1" applyProtection="1">
      <alignment vertical="center"/>
      <protection hidden="1"/>
    </xf>
    <xf numFmtId="2" fontId="6" fillId="6" borderId="12" xfId="6" applyNumberFormat="1" applyFont="1" applyFill="1" applyBorder="1" applyAlignment="1" applyProtection="1">
      <alignment vertical="center" wrapText="1"/>
      <protection hidden="1"/>
    </xf>
    <xf numFmtId="2" fontId="6" fillId="4" borderId="1" xfId="6" applyNumberFormat="1" applyFont="1" applyFill="1" applyBorder="1" applyAlignment="1" applyProtection="1">
      <alignment vertical="center"/>
      <protection hidden="1"/>
    </xf>
    <xf numFmtId="2" fontId="4" fillId="7" borderId="27" xfId="6" applyNumberFormat="1" applyFont="1" applyFill="1" applyBorder="1" applyAlignment="1" applyProtection="1">
      <alignment vertical="center"/>
      <protection hidden="1"/>
    </xf>
    <xf numFmtId="2" fontId="4" fillId="9" borderId="24" xfId="6" applyNumberFormat="1" applyFont="1" applyFill="1" applyBorder="1" applyAlignment="1" applyProtection="1">
      <alignment vertical="center"/>
      <protection hidden="1"/>
    </xf>
    <xf numFmtId="0" fontId="8" fillId="0" borderId="0" xfId="0" applyFont="1" applyProtection="1"/>
    <xf numFmtId="164" fontId="8" fillId="0" borderId="0" xfId="11" applyFont="1" applyProtection="1"/>
    <xf numFmtId="0" fontId="9" fillId="0" borderId="0" xfId="0" applyFont="1" applyAlignment="1" applyProtection="1">
      <alignment horizontal="center"/>
    </xf>
    <xf numFmtId="2" fontId="9" fillId="0" borderId="0" xfId="0" applyNumberFormat="1" applyFont="1" applyAlignment="1" applyProtection="1">
      <alignment horizontal="center"/>
    </xf>
    <xf numFmtId="2" fontId="8" fillId="0" borderId="0" xfId="0" applyNumberFormat="1" applyFont="1" applyProtection="1"/>
    <xf numFmtId="44" fontId="8" fillId="0" borderId="0" xfId="4" applyFont="1" applyProtection="1"/>
    <xf numFmtId="167" fontId="8" fillId="0" borderId="0" xfId="0" applyNumberFormat="1" applyFont="1" applyProtection="1"/>
    <xf numFmtId="0" fontId="6" fillId="4" borderId="7" xfId="6" applyFont="1" applyFill="1" applyBorder="1" applyAlignment="1" applyProtection="1">
      <alignment horizontal="left" vertical="center" wrapText="1"/>
    </xf>
    <xf numFmtId="0" fontId="6" fillId="4" borderId="2" xfId="6" applyFont="1" applyFill="1" applyBorder="1" applyAlignment="1" applyProtection="1">
      <alignment vertical="center"/>
    </xf>
    <xf numFmtId="0" fontId="4" fillId="3" borderId="7" xfId="6" applyFont="1" applyFill="1" applyBorder="1" applyAlignment="1" applyProtection="1">
      <alignment vertical="center"/>
    </xf>
    <xf numFmtId="0" fontId="8" fillId="0" borderId="2" xfId="9" applyFont="1" applyBorder="1" applyAlignment="1" applyProtection="1">
      <alignment horizontal="center" vertical="center"/>
    </xf>
    <xf numFmtId="2" fontId="3" fillId="0" borderId="2" xfId="6" applyNumberFormat="1" applyFont="1" applyFill="1" applyBorder="1" applyAlignment="1" applyProtection="1">
      <alignment horizontal="center" vertical="center" wrapText="1"/>
      <protection hidden="1"/>
    </xf>
    <xf numFmtId="0" fontId="2" fillId="2" borderId="7" xfId="6" applyFont="1" applyFill="1" applyBorder="1" applyAlignment="1" applyProtection="1">
      <alignment horizontal="left" vertical="center" wrapText="1"/>
    </xf>
    <xf numFmtId="0" fontId="4" fillId="2" borderId="2" xfId="6" applyFont="1" applyFill="1" applyBorder="1" applyAlignment="1" applyProtection="1">
      <alignment horizontal="center" vertical="center" wrapText="1"/>
    </xf>
    <xf numFmtId="2" fontId="2" fillId="2" borderId="2" xfId="6" applyNumberFormat="1" applyFont="1" applyFill="1" applyBorder="1" applyAlignment="1" applyProtection="1">
      <alignment horizontal="center" vertical="center" wrapText="1"/>
      <protection hidden="1"/>
    </xf>
    <xf numFmtId="0" fontId="2" fillId="4" borderId="7" xfId="6" applyFont="1" applyFill="1" applyBorder="1" applyAlignment="1" applyProtection="1">
      <alignment horizontal="left" vertical="center" wrapText="1"/>
    </xf>
    <xf numFmtId="0" fontId="2" fillId="3" borderId="7" xfId="6" applyFont="1" applyFill="1" applyBorder="1" applyAlignment="1" applyProtection="1">
      <alignment vertical="center"/>
    </xf>
    <xf numFmtId="0" fontId="6" fillId="3" borderId="2" xfId="6" applyFont="1" applyFill="1" applyBorder="1" applyAlignment="1" applyProtection="1">
      <alignment vertical="center"/>
    </xf>
    <xf numFmtId="2" fontId="6" fillId="3" borderId="2" xfId="6" applyNumberFormat="1" applyFont="1" applyFill="1" applyBorder="1" applyAlignment="1" applyProtection="1">
      <alignment vertical="center"/>
      <protection hidden="1"/>
    </xf>
    <xf numFmtId="0" fontId="3" fillId="3" borderId="7" xfId="6" applyFont="1" applyFill="1" applyBorder="1" applyAlignment="1" applyProtection="1">
      <alignment vertical="center" wrapText="1"/>
    </xf>
    <xf numFmtId="0" fontId="2" fillId="3" borderId="7" xfId="6" applyFont="1" applyFill="1" applyBorder="1" applyAlignment="1" applyProtection="1">
      <alignment vertical="center" wrapText="1"/>
    </xf>
    <xf numFmtId="0" fontId="3" fillId="3" borderId="7" xfId="6" applyFont="1" applyFill="1" applyBorder="1" applyAlignment="1" applyProtection="1">
      <alignment vertical="center"/>
    </xf>
    <xf numFmtId="0" fontId="2" fillId="7" borderId="7" xfId="6" applyFont="1" applyFill="1" applyBorder="1" applyAlignment="1" applyProtection="1">
      <alignment horizontal="left" vertical="center" wrapText="1"/>
    </xf>
    <xf numFmtId="0" fontId="4" fillId="7" borderId="2" xfId="6" applyFont="1" applyFill="1" applyBorder="1" applyAlignment="1" applyProtection="1">
      <alignment horizontal="center" vertical="center" wrapText="1"/>
    </xf>
    <xf numFmtId="2" fontId="2" fillId="7" borderId="2" xfId="6" applyNumberFormat="1" applyFont="1" applyFill="1" applyBorder="1" applyAlignment="1" applyProtection="1">
      <alignment horizontal="center" vertical="center" wrapText="1"/>
      <protection hidden="1"/>
    </xf>
    <xf numFmtId="0" fontId="2" fillId="0" borderId="7" xfId="8" applyFont="1" applyBorder="1" applyAlignment="1" applyProtection="1">
      <alignment horizontal="left" vertical="center" wrapText="1"/>
    </xf>
    <xf numFmtId="0" fontId="3" fillId="3" borderId="2" xfId="6" applyFont="1" applyFill="1" applyBorder="1" applyAlignment="1" applyProtection="1">
      <alignment horizontal="center" vertical="center"/>
    </xf>
    <xf numFmtId="2" fontId="3" fillId="3" borderId="2" xfId="6" applyNumberFormat="1" applyFont="1" applyFill="1" applyBorder="1" applyAlignment="1" applyProtection="1">
      <alignment horizontal="center" vertical="center" wrapText="1"/>
      <protection hidden="1"/>
    </xf>
    <xf numFmtId="0" fontId="3" fillId="0" borderId="7" xfId="8" applyFont="1" applyFill="1" applyBorder="1" applyAlignment="1" applyProtection="1">
      <alignment horizontal="left" vertical="center" wrapText="1"/>
    </xf>
    <xf numFmtId="0" fontId="2" fillId="0" borderId="7" xfId="8" applyFont="1" applyFill="1" applyBorder="1" applyAlignment="1" applyProtection="1">
      <alignment horizontal="left" vertical="center" wrapText="1"/>
    </xf>
    <xf numFmtId="3" fontId="3" fillId="3" borderId="2" xfId="6" applyNumberFormat="1" applyFont="1" applyFill="1" applyBorder="1" applyAlignment="1" applyProtection="1">
      <alignment horizontal="center" vertical="center" wrapText="1"/>
    </xf>
    <xf numFmtId="0" fontId="4" fillId="0" borderId="7" xfId="6" applyFont="1" applyFill="1" applyBorder="1" applyAlignment="1" applyProtection="1">
      <alignment vertical="center"/>
    </xf>
    <xf numFmtId="0" fontId="3" fillId="3" borderId="2" xfId="6" applyFont="1" applyFill="1" applyBorder="1" applyAlignment="1" applyProtection="1">
      <alignment horizontal="center" vertical="center" wrapText="1"/>
    </xf>
    <xf numFmtId="0" fontId="3" fillId="0" borderId="7" xfId="8" applyFont="1" applyBorder="1" applyAlignment="1" applyProtection="1">
      <alignment horizontal="left" vertical="center" wrapText="1"/>
    </xf>
    <xf numFmtId="0" fontId="3" fillId="0" borderId="7" xfId="2" applyFont="1" applyBorder="1" applyAlignment="1" applyProtection="1">
      <alignment horizontal="left" vertical="center" wrapText="1"/>
    </xf>
    <xf numFmtId="0" fontId="2" fillId="0" borderId="4" xfId="8" applyFont="1" applyBorder="1" applyAlignment="1" applyProtection="1">
      <alignment horizontal="left" vertical="center" wrapText="1"/>
    </xf>
    <xf numFmtId="3" fontId="3" fillId="3" borderId="1" xfId="6" applyNumberFormat="1" applyFont="1" applyFill="1" applyBorder="1" applyAlignment="1" applyProtection="1">
      <alignment horizontal="center" vertical="center" wrapText="1"/>
    </xf>
    <xf numFmtId="2" fontId="3" fillId="3" borderId="1" xfId="6" applyNumberFormat="1" applyFont="1" applyFill="1" applyBorder="1" applyAlignment="1" applyProtection="1">
      <alignment horizontal="center" vertical="center" wrapText="1"/>
      <protection hidden="1"/>
    </xf>
    <xf numFmtId="0" fontId="3" fillId="7" borderId="2" xfId="6" applyFont="1" applyFill="1" applyBorder="1" applyAlignment="1" applyProtection="1">
      <alignment horizontal="center" vertical="center" wrapText="1"/>
    </xf>
    <xf numFmtId="2" fontId="3" fillId="7" borderId="2" xfId="6" applyNumberFormat="1" applyFont="1" applyFill="1" applyBorder="1" applyAlignment="1" applyProtection="1">
      <alignment horizontal="center" vertical="center" wrapText="1"/>
      <protection hidden="1"/>
    </xf>
    <xf numFmtId="0" fontId="2" fillId="0" borderId="7" xfId="8" applyFont="1" applyBorder="1" applyAlignment="1" applyProtection="1">
      <alignment horizontal="left" vertical="center"/>
    </xf>
    <xf numFmtId="0" fontId="3" fillId="0" borderId="7" xfId="2" applyFont="1" applyFill="1" applyBorder="1" applyAlignment="1" applyProtection="1">
      <alignment horizontal="left" vertical="center"/>
    </xf>
    <xf numFmtId="0" fontId="3" fillId="0" borderId="2" xfId="6" applyFont="1" applyFill="1" applyBorder="1" applyAlignment="1" applyProtection="1">
      <alignment horizontal="center" vertical="center"/>
    </xf>
    <xf numFmtId="0" fontId="3" fillId="0" borderId="2" xfId="6" applyFont="1" applyFill="1" applyBorder="1" applyAlignment="1" applyProtection="1">
      <alignment horizontal="center" vertical="center" wrapText="1"/>
    </xf>
    <xf numFmtId="0" fontId="3" fillId="0" borderId="7" xfId="2" applyFont="1" applyBorder="1" applyAlignment="1" applyProtection="1">
      <alignment horizontal="left" vertical="center"/>
    </xf>
    <xf numFmtId="0" fontId="6" fillId="8" borderId="7" xfId="6" applyFont="1" applyFill="1" applyBorder="1" applyAlignment="1" applyProtection="1">
      <alignment horizontal="left" vertical="center" wrapText="1"/>
    </xf>
    <xf numFmtId="0" fontId="4" fillId="8" borderId="2" xfId="6" applyFont="1" applyFill="1" applyBorder="1" applyAlignment="1" applyProtection="1">
      <alignment horizontal="center" vertical="center" wrapText="1"/>
    </xf>
    <xf numFmtId="2" fontId="3" fillId="8" borderId="2" xfId="6" applyNumberFormat="1" applyFont="1" applyFill="1" applyBorder="1" applyAlignment="1" applyProtection="1">
      <alignment horizontal="center" vertical="center" wrapText="1"/>
      <protection hidden="1"/>
    </xf>
    <xf numFmtId="0" fontId="6" fillId="9" borderId="7" xfId="6" applyFont="1" applyFill="1" applyBorder="1" applyAlignment="1" applyProtection="1">
      <alignment vertical="center"/>
    </xf>
    <xf numFmtId="0" fontId="8" fillId="9" borderId="2" xfId="9" applyFont="1" applyFill="1" applyBorder="1" applyAlignment="1" applyProtection="1">
      <alignment horizontal="center" vertical="center"/>
    </xf>
    <xf numFmtId="2" fontId="3" fillId="9" borderId="2" xfId="6" applyNumberFormat="1" applyFont="1" applyFill="1" applyBorder="1" applyAlignment="1" applyProtection="1">
      <alignment horizontal="center" vertical="center" wrapText="1"/>
      <protection hidden="1"/>
    </xf>
    <xf numFmtId="3" fontId="4" fillId="0" borderId="15" xfId="6" applyNumberFormat="1" applyFont="1" applyFill="1" applyBorder="1" applyAlignment="1" applyProtection="1">
      <alignment horizontal="left" vertical="center" wrapText="1"/>
    </xf>
    <xf numFmtId="0" fontId="2" fillId="0" borderId="2" xfId="8" applyFont="1" applyFill="1" applyBorder="1" applyAlignment="1" applyProtection="1">
      <alignment vertical="center" wrapText="1"/>
    </xf>
    <xf numFmtId="2" fontId="3" fillId="0" borderId="2" xfId="6" applyNumberFormat="1" applyFont="1" applyFill="1" applyBorder="1" applyAlignment="1" applyProtection="1">
      <alignment vertical="center" wrapText="1"/>
      <protection hidden="1"/>
    </xf>
    <xf numFmtId="167" fontId="3" fillId="0" borderId="16" xfId="6" applyNumberFormat="1" applyFont="1" applyFill="1" applyBorder="1" applyAlignment="1" applyProtection="1">
      <alignment vertical="center" wrapText="1"/>
      <protection hidden="1"/>
    </xf>
    <xf numFmtId="0" fontId="3" fillId="0" borderId="7" xfId="2" applyFont="1" applyFill="1" applyBorder="1" applyAlignment="1" applyProtection="1">
      <alignment horizontal="left" vertical="center" wrapText="1"/>
    </xf>
    <xf numFmtId="0" fontId="4" fillId="7" borderId="1" xfId="6" applyFont="1" applyFill="1" applyBorder="1" applyAlignment="1" applyProtection="1">
      <alignment horizontal="center" vertical="center" wrapText="1"/>
    </xf>
    <xf numFmtId="2" fontId="2" fillId="7" borderId="1" xfId="6" applyNumberFormat="1" applyFont="1" applyFill="1" applyBorder="1" applyAlignment="1" applyProtection="1">
      <alignment horizontal="center" vertical="center" wrapText="1"/>
      <protection hidden="1"/>
    </xf>
    <xf numFmtId="0" fontId="4" fillId="8" borderId="1" xfId="6" applyFont="1" applyFill="1" applyBorder="1" applyAlignment="1" applyProtection="1">
      <alignment horizontal="center" vertical="center" wrapText="1"/>
    </xf>
    <xf numFmtId="2" fontId="2" fillId="8" borderId="1" xfId="6" applyNumberFormat="1" applyFont="1" applyFill="1" applyBorder="1" applyAlignment="1" applyProtection="1">
      <alignment horizontal="center" vertical="center" wrapText="1"/>
      <protection hidden="1"/>
    </xf>
    <xf numFmtId="2" fontId="6" fillId="4" borderId="2" xfId="6" applyNumberFormat="1" applyFont="1" applyFill="1" applyBorder="1" applyAlignment="1" applyProtection="1">
      <alignment vertical="center"/>
    </xf>
    <xf numFmtId="167" fontId="6" fillId="4" borderId="16" xfId="6" applyNumberFormat="1" applyFont="1" applyFill="1" applyBorder="1" applyAlignment="1" applyProtection="1">
      <alignment vertical="center"/>
    </xf>
    <xf numFmtId="0" fontId="6" fillId="3" borderId="7" xfId="6" applyFont="1" applyFill="1" applyBorder="1" applyAlignment="1" applyProtection="1">
      <alignment vertical="center"/>
    </xf>
    <xf numFmtId="2" fontId="3" fillId="0" borderId="2" xfId="6" applyNumberFormat="1" applyFont="1" applyFill="1" applyBorder="1" applyAlignment="1" applyProtection="1">
      <alignment horizontal="center" vertical="center" wrapText="1"/>
    </xf>
    <xf numFmtId="2" fontId="4" fillId="2" borderId="2" xfId="6" applyNumberFormat="1" applyFont="1" applyFill="1" applyBorder="1" applyAlignment="1" applyProtection="1">
      <alignment horizontal="center" vertical="center" wrapText="1"/>
    </xf>
    <xf numFmtId="167" fontId="6" fillId="2" borderId="16" xfId="6" applyNumberFormat="1" applyFont="1" applyFill="1" applyBorder="1" applyAlignment="1" applyProtection="1">
      <alignment horizontal="center" vertical="center" wrapText="1"/>
    </xf>
    <xf numFmtId="0" fontId="6" fillId="8" borderId="41" xfId="6" applyFont="1" applyFill="1" applyBorder="1" applyAlignment="1" applyProtection="1">
      <alignment vertical="center" wrapText="1"/>
    </xf>
    <xf numFmtId="0" fontId="6" fillId="8" borderId="26" xfId="6" applyFont="1" applyFill="1" applyBorder="1" applyAlignment="1" applyProtection="1">
      <alignment vertical="center" wrapText="1"/>
    </xf>
    <xf numFmtId="2" fontId="4" fillId="8" borderId="27" xfId="6" applyNumberFormat="1" applyFont="1" applyFill="1" applyBorder="1" applyAlignment="1" applyProtection="1">
      <alignment horizontal="center" vertical="center" wrapText="1"/>
    </xf>
    <xf numFmtId="167" fontId="6" fillId="8" borderId="28" xfId="6" applyNumberFormat="1" applyFont="1" applyFill="1" applyBorder="1" applyAlignment="1" applyProtection="1">
      <alignment horizontal="center" vertical="center" wrapText="1"/>
    </xf>
    <xf numFmtId="2" fontId="3" fillId="4" borderId="2" xfId="6" applyNumberFormat="1" applyFont="1" applyFill="1" applyBorder="1" applyAlignment="1" applyProtection="1">
      <alignment horizontal="center" vertical="center" wrapText="1"/>
      <protection hidden="1"/>
    </xf>
    <xf numFmtId="0" fontId="6" fillId="4" borderId="4" xfId="6" applyFont="1" applyFill="1" applyBorder="1" applyAlignment="1" applyProtection="1">
      <alignment horizontal="left" vertical="center" wrapText="1"/>
    </xf>
    <xf numFmtId="0" fontId="6" fillId="4" borderId="1" xfId="6" applyFont="1" applyFill="1" applyBorder="1" applyAlignment="1" applyProtection="1">
      <alignment vertical="center"/>
    </xf>
    <xf numFmtId="167" fontId="6" fillId="4" borderId="30" xfId="6" applyNumberFormat="1" applyFont="1" applyFill="1" applyBorder="1" applyAlignment="1" applyProtection="1">
      <alignment vertical="center"/>
    </xf>
    <xf numFmtId="167" fontId="6" fillId="2" borderId="21" xfId="6" applyNumberFormat="1" applyFont="1" applyFill="1" applyBorder="1" applyAlignment="1" applyProtection="1">
      <alignment horizontal="center" vertical="center" wrapText="1"/>
    </xf>
    <xf numFmtId="167" fontId="6" fillId="4" borderId="21" xfId="6" applyNumberFormat="1" applyFont="1" applyFill="1" applyBorder="1" applyAlignment="1" applyProtection="1">
      <alignment vertical="center"/>
    </xf>
    <xf numFmtId="167" fontId="8" fillId="0" borderId="31" xfId="0" applyNumberFormat="1" applyFont="1" applyBorder="1" applyProtection="1"/>
    <xf numFmtId="0" fontId="3" fillId="0" borderId="7" xfId="0" applyFont="1" applyFill="1" applyBorder="1" applyProtection="1"/>
    <xf numFmtId="0" fontId="2" fillId="4" borderId="2" xfId="6" applyFont="1" applyFill="1" applyBorder="1" applyAlignment="1" applyProtection="1">
      <alignment horizontal="left" vertical="center" wrapText="1"/>
    </xf>
    <xf numFmtId="2" fontId="2" fillId="4" borderId="2" xfId="6" applyNumberFormat="1" applyFont="1" applyFill="1" applyBorder="1" applyAlignment="1" applyProtection="1">
      <alignment horizontal="left" vertical="center" wrapText="1"/>
    </xf>
    <xf numFmtId="167" fontId="2" fillId="4" borderId="16" xfId="6" applyNumberFormat="1" applyFont="1" applyFill="1" applyBorder="1" applyAlignment="1" applyProtection="1">
      <alignment horizontal="left" vertical="center" wrapText="1"/>
    </xf>
    <xf numFmtId="0" fontId="3" fillId="0" borderId="3" xfId="2" applyFont="1" applyBorder="1" applyAlignment="1" applyProtection="1">
      <alignment horizontal="left" vertical="center" wrapText="1"/>
    </xf>
    <xf numFmtId="2" fontId="3" fillId="3" borderId="35" xfId="6" applyNumberFormat="1" applyFont="1" applyFill="1" applyBorder="1" applyAlignment="1" applyProtection="1">
      <alignment horizontal="center" vertical="center" wrapText="1"/>
      <protection hidden="1"/>
    </xf>
    <xf numFmtId="0" fontId="3" fillId="3" borderId="35" xfId="6" applyFont="1" applyFill="1" applyBorder="1" applyAlignment="1" applyProtection="1">
      <alignment horizontal="center" vertical="center"/>
    </xf>
    <xf numFmtId="0" fontId="2" fillId="7" borderId="26" xfId="6" applyFont="1" applyFill="1" applyBorder="1" applyAlignment="1" applyProtection="1">
      <alignment horizontal="left" vertical="center" wrapText="1"/>
    </xf>
    <xf numFmtId="0" fontId="6" fillId="4" borderId="42" xfId="6" applyFont="1" applyFill="1" applyBorder="1" applyAlignment="1" applyProtection="1">
      <alignment vertical="center" wrapText="1"/>
    </xf>
    <xf numFmtId="0" fontId="6" fillId="4" borderId="33" xfId="6" applyFont="1" applyFill="1" applyBorder="1" applyAlignment="1" applyProtection="1">
      <alignment vertical="center" wrapText="1"/>
    </xf>
    <xf numFmtId="2" fontId="6" fillId="4" borderId="12" xfId="6" applyNumberFormat="1" applyFont="1" applyFill="1" applyBorder="1" applyAlignment="1" applyProtection="1">
      <alignment horizontal="left" vertical="center" wrapText="1"/>
    </xf>
    <xf numFmtId="44" fontId="6" fillId="4" borderId="12" xfId="4" applyFont="1" applyFill="1" applyBorder="1" applyAlignment="1" applyProtection="1">
      <alignment horizontal="left" vertical="center" wrapText="1"/>
    </xf>
    <xf numFmtId="167" fontId="6" fillId="9" borderId="13" xfId="6" applyNumberFormat="1" applyFont="1" applyFill="1" applyBorder="1" applyAlignment="1" applyProtection="1">
      <alignment horizontal="center" vertical="center" wrapText="1"/>
    </xf>
    <xf numFmtId="0" fontId="8" fillId="0" borderId="2" xfId="0" applyFont="1" applyBorder="1" applyAlignment="1" applyProtection="1">
      <alignment horizontal="justify" vertical="center"/>
    </xf>
    <xf numFmtId="0" fontId="4" fillId="0" borderId="2" xfId="6" applyFont="1" applyFill="1" applyBorder="1" applyAlignment="1" applyProtection="1">
      <alignment horizontal="center" vertical="center" wrapText="1"/>
    </xf>
    <xf numFmtId="2" fontId="4" fillId="0" borderId="2" xfId="6" applyNumberFormat="1" applyFont="1" applyFill="1" applyBorder="1" applyAlignment="1" applyProtection="1">
      <alignment horizontal="center" vertical="center" wrapText="1"/>
    </xf>
    <xf numFmtId="167" fontId="4" fillId="0" borderId="16" xfId="6" applyNumberFormat="1" applyFont="1" applyFill="1" applyBorder="1" applyAlignment="1" applyProtection="1">
      <alignment horizontal="center" vertical="center" wrapText="1"/>
    </xf>
    <xf numFmtId="0" fontId="4" fillId="0" borderId="7" xfId="6" applyFont="1" applyFill="1" applyBorder="1" applyAlignment="1" applyProtection="1">
      <alignment vertical="center" wrapText="1"/>
    </xf>
    <xf numFmtId="0" fontId="6" fillId="4" borderId="32" xfId="6" applyFont="1" applyFill="1" applyBorder="1" applyAlignment="1" applyProtection="1">
      <alignment vertical="center" wrapText="1"/>
    </xf>
    <xf numFmtId="0" fontId="8" fillId="0" borderId="9" xfId="0" applyFont="1" applyBorder="1" applyProtection="1"/>
    <xf numFmtId="0" fontId="6" fillId="11" borderId="19" xfId="6" applyFont="1" applyFill="1" applyBorder="1" applyAlignment="1" applyProtection="1">
      <alignment horizontal="left" vertical="center" wrapText="1"/>
    </xf>
    <xf numFmtId="0" fontId="6" fillId="11" borderId="1" xfId="6" applyFont="1" applyFill="1" applyBorder="1" applyAlignment="1" applyProtection="1">
      <alignment horizontal="left" vertical="center" wrapText="1"/>
    </xf>
    <xf numFmtId="2" fontId="6" fillId="11" borderId="1" xfId="6" applyNumberFormat="1" applyFont="1" applyFill="1" applyBorder="1" applyAlignment="1" applyProtection="1">
      <alignment horizontal="left" vertical="center" wrapText="1"/>
    </xf>
    <xf numFmtId="44" fontId="6" fillId="11" borderId="24" xfId="4" applyFont="1" applyFill="1" applyBorder="1" applyAlignment="1" applyProtection="1">
      <alignment horizontal="left" vertical="center" wrapText="1"/>
    </xf>
    <xf numFmtId="0" fontId="4" fillId="0" borderId="19" xfId="6" applyFont="1" applyFill="1" applyBorder="1" applyAlignment="1" applyProtection="1">
      <alignment horizontal="left" vertical="center" wrapText="1"/>
    </xf>
    <xf numFmtId="0" fontId="4" fillId="0" borderId="1" xfId="6" applyFont="1" applyFill="1" applyBorder="1" applyAlignment="1" applyProtection="1">
      <alignment horizontal="center" vertical="center" wrapText="1"/>
    </xf>
    <xf numFmtId="0" fontId="6" fillId="4" borderId="15" xfId="6" applyFont="1" applyFill="1" applyBorder="1" applyAlignment="1" applyProtection="1">
      <alignment horizontal="left" vertical="center" wrapText="1"/>
    </xf>
    <xf numFmtId="44" fontId="4" fillId="3" borderId="2" xfId="4" applyFont="1" applyFill="1" applyBorder="1" applyAlignment="1" applyProtection="1">
      <alignment vertical="center"/>
      <protection locked="0" hidden="1"/>
    </xf>
    <xf numFmtId="44" fontId="6" fillId="6" borderId="12" xfId="4" applyFont="1" applyFill="1" applyBorder="1" applyAlignment="1" applyProtection="1">
      <alignment vertical="center" wrapText="1"/>
      <protection locked="0" hidden="1"/>
    </xf>
    <xf numFmtId="44" fontId="4" fillId="3" borderId="35" xfId="4" applyFont="1" applyFill="1" applyBorder="1" applyAlignment="1" applyProtection="1">
      <alignment vertical="center"/>
      <protection locked="0" hidden="1"/>
    </xf>
    <xf numFmtId="44" fontId="4" fillId="7" borderId="27" xfId="4" applyFont="1" applyFill="1" applyBorder="1" applyAlignment="1" applyProtection="1">
      <alignment vertical="center"/>
      <protection locked="0" hidden="1"/>
    </xf>
    <xf numFmtId="0" fontId="9" fillId="0" borderId="0" xfId="0" applyFont="1" applyAlignment="1">
      <alignment horizontal="center"/>
    </xf>
    <xf numFmtId="0" fontId="6" fillId="2" borderId="8" xfId="6" applyFont="1" applyFill="1" applyBorder="1" applyAlignment="1" applyProtection="1">
      <alignment horizontal="center" vertical="center"/>
      <protection hidden="1"/>
    </xf>
    <xf numFmtId="0" fontId="6" fillId="2" borderId="9" xfId="6" applyFont="1" applyFill="1" applyBorder="1" applyAlignment="1" applyProtection="1">
      <alignment horizontal="center" vertical="center"/>
      <protection hidden="1"/>
    </xf>
    <xf numFmtId="0" fontId="6" fillId="2" borderId="38" xfId="6" applyFont="1" applyFill="1" applyBorder="1" applyAlignment="1" applyProtection="1">
      <alignment horizontal="center" vertical="center"/>
      <protection hidden="1"/>
    </xf>
    <xf numFmtId="0" fontId="6" fillId="2" borderId="24" xfId="6" applyFont="1" applyFill="1" applyBorder="1" applyAlignment="1" applyProtection="1">
      <alignment horizontal="center" vertical="center"/>
      <protection hidden="1"/>
    </xf>
    <xf numFmtId="0" fontId="6" fillId="2" borderId="39" xfId="6" applyFont="1" applyFill="1" applyBorder="1" applyAlignment="1" applyProtection="1">
      <alignment horizontal="center" vertical="center"/>
      <protection hidden="1"/>
    </xf>
    <xf numFmtId="0" fontId="6" fillId="2" borderId="40" xfId="6" applyFont="1" applyFill="1" applyBorder="1" applyAlignment="1" applyProtection="1">
      <alignment horizontal="center" vertical="center"/>
      <protection hidden="1"/>
    </xf>
    <xf numFmtId="0" fontId="9" fillId="0" borderId="0" xfId="0" applyFont="1" applyAlignment="1" applyProtection="1">
      <alignment horizontal="center"/>
    </xf>
    <xf numFmtId="0" fontId="6" fillId="2" borderId="38" xfId="6" applyFont="1" applyFill="1" applyBorder="1" applyAlignment="1" applyProtection="1">
      <alignment horizontal="center" vertical="center"/>
    </xf>
    <xf numFmtId="0" fontId="6" fillId="2" borderId="46" xfId="6" applyFont="1" applyFill="1" applyBorder="1" applyAlignment="1" applyProtection="1">
      <alignment horizontal="center" vertical="center"/>
    </xf>
    <xf numFmtId="0" fontId="8" fillId="0" borderId="0" xfId="0" applyFont="1" applyAlignment="1" applyProtection="1">
      <alignment vertical="center" wrapText="1"/>
    </xf>
    <xf numFmtId="0" fontId="6" fillId="2" borderId="43" xfId="6" applyFont="1" applyFill="1" applyBorder="1" applyAlignment="1" applyProtection="1">
      <alignment horizontal="center" vertical="center"/>
      <protection hidden="1"/>
    </xf>
    <xf numFmtId="0" fontId="6" fillId="2" borderId="45" xfId="6" applyFont="1" applyFill="1" applyBorder="1" applyAlignment="1" applyProtection="1">
      <alignment horizontal="center" vertical="center"/>
      <protection hidden="1"/>
    </xf>
    <xf numFmtId="0" fontId="6" fillId="2" borderId="46" xfId="6" applyFont="1" applyFill="1" applyBorder="1" applyAlignment="1" applyProtection="1">
      <alignment horizontal="center" vertical="center"/>
      <protection hidden="1"/>
    </xf>
    <xf numFmtId="2" fontId="6" fillId="2" borderId="38" xfId="6" applyNumberFormat="1" applyFont="1" applyFill="1" applyBorder="1" applyAlignment="1" applyProtection="1">
      <alignment horizontal="center" vertical="center"/>
      <protection hidden="1"/>
    </xf>
    <xf numFmtId="2" fontId="6" fillId="2" borderId="46" xfId="6" applyNumberFormat="1" applyFont="1" applyFill="1" applyBorder="1" applyAlignment="1" applyProtection="1">
      <alignment horizontal="center" vertical="center"/>
      <protection hidden="1"/>
    </xf>
    <xf numFmtId="44" fontId="6" fillId="2" borderId="38" xfId="4" applyFont="1" applyFill="1" applyBorder="1" applyAlignment="1" applyProtection="1">
      <alignment horizontal="center" vertical="center"/>
      <protection hidden="1"/>
    </xf>
    <xf numFmtId="44" fontId="6" fillId="2" borderId="46" xfId="4" applyFont="1" applyFill="1" applyBorder="1" applyAlignment="1" applyProtection="1">
      <alignment horizontal="center" vertical="center"/>
      <protection hidden="1"/>
    </xf>
    <xf numFmtId="167" fontId="6" fillId="2" borderId="39" xfId="6" applyNumberFormat="1" applyFont="1" applyFill="1" applyBorder="1" applyAlignment="1" applyProtection="1">
      <alignment horizontal="center" vertical="center"/>
      <protection hidden="1"/>
    </xf>
    <xf numFmtId="167" fontId="6" fillId="2" borderId="47" xfId="6" applyNumberFormat="1" applyFont="1" applyFill="1" applyBorder="1" applyAlignment="1" applyProtection="1">
      <alignment horizontal="center" vertical="center"/>
      <protection hidden="1"/>
    </xf>
  </cellXfs>
  <cellStyles count="17">
    <cellStyle name="Cancel" xfId="1"/>
    <cellStyle name="Hipervínculo" xfId="2" builtinId="8"/>
    <cellStyle name="Hipervínculo visitado" xfId="10"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Millares 3 3" xfId="3"/>
    <cellStyle name="Moneda" xfId="4" builtinId="4"/>
    <cellStyle name="Moneda [0]" xfId="11" builtinId="7"/>
    <cellStyle name="Normal" xfId="0" builtinId="0"/>
    <cellStyle name="Normal 2 2" xfId="5"/>
    <cellStyle name="Normal 3 18" xfId="6"/>
    <cellStyle name="Normal 4" xfId="7"/>
    <cellStyle name="Normal_ETSA 2" xfId="8"/>
    <cellStyle name="Normal_ETSA_1 2" xfId="9"/>
    <cellStyle name="Porcentaje" xfId="1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9"/>
  <sheetViews>
    <sheetView topLeftCell="B250" zoomScale="130" zoomScaleNormal="130" zoomScalePageLayoutView="130" workbookViewId="0">
      <selection activeCell="G259" sqref="G259"/>
    </sheetView>
  </sheetViews>
  <sheetFormatPr baseColWidth="10" defaultColWidth="10.7109375" defaultRowHeight="11.25" x14ac:dyDescent="0.2"/>
  <cols>
    <col min="1" max="1" width="10.7109375" style="1"/>
    <col min="2" max="2" width="62.7109375" style="1" customWidth="1"/>
    <col min="3" max="5" width="10.7109375" style="1"/>
    <col min="6" max="6" width="16.140625" style="1" customWidth="1"/>
    <col min="7" max="7" width="15.140625" style="1" bestFit="1" customWidth="1"/>
    <col min="8" max="8" width="14.140625" style="1" bestFit="1" customWidth="1"/>
    <col min="9" max="16384" width="10.7109375" style="1"/>
  </cols>
  <sheetData>
    <row r="2" spans="1:6" x14ac:dyDescent="0.2">
      <c r="A2" s="341" t="s">
        <v>67</v>
      </c>
      <c r="B2" s="341"/>
      <c r="C2" s="341"/>
      <c r="D2" s="341"/>
      <c r="E2" s="341"/>
      <c r="F2" s="341"/>
    </row>
    <row r="3" spans="1:6" x14ac:dyDescent="0.2">
      <c r="A3" s="341" t="s">
        <v>68</v>
      </c>
      <c r="B3" s="341"/>
      <c r="C3" s="341"/>
      <c r="D3" s="341"/>
      <c r="E3" s="341"/>
      <c r="F3" s="341"/>
    </row>
    <row r="4" spans="1:6" x14ac:dyDescent="0.2">
      <c r="A4" s="2"/>
      <c r="B4" s="2"/>
      <c r="C4" s="2"/>
      <c r="D4" s="2"/>
      <c r="E4" s="2"/>
      <c r="F4" s="2"/>
    </row>
    <row r="5" spans="1:6" ht="12" thickBot="1" x14ac:dyDescent="0.25"/>
    <row r="6" spans="1:6" ht="15.75" customHeight="1" x14ac:dyDescent="0.2">
      <c r="A6" s="342" t="s">
        <v>0</v>
      </c>
      <c r="B6" s="3" t="s">
        <v>1</v>
      </c>
      <c r="C6" s="344" t="s">
        <v>51</v>
      </c>
      <c r="D6" s="344" t="s">
        <v>52</v>
      </c>
      <c r="E6" s="344" t="s">
        <v>69</v>
      </c>
      <c r="F6" s="346" t="s">
        <v>70</v>
      </c>
    </row>
    <row r="7" spans="1:6" x14ac:dyDescent="0.2">
      <c r="A7" s="343"/>
      <c r="B7" s="4" t="s">
        <v>71</v>
      </c>
      <c r="C7" s="345"/>
      <c r="D7" s="345"/>
      <c r="E7" s="345"/>
      <c r="F7" s="347"/>
    </row>
    <row r="8" spans="1:6" x14ac:dyDescent="0.2">
      <c r="A8" s="343"/>
      <c r="B8" s="4"/>
      <c r="C8" s="345"/>
      <c r="D8" s="345"/>
      <c r="E8" s="345"/>
      <c r="F8" s="347"/>
    </row>
    <row r="9" spans="1:6" ht="12" thickBot="1" x14ac:dyDescent="0.25">
      <c r="A9" s="343"/>
      <c r="B9" s="4" t="s">
        <v>72</v>
      </c>
      <c r="C9" s="345"/>
      <c r="D9" s="345"/>
      <c r="E9" s="345"/>
      <c r="F9" s="347"/>
    </row>
    <row r="10" spans="1:6" x14ac:dyDescent="0.2">
      <c r="A10" s="5">
        <v>1</v>
      </c>
      <c r="B10" s="55" t="s">
        <v>104</v>
      </c>
      <c r="C10" s="56"/>
      <c r="D10" s="56"/>
      <c r="E10" s="56"/>
      <c r="F10" s="57"/>
    </row>
    <row r="11" spans="1:6" x14ac:dyDescent="0.2">
      <c r="A11" s="54">
        <v>1.1000000000000001</v>
      </c>
      <c r="B11" s="10" t="s">
        <v>9</v>
      </c>
      <c r="C11" s="11"/>
      <c r="D11" s="12"/>
      <c r="E11" s="12"/>
      <c r="F11" s="13"/>
    </row>
    <row r="12" spans="1:6" x14ac:dyDescent="0.2">
      <c r="A12" s="54" t="s">
        <v>10</v>
      </c>
      <c r="B12" s="19" t="s">
        <v>12</v>
      </c>
      <c r="C12" s="15" t="s">
        <v>5</v>
      </c>
      <c r="D12" s="16">
        <v>600</v>
      </c>
      <c r="E12" s="20">
        <v>2484</v>
      </c>
      <c r="F12" s="18">
        <f>E12*$D12</f>
        <v>1490400</v>
      </c>
    </row>
    <row r="13" spans="1:6" x14ac:dyDescent="0.2">
      <c r="A13" s="54" t="s">
        <v>212</v>
      </c>
      <c r="B13" s="19" t="s">
        <v>7</v>
      </c>
      <c r="C13" s="15" t="s">
        <v>2</v>
      </c>
      <c r="D13" s="16">
        <v>1</v>
      </c>
      <c r="E13" s="20">
        <v>136685</v>
      </c>
      <c r="F13" s="21">
        <f>E13*$D13</f>
        <v>136685</v>
      </c>
    </row>
    <row r="14" spans="1:6" x14ac:dyDescent="0.2">
      <c r="A14" s="54"/>
      <c r="B14" s="22" t="s">
        <v>73</v>
      </c>
      <c r="C14" s="23"/>
      <c r="D14" s="24"/>
      <c r="E14" s="24"/>
      <c r="F14" s="25">
        <f>SUM(F12:F13)</f>
        <v>1627085</v>
      </c>
    </row>
    <row r="15" spans="1:6" x14ac:dyDescent="0.2">
      <c r="A15" s="54">
        <v>1.2</v>
      </c>
      <c r="B15" s="26" t="s">
        <v>13</v>
      </c>
      <c r="C15" s="11"/>
      <c r="D15" s="27"/>
      <c r="E15" s="27"/>
      <c r="F15" s="13"/>
    </row>
    <row r="16" spans="1:6" x14ac:dyDescent="0.2">
      <c r="A16" s="54" t="s">
        <v>6</v>
      </c>
      <c r="B16" s="28" t="s">
        <v>74</v>
      </c>
      <c r="C16" s="29"/>
      <c r="D16" s="30"/>
      <c r="E16" s="20"/>
      <c r="F16" s="31"/>
    </row>
    <row r="17" spans="1:6" x14ac:dyDescent="0.2">
      <c r="A17" s="54" t="s">
        <v>75</v>
      </c>
      <c r="B17" s="32" t="s">
        <v>76</v>
      </c>
      <c r="C17" s="15" t="s">
        <v>15</v>
      </c>
      <c r="D17" s="16">
        <v>27</v>
      </c>
      <c r="E17" s="20">
        <v>16020</v>
      </c>
      <c r="F17" s="21">
        <f>E17*$D17</f>
        <v>432540</v>
      </c>
    </row>
    <row r="18" spans="1:6" x14ac:dyDescent="0.2">
      <c r="A18" s="54" t="s">
        <v>213</v>
      </c>
      <c r="B18" s="33" t="s">
        <v>77</v>
      </c>
      <c r="C18" s="15"/>
      <c r="D18" s="16"/>
      <c r="E18" s="20"/>
      <c r="F18" s="21"/>
    </row>
    <row r="19" spans="1:6" ht="22.5" x14ac:dyDescent="0.2">
      <c r="A19" s="54" t="s">
        <v>56</v>
      </c>
      <c r="B19" s="32" t="s">
        <v>78</v>
      </c>
      <c r="C19" s="15" t="s">
        <v>15</v>
      </c>
      <c r="D19" s="16">
        <v>41</v>
      </c>
      <c r="E19" s="20">
        <v>20027</v>
      </c>
      <c r="F19" s="21">
        <f>E19*$D19</f>
        <v>821107</v>
      </c>
    </row>
    <row r="20" spans="1:6" x14ac:dyDescent="0.2">
      <c r="A20" s="54">
        <v>1.3</v>
      </c>
      <c r="B20" s="28" t="s">
        <v>17</v>
      </c>
      <c r="C20" s="15"/>
      <c r="D20" s="16"/>
      <c r="E20" s="20"/>
      <c r="F20" s="21"/>
    </row>
    <row r="21" spans="1:6" x14ac:dyDescent="0.2">
      <c r="A21" s="54" t="s">
        <v>82</v>
      </c>
      <c r="B21" s="32" t="s">
        <v>79</v>
      </c>
      <c r="C21" s="15" t="s">
        <v>15</v>
      </c>
      <c r="D21" s="16">
        <v>10</v>
      </c>
      <c r="E21" s="20">
        <v>17626</v>
      </c>
      <c r="F21" s="21">
        <f t="shared" ref="F21:F26" si="0">E21*$D21</f>
        <v>176260</v>
      </c>
    </row>
    <row r="22" spans="1:6" x14ac:dyDescent="0.2">
      <c r="A22" s="54" t="s">
        <v>214</v>
      </c>
      <c r="B22" s="34" t="s">
        <v>18</v>
      </c>
      <c r="C22" s="15" t="s">
        <v>15</v>
      </c>
      <c r="D22" s="16">
        <v>10</v>
      </c>
      <c r="E22" s="20">
        <v>53515</v>
      </c>
      <c r="F22" s="21">
        <f t="shared" si="0"/>
        <v>535150</v>
      </c>
    </row>
    <row r="23" spans="1:6" x14ac:dyDescent="0.2">
      <c r="A23" s="54"/>
      <c r="B23" s="51" t="s">
        <v>80</v>
      </c>
      <c r="C23" s="69"/>
      <c r="D23" s="70"/>
      <c r="E23" s="70"/>
      <c r="F23" s="73">
        <f>SUM(F17:F22)</f>
        <v>1965057</v>
      </c>
    </row>
    <row r="24" spans="1:6" x14ac:dyDescent="0.2">
      <c r="A24" s="54">
        <v>1.4</v>
      </c>
      <c r="B24" s="26" t="s">
        <v>81</v>
      </c>
      <c r="C24" s="11"/>
      <c r="D24" s="27"/>
      <c r="E24" s="27"/>
      <c r="F24" s="74"/>
    </row>
    <row r="25" spans="1:6" x14ac:dyDescent="0.2">
      <c r="A25" s="54" t="s">
        <v>215</v>
      </c>
      <c r="B25" s="36" t="s">
        <v>45</v>
      </c>
      <c r="C25" s="37"/>
      <c r="D25" s="38"/>
      <c r="E25" s="20"/>
      <c r="F25" s="21"/>
    </row>
    <row r="26" spans="1:6" x14ac:dyDescent="0.2">
      <c r="A26" s="54" t="s">
        <v>216</v>
      </c>
      <c r="B26" s="39" t="s">
        <v>83</v>
      </c>
      <c r="C26" s="37" t="s">
        <v>8</v>
      </c>
      <c r="D26" s="38">
        <v>12</v>
      </c>
      <c r="E26" s="20">
        <v>85687</v>
      </c>
      <c r="F26" s="21">
        <f t="shared" si="0"/>
        <v>1028244</v>
      </c>
    </row>
    <row r="27" spans="1:6" x14ac:dyDescent="0.2">
      <c r="A27" s="9" t="s">
        <v>94</v>
      </c>
      <c r="B27" s="40" t="s">
        <v>39</v>
      </c>
      <c r="C27" s="41"/>
      <c r="D27" s="38"/>
      <c r="E27" s="20"/>
      <c r="F27" s="21"/>
    </row>
    <row r="28" spans="1:6" x14ac:dyDescent="0.2">
      <c r="A28" s="9" t="s">
        <v>57</v>
      </c>
      <c r="B28" s="42" t="s">
        <v>84</v>
      </c>
      <c r="C28" s="43" t="s">
        <v>8</v>
      </c>
      <c r="D28" s="38">
        <v>30</v>
      </c>
      <c r="E28" s="20">
        <v>13134</v>
      </c>
      <c r="F28" s="21">
        <f>D28*E28</f>
        <v>394020</v>
      </c>
    </row>
    <row r="29" spans="1:6" x14ac:dyDescent="0.2">
      <c r="A29" s="9">
        <v>1.5</v>
      </c>
      <c r="B29" s="75" t="s">
        <v>35</v>
      </c>
      <c r="C29" s="23"/>
      <c r="D29" s="24"/>
      <c r="E29" s="63"/>
      <c r="F29" s="25"/>
    </row>
    <row r="30" spans="1:6" x14ac:dyDescent="0.2">
      <c r="A30" s="54" t="s">
        <v>96</v>
      </c>
      <c r="B30" s="44" t="s">
        <v>85</v>
      </c>
      <c r="C30" s="41" t="s">
        <v>2</v>
      </c>
      <c r="D30" s="38">
        <v>1</v>
      </c>
      <c r="E30" s="20">
        <v>1610822</v>
      </c>
      <c r="F30" s="18">
        <f>E30*$D30</f>
        <v>1610822</v>
      </c>
    </row>
    <row r="31" spans="1:6" x14ac:dyDescent="0.2">
      <c r="A31" s="76" t="s">
        <v>217</v>
      </c>
      <c r="B31" s="36" t="s">
        <v>86</v>
      </c>
      <c r="C31" s="41"/>
      <c r="D31" s="38"/>
      <c r="E31" s="20"/>
      <c r="F31" s="21"/>
    </row>
    <row r="32" spans="1:6" x14ac:dyDescent="0.2">
      <c r="A32" s="76" t="s">
        <v>218</v>
      </c>
      <c r="B32" s="44" t="s">
        <v>87</v>
      </c>
      <c r="C32" s="41" t="s">
        <v>2</v>
      </c>
      <c r="D32" s="38">
        <v>1</v>
      </c>
      <c r="E32" s="20">
        <v>481908</v>
      </c>
      <c r="F32" s="18">
        <f>E32*$D32</f>
        <v>481908</v>
      </c>
    </row>
    <row r="33" spans="1:6" x14ac:dyDescent="0.2">
      <c r="A33" s="76" t="s">
        <v>219</v>
      </c>
      <c r="B33" s="44" t="s">
        <v>88</v>
      </c>
      <c r="C33" s="43" t="s">
        <v>8</v>
      </c>
      <c r="D33" s="38">
        <v>3.5</v>
      </c>
      <c r="E33" s="20">
        <v>288569</v>
      </c>
      <c r="F33" s="21">
        <f>E33*$D33</f>
        <v>1009991.5</v>
      </c>
    </row>
    <row r="34" spans="1:6" x14ac:dyDescent="0.2">
      <c r="A34" s="76" t="s">
        <v>220</v>
      </c>
      <c r="B34" s="44" t="s">
        <v>89</v>
      </c>
      <c r="C34" s="41" t="s">
        <v>2</v>
      </c>
      <c r="D34" s="38">
        <v>1</v>
      </c>
      <c r="E34" s="20">
        <v>102588</v>
      </c>
      <c r="F34" s="18">
        <f>E34*$D34</f>
        <v>102588</v>
      </c>
    </row>
    <row r="35" spans="1:6" x14ac:dyDescent="0.2">
      <c r="A35" s="76" t="s">
        <v>221</v>
      </c>
      <c r="B35" s="44" t="s">
        <v>90</v>
      </c>
      <c r="C35" s="43" t="s">
        <v>2</v>
      </c>
      <c r="D35" s="38">
        <v>1</v>
      </c>
      <c r="E35" s="20">
        <v>25777</v>
      </c>
      <c r="F35" s="21">
        <f>E35*$D35</f>
        <v>25777</v>
      </c>
    </row>
    <row r="36" spans="1:6" x14ac:dyDescent="0.2">
      <c r="A36" s="54" t="s">
        <v>222</v>
      </c>
      <c r="B36" s="36" t="s">
        <v>22</v>
      </c>
      <c r="C36" s="43"/>
      <c r="D36" s="38"/>
      <c r="E36" s="20"/>
      <c r="F36" s="21"/>
    </row>
    <row r="37" spans="1:6" ht="22.5" x14ac:dyDescent="0.2">
      <c r="A37" s="54" t="s">
        <v>223</v>
      </c>
      <c r="B37" s="45" t="s">
        <v>91</v>
      </c>
      <c r="C37" s="41" t="s">
        <v>2</v>
      </c>
      <c r="D37" s="38">
        <v>1</v>
      </c>
      <c r="E37" s="20">
        <v>710486</v>
      </c>
      <c r="F37" s="21">
        <f t="shared" ref="F37:F46" si="1">E37*$D37</f>
        <v>710486</v>
      </c>
    </row>
    <row r="38" spans="1:6" x14ac:dyDescent="0.2">
      <c r="A38" s="54">
        <v>1.6</v>
      </c>
      <c r="B38" s="77" t="s">
        <v>34</v>
      </c>
      <c r="C38" s="78"/>
      <c r="D38" s="79"/>
      <c r="E38" s="80"/>
      <c r="F38" s="18">
        <f t="shared" si="1"/>
        <v>0</v>
      </c>
    </row>
    <row r="39" spans="1:6" ht="22.5" x14ac:dyDescent="0.2">
      <c r="A39" s="54" t="s">
        <v>224</v>
      </c>
      <c r="B39" s="36" t="s">
        <v>54</v>
      </c>
      <c r="C39" s="41"/>
      <c r="D39" s="16"/>
      <c r="E39" s="20"/>
      <c r="F39" s="18">
        <f t="shared" si="1"/>
        <v>0</v>
      </c>
    </row>
    <row r="40" spans="1:6" x14ac:dyDescent="0.2">
      <c r="A40" s="9" t="s">
        <v>225</v>
      </c>
      <c r="B40" s="44" t="s">
        <v>129</v>
      </c>
      <c r="C40" s="41" t="s">
        <v>2</v>
      </c>
      <c r="D40" s="16">
        <v>1</v>
      </c>
      <c r="E40" s="20">
        <v>1300472</v>
      </c>
      <c r="F40" s="18">
        <f t="shared" si="1"/>
        <v>1300472</v>
      </c>
    </row>
    <row r="41" spans="1:6" x14ac:dyDescent="0.2">
      <c r="A41" s="9">
        <v>1.7</v>
      </c>
      <c r="B41" s="36" t="s">
        <v>19</v>
      </c>
      <c r="C41" s="41"/>
      <c r="D41" s="38"/>
      <c r="E41" s="20"/>
      <c r="F41" s="18">
        <f t="shared" si="1"/>
        <v>0</v>
      </c>
    </row>
    <row r="42" spans="1:6" x14ac:dyDescent="0.2">
      <c r="A42" s="9" t="s">
        <v>226</v>
      </c>
      <c r="B42" s="36" t="s">
        <v>20</v>
      </c>
      <c r="C42" s="43"/>
      <c r="D42" s="38"/>
      <c r="E42" s="20"/>
      <c r="F42" s="18">
        <f t="shared" si="1"/>
        <v>0</v>
      </c>
    </row>
    <row r="43" spans="1:6" x14ac:dyDescent="0.2">
      <c r="A43" s="9" t="s">
        <v>226</v>
      </c>
      <c r="B43" s="45" t="s">
        <v>107</v>
      </c>
      <c r="C43" s="43" t="s">
        <v>2</v>
      </c>
      <c r="D43" s="38">
        <v>1</v>
      </c>
      <c r="E43" s="20">
        <v>117967</v>
      </c>
      <c r="F43" s="18">
        <f t="shared" si="1"/>
        <v>117967</v>
      </c>
    </row>
    <row r="44" spans="1:6" x14ac:dyDescent="0.2">
      <c r="A44" s="9">
        <v>1.8</v>
      </c>
      <c r="B44" s="36" t="s">
        <v>108</v>
      </c>
      <c r="C44" s="43"/>
      <c r="D44" s="38"/>
      <c r="E44" s="20"/>
      <c r="F44" s="18">
        <f t="shared" si="1"/>
        <v>0</v>
      </c>
    </row>
    <row r="45" spans="1:6" x14ac:dyDescent="0.2">
      <c r="A45" s="9" t="s">
        <v>227</v>
      </c>
      <c r="B45" s="45" t="s">
        <v>109</v>
      </c>
      <c r="C45" s="43" t="s">
        <v>2</v>
      </c>
      <c r="D45" s="38">
        <v>2</v>
      </c>
      <c r="E45" s="20">
        <v>1692246</v>
      </c>
      <c r="F45" s="18">
        <f t="shared" si="1"/>
        <v>3384492</v>
      </c>
    </row>
    <row r="46" spans="1:6" x14ac:dyDescent="0.2">
      <c r="A46" s="9" t="s">
        <v>228</v>
      </c>
      <c r="B46" s="45" t="s">
        <v>110</v>
      </c>
      <c r="C46" s="43" t="s">
        <v>2</v>
      </c>
      <c r="D46" s="38">
        <v>1</v>
      </c>
      <c r="E46" s="20">
        <v>1262870</v>
      </c>
      <c r="F46" s="18">
        <f t="shared" si="1"/>
        <v>1262870</v>
      </c>
    </row>
    <row r="47" spans="1:6" x14ac:dyDescent="0.2">
      <c r="A47" s="9"/>
      <c r="B47" s="51" t="s">
        <v>103</v>
      </c>
      <c r="C47" s="81"/>
      <c r="D47" s="66"/>
      <c r="E47" s="67"/>
      <c r="F47" s="73">
        <f>SUM(F25:F46)</f>
        <v>11429637.5</v>
      </c>
    </row>
    <row r="48" spans="1:6" x14ac:dyDescent="0.2">
      <c r="A48" s="9">
        <v>1.9</v>
      </c>
      <c r="B48" s="26" t="s">
        <v>111</v>
      </c>
      <c r="C48" s="11"/>
      <c r="D48" s="27"/>
      <c r="E48" s="27"/>
      <c r="F48" s="13"/>
    </row>
    <row r="49" spans="1:8" x14ac:dyDescent="0.2">
      <c r="A49" s="9" t="s">
        <v>229</v>
      </c>
      <c r="B49" s="35" t="s">
        <v>25</v>
      </c>
      <c r="C49" s="37"/>
      <c r="D49" s="38"/>
      <c r="E49" s="17"/>
      <c r="F49" s="21"/>
    </row>
    <row r="50" spans="1:8" x14ac:dyDescent="0.2">
      <c r="A50" s="9" t="s">
        <v>230</v>
      </c>
      <c r="B50" s="46" t="s">
        <v>93</v>
      </c>
      <c r="C50" s="47" t="s">
        <v>15</v>
      </c>
      <c r="D50" s="16">
        <v>2.5</v>
      </c>
      <c r="E50" s="17">
        <v>485027</v>
      </c>
      <c r="F50" s="18">
        <f>E50*$D50</f>
        <v>1212567.5</v>
      </c>
    </row>
    <row r="51" spans="1:8" x14ac:dyDescent="0.2">
      <c r="A51" s="9" t="s">
        <v>237</v>
      </c>
      <c r="B51" s="45" t="s">
        <v>95</v>
      </c>
      <c r="C51" s="47" t="s">
        <v>15</v>
      </c>
      <c r="D51" s="38">
        <v>8.1</v>
      </c>
      <c r="E51" s="48">
        <v>263132</v>
      </c>
      <c r="F51" s="21">
        <f>E51*$D51</f>
        <v>2131369.1999999997</v>
      </c>
    </row>
    <row r="52" spans="1:8" x14ac:dyDescent="0.2">
      <c r="A52" s="9" t="s">
        <v>231</v>
      </c>
      <c r="B52" s="35" t="s">
        <v>29</v>
      </c>
      <c r="C52" s="49"/>
      <c r="D52" s="16"/>
      <c r="E52" s="17"/>
      <c r="F52" s="18"/>
    </row>
    <row r="53" spans="1:8" ht="22.5" x14ac:dyDescent="0.2">
      <c r="A53" s="9" t="s">
        <v>232</v>
      </c>
      <c r="B53" s="39" t="s">
        <v>30</v>
      </c>
      <c r="C53" s="49" t="s">
        <v>15</v>
      </c>
      <c r="D53" s="16">
        <v>8.4</v>
      </c>
      <c r="E53" s="17">
        <v>616833</v>
      </c>
      <c r="F53" s="18">
        <f>E53*$D53</f>
        <v>5181397.2</v>
      </c>
    </row>
    <row r="54" spans="1:8" ht="22.5" x14ac:dyDescent="0.2">
      <c r="A54" s="9" t="s">
        <v>233</v>
      </c>
      <c r="B54" s="39" t="s">
        <v>31</v>
      </c>
      <c r="C54" s="49" t="s">
        <v>15</v>
      </c>
      <c r="D54" s="16">
        <v>8</v>
      </c>
      <c r="E54" s="17">
        <v>616833</v>
      </c>
      <c r="F54" s="18">
        <f>E54*$D54</f>
        <v>4934664</v>
      </c>
    </row>
    <row r="55" spans="1:8" ht="22.5" x14ac:dyDescent="0.2">
      <c r="A55" s="9" t="s">
        <v>234</v>
      </c>
      <c r="B55" s="39" t="s">
        <v>112</v>
      </c>
      <c r="C55" s="49" t="s">
        <v>15</v>
      </c>
      <c r="D55" s="16">
        <v>4.5</v>
      </c>
      <c r="E55" s="17">
        <v>616833</v>
      </c>
      <c r="F55" s="18">
        <f>E55*$D55</f>
        <v>2775748.5</v>
      </c>
    </row>
    <row r="56" spans="1:8" x14ac:dyDescent="0.2">
      <c r="A56" s="9" t="s">
        <v>235</v>
      </c>
      <c r="B56" s="50" t="s">
        <v>27</v>
      </c>
      <c r="C56" s="49" t="s">
        <v>53</v>
      </c>
      <c r="D56" s="16">
        <v>5040</v>
      </c>
      <c r="E56" s="17">
        <v>3300</v>
      </c>
      <c r="F56" s="18">
        <f>E56*$D56</f>
        <v>16632000</v>
      </c>
    </row>
    <row r="57" spans="1:8" x14ac:dyDescent="0.2">
      <c r="A57" s="9" t="s">
        <v>236</v>
      </c>
      <c r="B57" s="45" t="s">
        <v>97</v>
      </c>
      <c r="C57" s="43" t="s">
        <v>5</v>
      </c>
      <c r="D57" s="38">
        <v>5.5</v>
      </c>
      <c r="E57" s="17">
        <v>142546</v>
      </c>
      <c r="F57" s="21">
        <f>E57*$D57</f>
        <v>784003</v>
      </c>
    </row>
    <row r="58" spans="1:8" x14ac:dyDescent="0.2">
      <c r="A58" s="9"/>
      <c r="B58" s="51" t="s">
        <v>113</v>
      </c>
      <c r="C58" s="69"/>
      <c r="D58" s="70"/>
      <c r="E58" s="70"/>
      <c r="F58" s="71">
        <f>SUM(F50:F57)</f>
        <v>33651749.399999999</v>
      </c>
    </row>
    <row r="59" spans="1:8" ht="12" thickBot="1" x14ac:dyDescent="0.25">
      <c r="A59" s="82"/>
      <c r="B59" s="83" t="s">
        <v>114</v>
      </c>
      <c r="C59" s="84"/>
      <c r="D59" s="85"/>
      <c r="E59" s="86"/>
      <c r="F59" s="53">
        <f>SUM(F12:F58)/2</f>
        <v>48673528.899999999</v>
      </c>
      <c r="G59" s="139" t="s">
        <v>370</v>
      </c>
      <c r="H59" s="136"/>
    </row>
    <row r="60" spans="1:8" x14ac:dyDescent="0.2">
      <c r="A60" s="5">
        <v>2</v>
      </c>
      <c r="B60" s="6" t="s">
        <v>115</v>
      </c>
      <c r="C60" s="7"/>
      <c r="D60" s="7"/>
      <c r="E60" s="7"/>
      <c r="F60" s="8"/>
    </row>
    <row r="61" spans="1:8" x14ac:dyDescent="0.2">
      <c r="A61" s="9">
        <v>2.1</v>
      </c>
      <c r="B61" s="58" t="s">
        <v>4</v>
      </c>
      <c r="C61" s="59"/>
      <c r="D61" s="60"/>
      <c r="E61" s="61"/>
      <c r="F61" s="62"/>
    </row>
    <row r="62" spans="1:8" x14ac:dyDescent="0.2">
      <c r="A62" s="172" t="s">
        <v>14</v>
      </c>
      <c r="B62" s="19" t="s">
        <v>11</v>
      </c>
      <c r="C62" s="15" t="s">
        <v>8</v>
      </c>
      <c r="D62" s="16">
        <v>500</v>
      </c>
      <c r="E62" s="20">
        <v>1974</v>
      </c>
      <c r="F62" s="18">
        <f>E62*$D62</f>
        <v>987000</v>
      </c>
    </row>
    <row r="63" spans="1:8" x14ac:dyDescent="0.2">
      <c r="A63" s="9" t="s">
        <v>238</v>
      </c>
      <c r="B63" s="19" t="s">
        <v>12</v>
      </c>
      <c r="C63" s="15" t="s">
        <v>5</v>
      </c>
      <c r="D63" s="16">
        <v>200</v>
      </c>
      <c r="E63" s="20">
        <v>2484</v>
      </c>
      <c r="F63" s="18">
        <f>E63*$D63</f>
        <v>496800</v>
      </c>
    </row>
    <row r="64" spans="1:8" x14ac:dyDescent="0.2">
      <c r="A64" s="9" t="s">
        <v>239</v>
      </c>
      <c r="B64" s="22" t="s">
        <v>349</v>
      </c>
      <c r="C64" s="23"/>
      <c r="D64" s="24"/>
      <c r="E64" s="63"/>
      <c r="F64" s="25">
        <f>SUM(F61:F63)</f>
        <v>1483800</v>
      </c>
    </row>
    <row r="65" spans="1:6" x14ac:dyDescent="0.2">
      <c r="A65" s="9"/>
      <c r="B65" s="26" t="s">
        <v>13</v>
      </c>
      <c r="C65" s="11"/>
      <c r="D65" s="27"/>
      <c r="E65" s="11"/>
      <c r="F65" s="13"/>
    </row>
    <row r="66" spans="1:6" x14ac:dyDescent="0.2">
      <c r="A66" s="9">
        <v>2.2000000000000002</v>
      </c>
      <c r="B66" s="28" t="s">
        <v>74</v>
      </c>
      <c r="C66" s="29"/>
      <c r="D66" s="30"/>
      <c r="E66" s="64"/>
      <c r="F66" s="31"/>
    </row>
    <row r="67" spans="1:6" x14ac:dyDescent="0.2">
      <c r="A67" s="172" t="s">
        <v>98</v>
      </c>
      <c r="B67" s="32" t="s">
        <v>76</v>
      </c>
      <c r="C67" s="15" t="s">
        <v>15</v>
      </c>
      <c r="D67" s="16">
        <v>220</v>
      </c>
      <c r="E67" s="20">
        <v>16020</v>
      </c>
      <c r="F67" s="21">
        <f t="shared" ref="F67:F73" si="2">E67*$D67</f>
        <v>3524400</v>
      </c>
    </row>
    <row r="68" spans="1:6" x14ac:dyDescent="0.2">
      <c r="A68" s="68"/>
      <c r="B68" s="33" t="s">
        <v>77</v>
      </c>
      <c r="C68" s="15"/>
      <c r="D68" s="16"/>
      <c r="E68" s="20"/>
      <c r="F68" s="21">
        <f t="shared" si="2"/>
        <v>0</v>
      </c>
    </row>
    <row r="69" spans="1:6" ht="22.5" x14ac:dyDescent="0.2">
      <c r="A69" s="172" t="s">
        <v>99</v>
      </c>
      <c r="B69" s="32" t="s">
        <v>78</v>
      </c>
      <c r="C69" s="15" t="s">
        <v>15</v>
      </c>
      <c r="D69" s="16">
        <v>330</v>
      </c>
      <c r="E69" s="20">
        <v>20027</v>
      </c>
      <c r="F69" s="21">
        <f t="shared" si="2"/>
        <v>6608910</v>
      </c>
    </row>
    <row r="70" spans="1:6" x14ac:dyDescent="0.2">
      <c r="A70" s="9" t="s">
        <v>240</v>
      </c>
      <c r="B70" s="28" t="s">
        <v>17</v>
      </c>
      <c r="C70" s="15"/>
      <c r="D70" s="16"/>
      <c r="E70" s="20"/>
      <c r="F70" s="21">
        <f t="shared" si="2"/>
        <v>0</v>
      </c>
    </row>
    <row r="71" spans="1:6" x14ac:dyDescent="0.2">
      <c r="A71" s="172" t="s">
        <v>100</v>
      </c>
      <c r="B71" s="32" t="s">
        <v>79</v>
      </c>
      <c r="C71" s="15" t="s">
        <v>15</v>
      </c>
      <c r="D71" s="16">
        <v>270</v>
      </c>
      <c r="E71" s="20">
        <v>17626</v>
      </c>
      <c r="F71" s="21">
        <f t="shared" si="2"/>
        <v>4759020</v>
      </c>
    </row>
    <row r="72" spans="1:6" x14ac:dyDescent="0.2">
      <c r="A72" s="172" t="s">
        <v>58</v>
      </c>
      <c r="B72" s="34" t="s">
        <v>18</v>
      </c>
      <c r="C72" s="15" t="s">
        <v>15</v>
      </c>
      <c r="D72" s="38">
        <v>270</v>
      </c>
      <c r="E72" s="20">
        <v>53515</v>
      </c>
      <c r="F72" s="65">
        <f t="shared" si="2"/>
        <v>14449050</v>
      </c>
    </row>
    <row r="73" spans="1:6" x14ac:dyDescent="0.2">
      <c r="A73" s="9" t="s">
        <v>101</v>
      </c>
      <c r="B73" s="34" t="s">
        <v>64</v>
      </c>
      <c r="C73" s="15" t="s">
        <v>15</v>
      </c>
      <c r="D73" s="38">
        <v>90</v>
      </c>
      <c r="E73" s="20">
        <v>13019</v>
      </c>
      <c r="F73" s="65">
        <f t="shared" si="2"/>
        <v>1171710</v>
      </c>
    </row>
    <row r="74" spans="1:6" x14ac:dyDescent="0.2">
      <c r="A74" s="9" t="s">
        <v>102</v>
      </c>
      <c r="B74" s="22" t="s">
        <v>350</v>
      </c>
      <c r="C74" s="23"/>
      <c r="D74" s="24"/>
      <c r="E74" s="63"/>
      <c r="F74" s="25">
        <f>SUM(F67:F73)</f>
        <v>30513090</v>
      </c>
    </row>
    <row r="75" spans="1:6" x14ac:dyDescent="0.2">
      <c r="A75" s="9"/>
      <c r="B75" s="26" t="s">
        <v>343</v>
      </c>
      <c r="C75" s="11"/>
      <c r="D75" s="27"/>
      <c r="E75" s="11"/>
      <c r="F75" s="13"/>
    </row>
    <row r="76" spans="1:6" x14ac:dyDescent="0.2">
      <c r="A76" s="9">
        <v>2.2999999999999998</v>
      </c>
      <c r="B76" s="35" t="s">
        <v>44</v>
      </c>
      <c r="C76" s="29"/>
      <c r="D76" s="30"/>
      <c r="E76" s="64"/>
      <c r="F76" s="31"/>
    </row>
    <row r="77" spans="1:6" x14ac:dyDescent="0.2">
      <c r="A77" s="172" t="s">
        <v>16</v>
      </c>
      <c r="B77" s="39" t="s">
        <v>120</v>
      </c>
      <c r="C77" s="37" t="s">
        <v>8</v>
      </c>
      <c r="D77" s="38">
        <v>470</v>
      </c>
      <c r="E77" s="20">
        <v>14780</v>
      </c>
      <c r="F77" s="21">
        <f>D77*E77</f>
        <v>6946600</v>
      </c>
    </row>
    <row r="78" spans="1:6" x14ac:dyDescent="0.2">
      <c r="A78" s="68" t="s">
        <v>241</v>
      </c>
      <c r="B78" s="40" t="s">
        <v>39</v>
      </c>
      <c r="C78" s="41"/>
      <c r="D78" s="38"/>
      <c r="E78" s="20"/>
      <c r="F78" s="21"/>
    </row>
    <row r="79" spans="1:6" x14ac:dyDescent="0.2">
      <c r="A79" s="172" t="s">
        <v>242</v>
      </c>
      <c r="B79" s="42" t="s">
        <v>41</v>
      </c>
      <c r="C79" s="43" t="s">
        <v>8</v>
      </c>
      <c r="D79" s="38">
        <v>470</v>
      </c>
      <c r="E79" s="20">
        <v>3206</v>
      </c>
      <c r="F79" s="21">
        <f>D79*E79</f>
        <v>1506820</v>
      </c>
    </row>
    <row r="80" spans="1:6" x14ac:dyDescent="0.2">
      <c r="A80" s="9" t="s">
        <v>243</v>
      </c>
      <c r="B80" s="40" t="s">
        <v>37</v>
      </c>
      <c r="C80" s="87"/>
      <c r="D80" s="88"/>
      <c r="E80" s="88"/>
      <c r="F80" s="89"/>
    </row>
    <row r="81" spans="1:6" x14ac:dyDescent="0.2">
      <c r="A81" s="9" t="s">
        <v>244</v>
      </c>
      <c r="B81" s="40" t="s">
        <v>38</v>
      </c>
      <c r="C81" s="41"/>
      <c r="D81" s="38"/>
      <c r="E81" s="20"/>
      <c r="F81" s="90"/>
    </row>
    <row r="82" spans="1:6" x14ac:dyDescent="0.2">
      <c r="A82" s="9" t="s">
        <v>245</v>
      </c>
      <c r="B82" s="39" t="s">
        <v>124</v>
      </c>
      <c r="C82" s="41" t="s">
        <v>2</v>
      </c>
      <c r="D82" s="38">
        <v>4</v>
      </c>
      <c r="E82" s="20">
        <v>809607</v>
      </c>
      <c r="F82" s="18">
        <f>D82*E82</f>
        <v>3238428</v>
      </c>
    </row>
    <row r="83" spans="1:6" x14ac:dyDescent="0.2">
      <c r="A83" s="9">
        <v>2.4</v>
      </c>
      <c r="B83" s="36" t="s">
        <v>33</v>
      </c>
      <c r="C83" s="91"/>
      <c r="D83" s="38"/>
      <c r="E83" s="20"/>
      <c r="F83" s="18"/>
    </row>
    <row r="84" spans="1:6" x14ac:dyDescent="0.2">
      <c r="A84" s="9" t="s">
        <v>246</v>
      </c>
      <c r="B84" s="36" t="s">
        <v>34</v>
      </c>
      <c r="C84" s="41"/>
      <c r="D84" s="38"/>
      <c r="E84" s="20"/>
      <c r="F84" s="18"/>
    </row>
    <row r="85" spans="1:6" x14ac:dyDescent="0.2">
      <c r="A85" s="9" t="s">
        <v>247</v>
      </c>
      <c r="B85" s="44" t="s">
        <v>127</v>
      </c>
      <c r="C85" s="41" t="s">
        <v>2</v>
      </c>
      <c r="D85" s="38">
        <v>14</v>
      </c>
      <c r="E85" s="20">
        <v>410508</v>
      </c>
      <c r="F85" s="18">
        <f>D85*E85</f>
        <v>5747112</v>
      </c>
    </row>
    <row r="86" spans="1:6" x14ac:dyDescent="0.2">
      <c r="A86" s="9" t="s">
        <v>248</v>
      </c>
      <c r="B86" s="44" t="s">
        <v>55</v>
      </c>
      <c r="C86" s="41" t="s">
        <v>2</v>
      </c>
      <c r="D86" s="38">
        <v>2</v>
      </c>
      <c r="E86" s="20">
        <v>503823</v>
      </c>
      <c r="F86" s="18">
        <f>D86*E86</f>
        <v>1007646</v>
      </c>
    </row>
    <row r="87" spans="1:6" x14ac:dyDescent="0.2">
      <c r="A87" s="9" t="s">
        <v>249</v>
      </c>
      <c r="B87" s="44" t="s">
        <v>129</v>
      </c>
      <c r="C87" s="41" t="s">
        <v>2</v>
      </c>
      <c r="D87" s="38">
        <v>5</v>
      </c>
      <c r="E87" s="20">
        <v>1300472</v>
      </c>
      <c r="F87" s="18">
        <f>D87*E87</f>
        <v>6502360</v>
      </c>
    </row>
    <row r="88" spans="1:6" x14ac:dyDescent="0.2">
      <c r="A88" s="9" t="s">
        <v>250</v>
      </c>
      <c r="B88" s="36" t="s">
        <v>131</v>
      </c>
      <c r="C88" s="41"/>
      <c r="D88" s="38"/>
      <c r="E88" s="20"/>
      <c r="F88" s="21"/>
    </row>
    <row r="89" spans="1:6" x14ac:dyDescent="0.2">
      <c r="A89" s="9" t="s">
        <v>251</v>
      </c>
      <c r="B89" s="44" t="s">
        <v>133</v>
      </c>
      <c r="C89" s="41" t="s">
        <v>2</v>
      </c>
      <c r="D89" s="38">
        <v>13</v>
      </c>
      <c r="E89" s="20">
        <v>586442</v>
      </c>
      <c r="F89" s="21">
        <f>D89*E89</f>
        <v>7623746</v>
      </c>
    </row>
    <row r="90" spans="1:6" x14ac:dyDescent="0.2">
      <c r="A90" s="9" t="s">
        <v>252</v>
      </c>
      <c r="B90" s="36" t="s">
        <v>20</v>
      </c>
      <c r="C90" s="41"/>
      <c r="D90" s="38"/>
      <c r="E90" s="20"/>
      <c r="F90" s="18"/>
    </row>
    <row r="91" spans="1:6" x14ac:dyDescent="0.2">
      <c r="A91" s="9" t="s">
        <v>253</v>
      </c>
      <c r="B91" s="45" t="s">
        <v>21</v>
      </c>
      <c r="C91" s="43" t="s">
        <v>2</v>
      </c>
      <c r="D91" s="38">
        <v>29</v>
      </c>
      <c r="E91" s="20">
        <v>74061</v>
      </c>
      <c r="F91" s="21">
        <f>E91*D91</f>
        <v>2147769</v>
      </c>
    </row>
    <row r="92" spans="1:6" x14ac:dyDescent="0.2">
      <c r="A92" s="9" t="s">
        <v>254</v>
      </c>
      <c r="B92" s="45" t="s">
        <v>107</v>
      </c>
      <c r="C92" s="43" t="s">
        <v>2</v>
      </c>
      <c r="D92" s="38">
        <v>5</v>
      </c>
      <c r="E92" s="20">
        <v>117959</v>
      </c>
      <c r="F92" s="21">
        <f>E92*D92</f>
        <v>589795</v>
      </c>
    </row>
    <row r="93" spans="1:6" x14ac:dyDescent="0.2">
      <c r="A93" s="9" t="s">
        <v>255</v>
      </c>
      <c r="B93" s="36" t="s">
        <v>134</v>
      </c>
      <c r="C93" s="41"/>
      <c r="D93" s="38"/>
      <c r="E93" s="20"/>
      <c r="F93" s="21"/>
    </row>
    <row r="94" spans="1:6" x14ac:dyDescent="0.2">
      <c r="A94" s="9" t="s">
        <v>256</v>
      </c>
      <c r="B94" s="45" t="s">
        <v>135</v>
      </c>
      <c r="C94" s="43" t="s">
        <v>2</v>
      </c>
      <c r="D94" s="38">
        <v>34</v>
      </c>
      <c r="E94" s="20">
        <v>615744</v>
      </c>
      <c r="F94" s="21">
        <f>E94*D94</f>
        <v>20935296</v>
      </c>
    </row>
    <row r="95" spans="1:6" x14ac:dyDescent="0.2">
      <c r="A95" s="9"/>
      <c r="B95" s="22" t="s">
        <v>351</v>
      </c>
      <c r="C95" s="23"/>
      <c r="D95" s="24"/>
      <c r="E95" s="63"/>
      <c r="F95" s="25">
        <f>SUM(F76:F94)</f>
        <v>56245572</v>
      </c>
    </row>
    <row r="96" spans="1:6" x14ac:dyDescent="0.2">
      <c r="A96" s="9"/>
      <c r="B96" s="22" t="s">
        <v>352</v>
      </c>
      <c r="C96" s="23"/>
      <c r="D96" s="24"/>
      <c r="E96" s="63"/>
      <c r="F96" s="25">
        <f>F95+F74+F64</f>
        <v>88242462</v>
      </c>
    </row>
    <row r="97" spans="1:6" x14ac:dyDescent="0.2">
      <c r="A97" s="9"/>
      <c r="B97" s="22"/>
      <c r="C97" s="23"/>
      <c r="D97" s="24"/>
      <c r="E97" s="63"/>
      <c r="F97" s="25"/>
    </row>
    <row r="98" spans="1:6" x14ac:dyDescent="0.2">
      <c r="A98" s="9">
        <v>2.5</v>
      </c>
      <c r="B98" s="26" t="s">
        <v>136</v>
      </c>
      <c r="C98" s="11"/>
      <c r="D98" s="27"/>
      <c r="E98" s="11"/>
      <c r="F98" s="13"/>
    </row>
    <row r="99" spans="1:6" x14ac:dyDescent="0.2">
      <c r="A99" s="54" t="s">
        <v>257</v>
      </c>
      <c r="B99" s="10" t="s">
        <v>3</v>
      </c>
      <c r="C99" s="11"/>
      <c r="D99" s="12"/>
      <c r="E99" s="12"/>
      <c r="F99" s="13"/>
    </row>
    <row r="100" spans="1:6" x14ac:dyDescent="0.2">
      <c r="A100" s="54" t="s">
        <v>258</v>
      </c>
      <c r="B100" s="19" t="s">
        <v>12</v>
      </c>
      <c r="C100" s="15" t="s">
        <v>5</v>
      </c>
      <c r="D100" s="16">
        <v>500</v>
      </c>
      <c r="E100" s="20">
        <v>2484</v>
      </c>
      <c r="F100" s="18">
        <f>E100*$D100</f>
        <v>1242000</v>
      </c>
    </row>
    <row r="101" spans="1:6" x14ac:dyDescent="0.2">
      <c r="A101" s="54" t="s">
        <v>259</v>
      </c>
      <c r="B101" s="19" t="s">
        <v>7</v>
      </c>
      <c r="C101" s="15" t="s">
        <v>2</v>
      </c>
      <c r="D101" s="16">
        <v>2</v>
      </c>
      <c r="E101" s="20">
        <v>136685</v>
      </c>
      <c r="F101" s="21">
        <f>E101*$D101</f>
        <v>273370</v>
      </c>
    </row>
    <row r="102" spans="1:6" x14ac:dyDescent="0.2">
      <c r="A102" s="9"/>
      <c r="B102" s="22" t="s">
        <v>344</v>
      </c>
      <c r="C102" s="23"/>
      <c r="D102" s="24"/>
      <c r="E102" s="24"/>
      <c r="F102" s="25">
        <f>SUM(F100:F101)</f>
        <v>1515370</v>
      </c>
    </row>
    <row r="103" spans="1:6" x14ac:dyDescent="0.2">
      <c r="A103" s="9" t="s">
        <v>260</v>
      </c>
      <c r="B103" s="26" t="s">
        <v>13</v>
      </c>
      <c r="C103" s="11"/>
      <c r="D103" s="27"/>
      <c r="E103" s="27"/>
      <c r="F103" s="13"/>
    </row>
    <row r="104" spans="1:6" x14ac:dyDescent="0.2">
      <c r="A104" s="9" t="s">
        <v>261</v>
      </c>
      <c r="B104" s="28" t="s">
        <v>74</v>
      </c>
      <c r="C104" s="29"/>
      <c r="D104" s="30"/>
      <c r="E104" s="20"/>
      <c r="F104" s="31"/>
    </row>
    <row r="105" spans="1:6" x14ac:dyDescent="0.2">
      <c r="A105" s="9" t="s">
        <v>262</v>
      </c>
      <c r="B105" s="32" t="s">
        <v>76</v>
      </c>
      <c r="C105" s="15" t="s">
        <v>15</v>
      </c>
      <c r="D105" s="16">
        <v>37</v>
      </c>
      <c r="E105" s="20">
        <v>16020</v>
      </c>
      <c r="F105" s="21">
        <f>E105*$D105</f>
        <v>592740</v>
      </c>
    </row>
    <row r="106" spans="1:6" x14ac:dyDescent="0.2">
      <c r="A106" s="9" t="s">
        <v>263</v>
      </c>
      <c r="B106" s="33" t="s">
        <v>77</v>
      </c>
      <c r="C106" s="15"/>
      <c r="D106" s="16"/>
      <c r="E106" s="20"/>
      <c r="F106" s="21"/>
    </row>
    <row r="107" spans="1:6" ht="22.5" x14ac:dyDescent="0.2">
      <c r="A107" s="9" t="s">
        <v>264</v>
      </c>
      <c r="B107" s="32" t="s">
        <v>78</v>
      </c>
      <c r="C107" s="15" t="s">
        <v>15</v>
      </c>
      <c r="D107" s="16">
        <v>55</v>
      </c>
      <c r="E107" s="20">
        <v>20027</v>
      </c>
      <c r="F107" s="21">
        <f>E107*$D107</f>
        <v>1101485</v>
      </c>
    </row>
    <row r="108" spans="1:6" x14ac:dyDescent="0.2">
      <c r="A108" s="9" t="s">
        <v>265</v>
      </c>
      <c r="B108" s="28" t="s">
        <v>17</v>
      </c>
      <c r="C108" s="15"/>
      <c r="D108" s="16"/>
      <c r="E108" s="20"/>
      <c r="F108" s="21"/>
    </row>
    <row r="109" spans="1:6" x14ac:dyDescent="0.2">
      <c r="A109" s="9" t="s">
        <v>266</v>
      </c>
      <c r="B109" s="32" t="s">
        <v>79</v>
      </c>
      <c r="C109" s="15" t="s">
        <v>15</v>
      </c>
      <c r="D109" s="16">
        <v>46</v>
      </c>
      <c r="E109" s="20">
        <v>17626</v>
      </c>
      <c r="F109" s="21">
        <f>E109*$D109</f>
        <v>810796</v>
      </c>
    </row>
    <row r="110" spans="1:6" x14ac:dyDescent="0.2">
      <c r="A110" s="9" t="s">
        <v>267</v>
      </c>
      <c r="B110" s="34" t="s">
        <v>18</v>
      </c>
      <c r="C110" s="15" t="s">
        <v>15</v>
      </c>
      <c r="D110" s="16">
        <v>46</v>
      </c>
      <c r="E110" s="20">
        <v>53515</v>
      </c>
      <c r="F110" s="21">
        <f>E110*$D110</f>
        <v>2461690</v>
      </c>
    </row>
    <row r="111" spans="1:6" x14ac:dyDescent="0.2">
      <c r="A111" s="9"/>
      <c r="B111" s="51" t="s">
        <v>345</v>
      </c>
      <c r="C111" s="69"/>
      <c r="D111" s="70"/>
      <c r="E111" s="70"/>
      <c r="F111" s="73">
        <f>SUM(F105:F110)</f>
        <v>4966711</v>
      </c>
    </row>
    <row r="112" spans="1:6" x14ac:dyDescent="0.2">
      <c r="A112" s="9" t="s">
        <v>268</v>
      </c>
      <c r="B112" s="26" t="s">
        <v>353</v>
      </c>
      <c r="C112" s="11"/>
      <c r="D112" s="27"/>
      <c r="E112" s="27"/>
      <c r="F112" s="74"/>
    </row>
    <row r="113" spans="1:7" x14ac:dyDescent="0.2">
      <c r="A113" s="9" t="s">
        <v>269</v>
      </c>
      <c r="B113" s="36" t="s">
        <v>45</v>
      </c>
      <c r="C113" s="37"/>
      <c r="D113" s="38"/>
      <c r="E113" s="20"/>
      <c r="F113" s="21"/>
    </row>
    <row r="114" spans="1:7" x14ac:dyDescent="0.2">
      <c r="A114" s="9" t="s">
        <v>270</v>
      </c>
      <c r="B114" s="39" t="s">
        <v>137</v>
      </c>
      <c r="C114" s="37" t="s">
        <v>8</v>
      </c>
      <c r="D114" s="38">
        <v>90</v>
      </c>
      <c r="E114" s="20">
        <v>127543</v>
      </c>
      <c r="F114" s="21">
        <f>E114*$D114</f>
        <v>11478870</v>
      </c>
    </row>
    <row r="115" spans="1:7" x14ac:dyDescent="0.2">
      <c r="A115" s="9" t="s">
        <v>271</v>
      </c>
      <c r="B115" s="40" t="s">
        <v>39</v>
      </c>
      <c r="C115" s="41"/>
      <c r="D115" s="38"/>
      <c r="E115" s="20"/>
      <c r="F115" s="21"/>
    </row>
    <row r="116" spans="1:7" x14ac:dyDescent="0.2">
      <c r="A116" s="9" t="s">
        <v>272</v>
      </c>
      <c r="B116" s="39" t="s">
        <v>138</v>
      </c>
      <c r="C116" s="43" t="s">
        <v>8</v>
      </c>
      <c r="D116" s="38">
        <v>90</v>
      </c>
      <c r="E116" s="20">
        <v>48930</v>
      </c>
      <c r="F116" s="21">
        <f>D116*E116</f>
        <v>4403700</v>
      </c>
    </row>
    <row r="117" spans="1:7" x14ac:dyDescent="0.2">
      <c r="A117" s="9" t="s">
        <v>273</v>
      </c>
      <c r="B117" s="40" t="s">
        <v>139</v>
      </c>
      <c r="C117" s="47"/>
      <c r="D117" s="16"/>
      <c r="E117" s="20"/>
      <c r="F117" s="18"/>
    </row>
    <row r="118" spans="1:7" x14ac:dyDescent="0.2">
      <c r="A118" s="9" t="s">
        <v>274</v>
      </c>
      <c r="B118" s="92" t="s">
        <v>140</v>
      </c>
      <c r="C118" s="47" t="s">
        <v>2</v>
      </c>
      <c r="D118" s="16">
        <v>10</v>
      </c>
      <c r="E118" s="20">
        <v>10055</v>
      </c>
      <c r="F118" s="18">
        <f>D118*E118</f>
        <v>100550</v>
      </c>
    </row>
    <row r="119" spans="1:7" x14ac:dyDescent="0.2">
      <c r="A119" s="9" t="s">
        <v>275</v>
      </c>
      <c r="B119" s="35" t="s">
        <v>141</v>
      </c>
      <c r="C119" s="29"/>
      <c r="D119" s="30"/>
      <c r="E119" s="64"/>
      <c r="F119" s="18"/>
    </row>
    <row r="120" spans="1:7" x14ac:dyDescent="0.2">
      <c r="A120" s="9" t="s">
        <v>276</v>
      </c>
      <c r="B120" s="36" t="s">
        <v>142</v>
      </c>
      <c r="C120" s="37" t="s">
        <v>8</v>
      </c>
      <c r="D120" s="38">
        <v>80</v>
      </c>
      <c r="E120" s="20">
        <v>3500</v>
      </c>
      <c r="F120" s="18">
        <f>D120*E120</f>
        <v>280000</v>
      </c>
    </row>
    <row r="121" spans="1:7" x14ac:dyDescent="0.2">
      <c r="A121" s="9" t="s">
        <v>277</v>
      </c>
      <c r="B121" s="36" t="s">
        <v>210</v>
      </c>
      <c r="C121" s="37" t="s">
        <v>8</v>
      </c>
      <c r="D121" s="38">
        <v>250</v>
      </c>
      <c r="E121" s="93">
        <v>7000</v>
      </c>
      <c r="F121" s="18">
        <f>D121*E121</f>
        <v>1750000</v>
      </c>
    </row>
    <row r="122" spans="1:7" x14ac:dyDescent="0.2">
      <c r="A122" s="9" t="s">
        <v>278</v>
      </c>
      <c r="B122" s="36" t="s">
        <v>143</v>
      </c>
      <c r="C122" s="37" t="s">
        <v>8</v>
      </c>
      <c r="D122" s="38">
        <v>240</v>
      </c>
      <c r="E122" s="20">
        <v>14780</v>
      </c>
      <c r="F122" s="18">
        <f>D122*E122</f>
        <v>3547200</v>
      </c>
    </row>
    <row r="123" spans="1:7" x14ac:dyDescent="0.2">
      <c r="A123" s="9" t="s">
        <v>279</v>
      </c>
      <c r="B123" s="35" t="s">
        <v>144</v>
      </c>
      <c r="C123" s="37" t="s">
        <v>8</v>
      </c>
      <c r="D123" s="38">
        <v>570</v>
      </c>
      <c r="E123" s="94">
        <v>65000</v>
      </c>
      <c r="F123" s="18">
        <f>D123*E123</f>
        <v>37050000</v>
      </c>
    </row>
    <row r="124" spans="1:7" ht="22.5" x14ac:dyDescent="0.2">
      <c r="A124" s="9" t="s">
        <v>280</v>
      </c>
      <c r="B124" s="40" t="s">
        <v>145</v>
      </c>
      <c r="C124" s="41" t="s">
        <v>146</v>
      </c>
      <c r="D124" s="38">
        <v>1</v>
      </c>
      <c r="E124" s="20">
        <v>18500000</v>
      </c>
      <c r="F124" s="18">
        <f>D124*E124</f>
        <v>18500000</v>
      </c>
    </row>
    <row r="125" spans="1:7" x14ac:dyDescent="0.2">
      <c r="A125" s="9" t="s">
        <v>281</v>
      </c>
      <c r="B125" s="35" t="s">
        <v>346</v>
      </c>
      <c r="C125" s="49"/>
      <c r="D125" s="16"/>
      <c r="E125" s="17"/>
      <c r="F125" s="18"/>
    </row>
    <row r="126" spans="1:7" ht="22.5" x14ac:dyDescent="0.2">
      <c r="A126" s="9" t="s">
        <v>282</v>
      </c>
      <c r="B126" s="39" t="s">
        <v>211</v>
      </c>
      <c r="C126" s="49" t="s">
        <v>15</v>
      </c>
      <c r="D126" s="16">
        <v>34</v>
      </c>
      <c r="E126" s="17">
        <v>616833</v>
      </c>
      <c r="F126" s="18">
        <f>E126*$D126</f>
        <v>20972322</v>
      </c>
    </row>
    <row r="127" spans="1:7" x14ac:dyDescent="0.2">
      <c r="A127" s="9" t="s">
        <v>283</v>
      </c>
      <c r="B127" s="50" t="s">
        <v>27</v>
      </c>
      <c r="C127" s="49" t="s">
        <v>53</v>
      </c>
      <c r="D127" s="16">
        <v>1020</v>
      </c>
      <c r="E127" s="17">
        <v>3300</v>
      </c>
      <c r="F127" s="18">
        <f>E127*$D127</f>
        <v>3366000</v>
      </c>
    </row>
    <row r="128" spans="1:7" ht="22.5" x14ac:dyDescent="0.2">
      <c r="A128" s="9"/>
      <c r="B128" s="51" t="s">
        <v>347</v>
      </c>
      <c r="C128" s="69"/>
      <c r="D128" s="70"/>
      <c r="E128" s="70"/>
      <c r="F128" s="71">
        <f>SUM(F113:F127)</f>
        <v>101448642</v>
      </c>
      <c r="G128" s="136"/>
    </row>
    <row r="129" spans="1:9" x14ac:dyDescent="0.2">
      <c r="A129" s="9"/>
      <c r="B129" s="51" t="s">
        <v>348</v>
      </c>
      <c r="C129" s="141"/>
      <c r="D129" s="142"/>
      <c r="E129" s="142"/>
      <c r="F129" s="71">
        <f>F102+F111+F128</f>
        <v>107930723</v>
      </c>
      <c r="G129" s="136"/>
    </row>
    <row r="130" spans="1:9" x14ac:dyDescent="0.2">
      <c r="A130" s="9"/>
      <c r="B130" s="51"/>
      <c r="C130" s="141"/>
      <c r="D130" s="142"/>
      <c r="E130" s="142"/>
      <c r="F130" s="71"/>
      <c r="G130" s="136"/>
    </row>
    <row r="131" spans="1:9" ht="12" thickBot="1" x14ac:dyDescent="0.25">
      <c r="A131" s="9"/>
      <c r="B131" s="83" t="s">
        <v>147</v>
      </c>
      <c r="C131" s="95"/>
      <c r="D131" s="96"/>
      <c r="E131" s="97"/>
      <c r="F131" s="72">
        <f>F129+F96</f>
        <v>196173185</v>
      </c>
      <c r="G131" s="139" t="s">
        <v>370</v>
      </c>
      <c r="H131" s="136"/>
      <c r="I131" s="140"/>
    </row>
    <row r="132" spans="1:9" x14ac:dyDescent="0.2">
      <c r="A132" s="9">
        <v>3</v>
      </c>
      <c r="B132" s="6" t="s">
        <v>148</v>
      </c>
      <c r="C132" s="7"/>
      <c r="D132" s="7"/>
      <c r="E132" s="7"/>
      <c r="F132" s="8"/>
    </row>
    <row r="133" spans="1:9" x14ac:dyDescent="0.2">
      <c r="A133" s="9">
        <v>3.1</v>
      </c>
      <c r="B133" s="10" t="s">
        <v>9</v>
      </c>
      <c r="C133" s="11"/>
      <c r="D133" s="98"/>
      <c r="E133" s="98"/>
      <c r="F133" s="99"/>
    </row>
    <row r="134" spans="1:9" x14ac:dyDescent="0.2">
      <c r="A134" s="9">
        <v>3.1</v>
      </c>
      <c r="B134" s="14" t="s">
        <v>4</v>
      </c>
      <c r="C134" s="15"/>
      <c r="D134" s="100"/>
      <c r="E134" s="17"/>
      <c r="F134" s="18"/>
    </row>
    <row r="135" spans="1:9" x14ac:dyDescent="0.2">
      <c r="A135" s="9" t="s">
        <v>105</v>
      </c>
      <c r="B135" s="19" t="s">
        <v>12</v>
      </c>
      <c r="C135" s="15" t="s">
        <v>5</v>
      </c>
      <c r="D135" s="101">
        <v>625</v>
      </c>
      <c r="E135" s="20">
        <v>2484</v>
      </c>
      <c r="F135" s="18">
        <f t="shared" ref="F135:F146" si="3">E135*$D135</f>
        <v>1552500</v>
      </c>
    </row>
    <row r="136" spans="1:9" x14ac:dyDescent="0.2">
      <c r="A136" s="9"/>
      <c r="B136" s="22" t="s">
        <v>73</v>
      </c>
      <c r="C136" s="23"/>
      <c r="D136" s="102"/>
      <c r="E136" s="102"/>
      <c r="F136" s="103">
        <f>SUM(F135:F135)</f>
        <v>1552500</v>
      </c>
    </row>
    <row r="137" spans="1:9" x14ac:dyDescent="0.2">
      <c r="A137" s="9">
        <v>3</v>
      </c>
      <c r="B137" s="26" t="s">
        <v>24</v>
      </c>
      <c r="C137" s="11"/>
      <c r="D137" s="98"/>
      <c r="E137" s="98"/>
      <c r="F137" s="99"/>
    </row>
    <row r="138" spans="1:9" x14ac:dyDescent="0.2">
      <c r="A138" s="9" t="s">
        <v>65</v>
      </c>
      <c r="B138" s="50" t="s">
        <v>27</v>
      </c>
      <c r="C138" s="37" t="s">
        <v>28</v>
      </c>
      <c r="D138" s="101">
        <v>960</v>
      </c>
      <c r="E138" s="20">
        <v>3300</v>
      </c>
      <c r="F138" s="18">
        <f t="shared" si="3"/>
        <v>3168000</v>
      </c>
    </row>
    <row r="139" spans="1:9" x14ac:dyDescent="0.2">
      <c r="A139" s="9" t="s">
        <v>40</v>
      </c>
      <c r="B139" s="35" t="s">
        <v>29</v>
      </c>
      <c r="C139" s="43"/>
      <c r="D139" s="100"/>
      <c r="E139" s="20"/>
      <c r="F139" s="18"/>
    </row>
    <row r="140" spans="1:9" x14ac:dyDescent="0.2">
      <c r="A140" s="9" t="s">
        <v>59</v>
      </c>
      <c r="B140" s="39" t="s">
        <v>152</v>
      </c>
      <c r="C140" s="49" t="s">
        <v>15</v>
      </c>
      <c r="D140" s="101">
        <v>8</v>
      </c>
      <c r="E140" s="20">
        <v>433368</v>
      </c>
      <c r="F140" s="18">
        <f t="shared" si="3"/>
        <v>3466944</v>
      </c>
    </row>
    <row r="141" spans="1:9" x14ac:dyDescent="0.2">
      <c r="A141" s="9"/>
      <c r="B141" s="22" t="s">
        <v>153</v>
      </c>
      <c r="C141" s="23"/>
      <c r="D141" s="102"/>
      <c r="E141" s="102"/>
      <c r="F141" s="103">
        <f>SUM(F138:F140)</f>
        <v>6634944</v>
      </c>
    </row>
    <row r="142" spans="1:9" x14ac:dyDescent="0.2">
      <c r="A142" s="9">
        <v>3</v>
      </c>
      <c r="B142" s="26" t="s">
        <v>36</v>
      </c>
      <c r="C142" s="11"/>
      <c r="D142" s="98"/>
      <c r="E142" s="98"/>
      <c r="F142" s="99"/>
    </row>
    <row r="143" spans="1:9" x14ac:dyDescent="0.2">
      <c r="A143" s="9" t="s">
        <v>106</v>
      </c>
      <c r="B143" s="36" t="s">
        <v>155</v>
      </c>
      <c r="C143" s="43"/>
      <c r="D143" s="101"/>
      <c r="E143" s="20"/>
      <c r="F143" s="18"/>
    </row>
    <row r="144" spans="1:9" x14ac:dyDescent="0.2">
      <c r="A144" s="9" t="s">
        <v>284</v>
      </c>
      <c r="B144" s="45" t="s">
        <v>60</v>
      </c>
      <c r="C144" s="43" t="s">
        <v>2</v>
      </c>
      <c r="D144" s="101">
        <v>1</v>
      </c>
      <c r="E144" s="20">
        <v>65500000</v>
      </c>
      <c r="F144" s="18">
        <f t="shared" si="3"/>
        <v>65500000</v>
      </c>
    </row>
    <row r="145" spans="1:8" x14ac:dyDescent="0.2">
      <c r="A145" s="9" t="s">
        <v>285</v>
      </c>
      <c r="B145" s="45" t="s">
        <v>158</v>
      </c>
      <c r="C145" s="43" t="s">
        <v>2</v>
      </c>
      <c r="D145" s="101">
        <v>1</v>
      </c>
      <c r="E145" s="20">
        <v>29500000</v>
      </c>
      <c r="F145" s="18">
        <f t="shared" si="3"/>
        <v>29500000</v>
      </c>
    </row>
    <row r="146" spans="1:8" x14ac:dyDescent="0.2">
      <c r="A146" s="9" t="s">
        <v>286</v>
      </c>
      <c r="B146" s="92" t="s">
        <v>160</v>
      </c>
      <c r="C146" s="49" t="s">
        <v>2</v>
      </c>
      <c r="D146" s="101">
        <v>1</v>
      </c>
      <c r="E146" s="20">
        <v>80000000</v>
      </c>
      <c r="F146" s="18">
        <f t="shared" si="3"/>
        <v>80000000</v>
      </c>
    </row>
    <row r="147" spans="1:8" x14ac:dyDescent="0.2">
      <c r="A147" s="9"/>
      <c r="B147" s="22" t="s">
        <v>161</v>
      </c>
      <c r="C147" s="23"/>
      <c r="D147" s="23"/>
      <c r="E147" s="23"/>
      <c r="F147" s="103">
        <f>SUM(F143:F146)</f>
        <v>175000000</v>
      </c>
    </row>
    <row r="148" spans="1:8" ht="12" thickBot="1" x14ac:dyDescent="0.25">
      <c r="A148" s="9"/>
      <c r="B148" s="104" t="s">
        <v>162</v>
      </c>
      <c r="C148" s="105"/>
      <c r="D148" s="106"/>
      <c r="E148" s="106"/>
      <c r="F148" s="107">
        <f>SUM(F134:F147)/2</f>
        <v>183187444</v>
      </c>
      <c r="G148" s="139" t="s">
        <v>370</v>
      </c>
      <c r="H148" s="136"/>
    </row>
    <row r="149" spans="1:8" x14ac:dyDescent="0.2">
      <c r="A149" s="9">
        <v>4</v>
      </c>
      <c r="B149" s="6" t="s">
        <v>163</v>
      </c>
      <c r="C149" s="7"/>
      <c r="D149" s="7"/>
      <c r="E149" s="7"/>
      <c r="F149" s="8"/>
    </row>
    <row r="150" spans="1:8" x14ac:dyDescent="0.2">
      <c r="A150" s="9">
        <v>4.0999999999999996</v>
      </c>
      <c r="B150" s="10" t="s">
        <v>9</v>
      </c>
      <c r="C150" s="11"/>
      <c r="D150" s="12"/>
      <c r="E150" s="12"/>
      <c r="F150" s="13"/>
    </row>
    <row r="151" spans="1:8" x14ac:dyDescent="0.2">
      <c r="A151" s="9" t="s">
        <v>287</v>
      </c>
      <c r="B151" s="19" t="s">
        <v>12</v>
      </c>
      <c r="C151" s="15" t="s">
        <v>5</v>
      </c>
      <c r="D151" s="16">
        <v>600</v>
      </c>
      <c r="E151" s="20">
        <v>2484</v>
      </c>
      <c r="F151" s="18">
        <f>E151*$D151</f>
        <v>1490400</v>
      </c>
    </row>
    <row r="152" spans="1:8" x14ac:dyDescent="0.2">
      <c r="A152" s="9" t="s">
        <v>288</v>
      </c>
      <c r="B152" s="19" t="s">
        <v>7</v>
      </c>
      <c r="C152" s="15" t="s">
        <v>2</v>
      </c>
      <c r="D152" s="16">
        <v>1</v>
      </c>
      <c r="E152" s="20">
        <v>136685</v>
      </c>
      <c r="F152" s="21">
        <f>E152*$D152</f>
        <v>136685</v>
      </c>
    </row>
    <row r="153" spans="1:8" x14ac:dyDescent="0.2">
      <c r="A153" s="9"/>
      <c r="B153" s="22" t="s">
        <v>73</v>
      </c>
      <c r="C153" s="23"/>
      <c r="D153" s="24"/>
      <c r="E153" s="24"/>
      <c r="F153" s="25">
        <f>SUM(F151:F152)</f>
        <v>1627085</v>
      </c>
    </row>
    <row r="154" spans="1:8" x14ac:dyDescent="0.2">
      <c r="A154" s="9">
        <v>4.2</v>
      </c>
      <c r="B154" s="26" t="s">
        <v>13</v>
      </c>
      <c r="C154" s="11"/>
      <c r="D154" s="27"/>
      <c r="E154" s="27"/>
      <c r="F154" s="13"/>
    </row>
    <row r="155" spans="1:8" x14ac:dyDescent="0.2">
      <c r="A155" s="9" t="s">
        <v>116</v>
      </c>
      <c r="B155" s="28" t="s">
        <v>74</v>
      </c>
      <c r="C155" s="29"/>
      <c r="D155" s="30"/>
      <c r="E155" s="20"/>
      <c r="F155" s="31"/>
    </row>
    <row r="156" spans="1:8" x14ac:dyDescent="0.2">
      <c r="A156" s="9" t="s">
        <v>289</v>
      </c>
      <c r="B156" s="32" t="s">
        <v>76</v>
      </c>
      <c r="C156" s="15" t="s">
        <v>15</v>
      </c>
      <c r="D156" s="16">
        <v>54</v>
      </c>
      <c r="E156" s="20">
        <v>16020</v>
      </c>
      <c r="F156" s="21">
        <f>E156*$D156</f>
        <v>865080</v>
      </c>
    </row>
    <row r="157" spans="1:8" x14ac:dyDescent="0.2">
      <c r="A157" s="9" t="s">
        <v>117</v>
      </c>
      <c r="B157" s="33" t="s">
        <v>77</v>
      </c>
      <c r="C157" s="15"/>
      <c r="D157" s="16"/>
      <c r="E157" s="20"/>
      <c r="F157" s="21"/>
    </row>
    <row r="158" spans="1:8" ht="22.5" x14ac:dyDescent="0.2">
      <c r="A158" s="9" t="s">
        <v>61</v>
      </c>
      <c r="B158" s="32" t="s">
        <v>78</v>
      </c>
      <c r="C158" s="15" t="s">
        <v>15</v>
      </c>
      <c r="D158" s="16">
        <v>82</v>
      </c>
      <c r="E158" s="20">
        <v>20027</v>
      </c>
      <c r="F158" s="21">
        <f>E158*$D158</f>
        <v>1642214</v>
      </c>
    </row>
    <row r="159" spans="1:8" x14ac:dyDescent="0.2">
      <c r="A159" s="9" t="s">
        <v>118</v>
      </c>
      <c r="B159" s="28" t="s">
        <v>17</v>
      </c>
      <c r="C159" s="15"/>
      <c r="D159" s="16"/>
      <c r="E159" s="20"/>
      <c r="F159" s="21"/>
    </row>
    <row r="160" spans="1:8" x14ac:dyDescent="0.2">
      <c r="A160" s="9" t="s">
        <v>62</v>
      </c>
      <c r="B160" s="32" t="s">
        <v>79</v>
      </c>
      <c r="C160" s="15" t="s">
        <v>15</v>
      </c>
      <c r="D160" s="16">
        <v>20</v>
      </c>
      <c r="E160" s="20">
        <v>17626</v>
      </c>
      <c r="F160" s="21">
        <f>E160*$D160</f>
        <v>352520</v>
      </c>
    </row>
    <row r="161" spans="1:6" x14ac:dyDescent="0.2">
      <c r="A161" s="9" t="s">
        <v>63</v>
      </c>
      <c r="B161" s="34" t="s">
        <v>18</v>
      </c>
      <c r="C161" s="15" t="s">
        <v>15</v>
      </c>
      <c r="D161" s="16">
        <v>20</v>
      </c>
      <c r="E161" s="20">
        <v>53515</v>
      </c>
      <c r="F161" s="21">
        <f>E161*$D161</f>
        <v>1070300</v>
      </c>
    </row>
    <row r="162" spans="1:6" x14ac:dyDescent="0.2">
      <c r="A162" s="9"/>
      <c r="B162" s="22" t="s">
        <v>80</v>
      </c>
      <c r="C162" s="23"/>
      <c r="D162" s="24"/>
      <c r="E162" s="24"/>
      <c r="F162" s="73">
        <f>SUM(F156:F161)</f>
        <v>3930114</v>
      </c>
    </row>
    <row r="163" spans="1:6" x14ac:dyDescent="0.2">
      <c r="A163" s="9">
        <v>4.3</v>
      </c>
      <c r="B163" s="26" t="s">
        <v>81</v>
      </c>
      <c r="C163" s="11"/>
      <c r="D163" s="27"/>
      <c r="E163" s="27"/>
      <c r="F163" s="74"/>
    </row>
    <row r="164" spans="1:6" x14ac:dyDescent="0.2">
      <c r="A164" s="9" t="s">
        <v>119</v>
      </c>
      <c r="B164" s="35" t="s">
        <v>44</v>
      </c>
      <c r="C164" s="29"/>
      <c r="D164" s="30"/>
      <c r="E164" s="20"/>
      <c r="F164" s="21"/>
    </row>
    <row r="165" spans="1:6" x14ac:dyDescent="0.2">
      <c r="A165" s="9" t="s">
        <v>290</v>
      </c>
      <c r="B165" s="36" t="s">
        <v>45</v>
      </c>
      <c r="C165" s="37"/>
      <c r="D165" s="38"/>
      <c r="E165" s="20"/>
      <c r="F165" s="21"/>
    </row>
    <row r="166" spans="1:6" x14ac:dyDescent="0.2">
      <c r="A166" s="9" t="s">
        <v>291</v>
      </c>
      <c r="B166" s="39" t="s">
        <v>164</v>
      </c>
      <c r="C166" s="37" t="s">
        <v>8</v>
      </c>
      <c r="D166" s="38">
        <v>20</v>
      </c>
      <c r="E166" s="20">
        <v>44436</v>
      </c>
      <c r="F166" s="21">
        <f>E166*$D166</f>
        <v>888720</v>
      </c>
    </row>
    <row r="167" spans="1:6" x14ac:dyDescent="0.2">
      <c r="A167" s="9" t="s">
        <v>292</v>
      </c>
      <c r="B167" s="40" t="s">
        <v>39</v>
      </c>
      <c r="C167" s="41"/>
      <c r="D167" s="38"/>
      <c r="E167" s="20"/>
      <c r="F167" s="21"/>
    </row>
    <row r="168" spans="1:6" x14ac:dyDescent="0.2">
      <c r="A168" s="9" t="s">
        <v>293</v>
      </c>
      <c r="B168" s="42" t="s">
        <v>165</v>
      </c>
      <c r="C168" s="43" t="s">
        <v>8</v>
      </c>
      <c r="D168" s="38">
        <v>20</v>
      </c>
      <c r="E168" s="20">
        <v>8383</v>
      </c>
      <c r="F168" s="21">
        <f>D168*E168</f>
        <v>167660</v>
      </c>
    </row>
    <row r="169" spans="1:6" x14ac:dyDescent="0.2">
      <c r="A169" s="9" t="s">
        <v>294</v>
      </c>
      <c r="B169" s="77" t="s">
        <v>34</v>
      </c>
      <c r="C169" s="78"/>
      <c r="D169" s="79"/>
      <c r="E169" s="80"/>
      <c r="F169" s="18">
        <f t="shared" ref="F169:F180" si="4">E169*$D169</f>
        <v>0</v>
      </c>
    </row>
    <row r="170" spans="1:6" ht="22.5" x14ac:dyDescent="0.2">
      <c r="A170" s="9" t="s">
        <v>295</v>
      </c>
      <c r="B170" s="36" t="s">
        <v>54</v>
      </c>
      <c r="C170" s="41"/>
      <c r="D170" s="16"/>
      <c r="E170" s="20"/>
      <c r="F170" s="18">
        <f t="shared" si="4"/>
        <v>0</v>
      </c>
    </row>
    <row r="171" spans="1:6" x14ac:dyDescent="0.2">
      <c r="A171" s="9" t="s">
        <v>296</v>
      </c>
      <c r="B171" s="44" t="s">
        <v>166</v>
      </c>
      <c r="C171" s="41" t="s">
        <v>2</v>
      </c>
      <c r="D171" s="16">
        <v>2</v>
      </c>
      <c r="E171" s="20">
        <v>877981</v>
      </c>
      <c r="F171" s="18">
        <f>E171*$D171</f>
        <v>1755962</v>
      </c>
    </row>
    <row r="172" spans="1:6" x14ac:dyDescent="0.2">
      <c r="A172" s="9" t="s">
        <v>297</v>
      </c>
      <c r="B172" s="44" t="s">
        <v>167</v>
      </c>
      <c r="C172" s="41" t="s">
        <v>2</v>
      </c>
      <c r="D172" s="16">
        <v>1</v>
      </c>
      <c r="E172" s="20">
        <v>487193</v>
      </c>
      <c r="F172" s="18">
        <f>E172*$D172</f>
        <v>487193</v>
      </c>
    </row>
    <row r="173" spans="1:6" x14ac:dyDescent="0.2">
      <c r="A173" s="9" t="s">
        <v>121</v>
      </c>
      <c r="B173" s="36" t="s">
        <v>19</v>
      </c>
      <c r="C173" s="41"/>
      <c r="D173" s="38"/>
      <c r="E173" s="20"/>
      <c r="F173" s="18"/>
    </row>
    <row r="174" spans="1:6" x14ac:dyDescent="0.2">
      <c r="A174" s="9" t="s">
        <v>122</v>
      </c>
      <c r="B174" s="36" t="s">
        <v>20</v>
      </c>
      <c r="C174" s="43"/>
      <c r="D174" s="38"/>
      <c r="E174" s="20"/>
      <c r="F174" s="18"/>
    </row>
    <row r="175" spans="1:6" x14ac:dyDescent="0.2">
      <c r="A175" s="9" t="s">
        <v>298</v>
      </c>
      <c r="B175" s="45" t="s">
        <v>107</v>
      </c>
      <c r="C175" s="43" t="s">
        <v>2</v>
      </c>
      <c r="D175" s="38">
        <v>2</v>
      </c>
      <c r="E175" s="20">
        <v>117967</v>
      </c>
      <c r="F175" s="18">
        <f t="shared" si="4"/>
        <v>235934</v>
      </c>
    </row>
    <row r="176" spans="1:6" x14ac:dyDescent="0.2">
      <c r="A176" s="9" t="s">
        <v>299</v>
      </c>
      <c r="B176" s="45" t="s">
        <v>21</v>
      </c>
      <c r="C176" s="43" t="s">
        <v>2</v>
      </c>
      <c r="D176" s="38">
        <v>1</v>
      </c>
      <c r="E176" s="20">
        <v>74061</v>
      </c>
      <c r="F176" s="18">
        <f t="shared" si="4"/>
        <v>74061</v>
      </c>
    </row>
    <row r="177" spans="1:8" x14ac:dyDescent="0.2">
      <c r="A177" s="9" t="s">
        <v>123</v>
      </c>
      <c r="B177" s="36" t="s">
        <v>19</v>
      </c>
      <c r="C177" s="41"/>
      <c r="D177" s="38"/>
      <c r="E177" s="20"/>
      <c r="F177" s="18"/>
    </row>
    <row r="178" spans="1:8" x14ac:dyDescent="0.2">
      <c r="A178" s="9" t="s">
        <v>66</v>
      </c>
      <c r="B178" s="36" t="s">
        <v>108</v>
      </c>
      <c r="C178" s="43"/>
      <c r="D178" s="38"/>
      <c r="E178" s="20"/>
      <c r="F178" s="18"/>
    </row>
    <row r="179" spans="1:8" x14ac:dyDescent="0.2">
      <c r="A179" s="9" t="s">
        <v>300</v>
      </c>
      <c r="B179" s="45" t="s">
        <v>168</v>
      </c>
      <c r="C179" s="43" t="s">
        <v>2</v>
      </c>
      <c r="D179" s="38">
        <v>2</v>
      </c>
      <c r="E179" s="20">
        <v>972410</v>
      </c>
      <c r="F179" s="18">
        <f t="shared" si="4"/>
        <v>1944820</v>
      </c>
    </row>
    <row r="180" spans="1:8" x14ac:dyDescent="0.2">
      <c r="A180" s="9" t="s">
        <v>301</v>
      </c>
      <c r="B180" s="45" t="s">
        <v>169</v>
      </c>
      <c r="C180" s="43" t="s">
        <v>2</v>
      </c>
      <c r="D180" s="38">
        <v>1</v>
      </c>
      <c r="E180" s="20">
        <v>555663</v>
      </c>
      <c r="F180" s="18">
        <f t="shared" si="4"/>
        <v>555663</v>
      </c>
      <c r="H180" s="138"/>
    </row>
    <row r="181" spans="1:8" x14ac:dyDescent="0.2">
      <c r="A181" s="9"/>
      <c r="B181" s="51" t="s">
        <v>103</v>
      </c>
      <c r="C181" s="81"/>
      <c r="D181" s="66"/>
      <c r="E181" s="67"/>
      <c r="F181" s="73">
        <f>SUM(F164:F180)</f>
        <v>6110013</v>
      </c>
    </row>
    <row r="182" spans="1:8" x14ac:dyDescent="0.2">
      <c r="A182" s="9">
        <v>4.4000000000000004</v>
      </c>
      <c r="B182" s="26" t="s">
        <v>111</v>
      </c>
      <c r="C182" s="11"/>
      <c r="D182" s="27"/>
      <c r="E182" s="27"/>
      <c r="F182" s="13"/>
    </row>
    <row r="183" spans="1:8" x14ac:dyDescent="0.2">
      <c r="A183" s="9" t="s">
        <v>125</v>
      </c>
      <c r="B183" s="35" t="s">
        <v>25</v>
      </c>
      <c r="C183" s="37"/>
      <c r="D183" s="38"/>
      <c r="E183" s="17"/>
      <c r="F183" s="21"/>
    </row>
    <row r="184" spans="1:8" x14ac:dyDescent="0.2">
      <c r="A184" s="9" t="s">
        <v>126</v>
      </c>
      <c r="B184" s="46" t="s">
        <v>93</v>
      </c>
      <c r="C184" s="47" t="s">
        <v>15</v>
      </c>
      <c r="D184" s="16">
        <v>2.7</v>
      </c>
      <c r="E184" s="17">
        <v>485027</v>
      </c>
      <c r="F184" s="18">
        <f>E184*$D184</f>
        <v>1309572.9000000001</v>
      </c>
    </row>
    <row r="185" spans="1:8" x14ac:dyDescent="0.2">
      <c r="A185" s="9" t="s">
        <v>128</v>
      </c>
      <c r="B185" s="45" t="s">
        <v>95</v>
      </c>
      <c r="C185" s="47" t="s">
        <v>15</v>
      </c>
      <c r="D185" s="38">
        <v>18.899999999999999</v>
      </c>
      <c r="E185" s="48">
        <v>263132</v>
      </c>
      <c r="F185" s="21">
        <f>E185*$D185</f>
        <v>4973194.8</v>
      </c>
    </row>
    <row r="186" spans="1:8" x14ac:dyDescent="0.2">
      <c r="A186" s="9" t="s">
        <v>130</v>
      </c>
      <c r="B186" s="35" t="s">
        <v>29</v>
      </c>
      <c r="C186" s="49"/>
      <c r="D186" s="16"/>
      <c r="E186" s="17"/>
      <c r="F186" s="18"/>
    </row>
    <row r="187" spans="1:8" ht="22.5" x14ac:dyDescent="0.2">
      <c r="A187" s="9" t="s">
        <v>132</v>
      </c>
      <c r="B187" s="39" t="s">
        <v>170</v>
      </c>
      <c r="C187" s="49" t="s">
        <v>15</v>
      </c>
      <c r="D187" s="16">
        <v>24.3</v>
      </c>
      <c r="E187" s="17">
        <v>616833</v>
      </c>
      <c r="F187" s="18">
        <f>E187*$D187</f>
        <v>14989041.9</v>
      </c>
    </row>
    <row r="188" spans="1:8" ht="22.5" x14ac:dyDescent="0.2">
      <c r="A188" s="9" t="s">
        <v>302</v>
      </c>
      <c r="B188" s="39" t="s">
        <v>31</v>
      </c>
      <c r="C188" s="49" t="s">
        <v>15</v>
      </c>
      <c r="D188" s="16">
        <v>23.4</v>
      </c>
      <c r="E188" s="17">
        <v>616833</v>
      </c>
      <c r="F188" s="18">
        <f>E188*$D188</f>
        <v>14433892.199999999</v>
      </c>
    </row>
    <row r="189" spans="1:8" ht="22.5" x14ac:dyDescent="0.2">
      <c r="A189" s="9" t="s">
        <v>303</v>
      </c>
      <c r="B189" s="39" t="s">
        <v>112</v>
      </c>
      <c r="C189" s="49" t="s">
        <v>15</v>
      </c>
      <c r="D189" s="16">
        <v>4.5</v>
      </c>
      <c r="E189" s="17">
        <v>616833</v>
      </c>
      <c r="F189" s="18">
        <f>E189*$D189</f>
        <v>2775748.5</v>
      </c>
    </row>
    <row r="190" spans="1:8" x14ac:dyDescent="0.2">
      <c r="A190" s="9" t="s">
        <v>304</v>
      </c>
      <c r="B190" s="50" t="s">
        <v>27</v>
      </c>
      <c r="C190" s="49" t="s">
        <v>53</v>
      </c>
      <c r="D190" s="16">
        <v>5040</v>
      </c>
      <c r="E190" s="17">
        <v>3300</v>
      </c>
      <c r="F190" s="18">
        <f>E190*$D190</f>
        <v>16632000</v>
      </c>
    </row>
    <row r="191" spans="1:8" x14ac:dyDescent="0.2">
      <c r="A191" s="9" t="s">
        <v>305</v>
      </c>
      <c r="B191" s="45" t="s">
        <v>97</v>
      </c>
      <c r="C191" s="43" t="s">
        <v>5</v>
      </c>
      <c r="D191" s="38">
        <v>5.5</v>
      </c>
      <c r="E191" s="17">
        <v>142546</v>
      </c>
      <c r="F191" s="21">
        <f>E191*$D191</f>
        <v>784003</v>
      </c>
    </row>
    <row r="192" spans="1:8" x14ac:dyDescent="0.2">
      <c r="A192" s="9"/>
      <c r="B192" s="51" t="s">
        <v>113</v>
      </c>
      <c r="C192" s="23"/>
      <c r="D192" s="24"/>
      <c r="E192" s="24"/>
      <c r="F192" s="25">
        <f>SUM(F184:F191)</f>
        <v>55897453.299999997</v>
      </c>
    </row>
    <row r="193" spans="1:8" ht="12" thickBot="1" x14ac:dyDescent="0.25">
      <c r="A193" s="9"/>
      <c r="B193" s="10" t="s">
        <v>171</v>
      </c>
      <c r="C193" s="69"/>
      <c r="D193" s="52"/>
      <c r="E193" s="27"/>
      <c r="F193" s="107">
        <f>SUM(F151:F192)/2</f>
        <v>67564665.299999997</v>
      </c>
      <c r="G193" s="139" t="s">
        <v>370</v>
      </c>
      <c r="H193" s="136"/>
    </row>
    <row r="194" spans="1:8" x14ac:dyDescent="0.2">
      <c r="A194" s="5">
        <v>5</v>
      </c>
      <c r="B194" s="6" t="s">
        <v>172</v>
      </c>
      <c r="C194" s="7"/>
      <c r="D194" s="7"/>
      <c r="E194" s="7"/>
      <c r="F194" s="108"/>
    </row>
    <row r="195" spans="1:8" x14ac:dyDescent="0.2">
      <c r="A195" s="9">
        <v>5.0999999999999996</v>
      </c>
      <c r="B195" s="109" t="s">
        <v>9</v>
      </c>
      <c r="C195" s="110"/>
      <c r="D195" s="111"/>
      <c r="E195" s="110"/>
      <c r="F195" s="112"/>
    </row>
    <row r="196" spans="1:8" x14ac:dyDescent="0.2">
      <c r="A196" s="9" t="s">
        <v>149</v>
      </c>
      <c r="B196" s="14" t="s">
        <v>4</v>
      </c>
      <c r="C196" s="15"/>
      <c r="D196" s="16"/>
      <c r="E196" s="20"/>
      <c r="F196" s="65"/>
    </row>
    <row r="197" spans="1:8" x14ac:dyDescent="0.2">
      <c r="A197" s="9" t="s">
        <v>306</v>
      </c>
      <c r="B197" s="19" t="s">
        <v>11</v>
      </c>
      <c r="C197" s="15" t="s">
        <v>8</v>
      </c>
      <c r="D197" s="16">
        <v>5238</v>
      </c>
      <c r="E197" s="20">
        <v>1974</v>
      </c>
      <c r="F197" s="65">
        <f t="shared" ref="F197:F219" si="5">E197*$D197</f>
        <v>10339812</v>
      </c>
    </row>
    <row r="198" spans="1:8" x14ac:dyDescent="0.2">
      <c r="A198" s="9" t="s">
        <v>307</v>
      </c>
      <c r="B198" s="19" t="s">
        <v>173</v>
      </c>
      <c r="C198" s="15" t="s">
        <v>2</v>
      </c>
      <c r="D198" s="38">
        <v>2</v>
      </c>
      <c r="E198" s="20">
        <v>1177252</v>
      </c>
      <c r="F198" s="65">
        <f t="shared" si="5"/>
        <v>2354504</v>
      </c>
    </row>
    <row r="199" spans="1:8" x14ac:dyDescent="0.2">
      <c r="A199" s="9" t="s">
        <v>308</v>
      </c>
      <c r="B199" s="19" t="s">
        <v>7</v>
      </c>
      <c r="C199" s="15" t="s">
        <v>2</v>
      </c>
      <c r="D199" s="38">
        <v>5</v>
      </c>
      <c r="E199" s="20">
        <v>136685</v>
      </c>
      <c r="F199" s="65">
        <f t="shared" si="5"/>
        <v>683425</v>
      </c>
    </row>
    <row r="200" spans="1:8" x14ac:dyDescent="0.2">
      <c r="A200" s="9"/>
      <c r="B200" s="22" t="s">
        <v>73</v>
      </c>
      <c r="C200" s="23"/>
      <c r="D200" s="24"/>
      <c r="E200" s="63"/>
      <c r="F200" s="113">
        <f>SUM(F197:F199)</f>
        <v>13377741</v>
      </c>
      <c r="G200" s="1" t="s">
        <v>370</v>
      </c>
    </row>
    <row r="201" spans="1:8" x14ac:dyDescent="0.2">
      <c r="A201" s="9">
        <v>5.2</v>
      </c>
      <c r="B201" s="26" t="s">
        <v>13</v>
      </c>
      <c r="C201" s="11"/>
      <c r="D201" s="27"/>
      <c r="E201" s="11"/>
      <c r="F201" s="114"/>
    </row>
    <row r="202" spans="1:8" x14ac:dyDescent="0.2">
      <c r="A202" s="9" t="s">
        <v>150</v>
      </c>
      <c r="B202" s="33" t="s">
        <v>77</v>
      </c>
      <c r="C202" s="15"/>
      <c r="D202" s="38"/>
      <c r="E202" s="20"/>
      <c r="F202" s="65"/>
    </row>
    <row r="203" spans="1:8" ht="22.5" x14ac:dyDescent="0.2">
      <c r="A203" s="9" t="s">
        <v>309</v>
      </c>
      <c r="B203" s="32" t="s">
        <v>78</v>
      </c>
      <c r="C203" s="15" t="s">
        <v>15</v>
      </c>
      <c r="D203" s="38">
        <v>3670</v>
      </c>
      <c r="E203" s="20">
        <v>20027</v>
      </c>
      <c r="F203" s="65">
        <f t="shared" si="5"/>
        <v>73499090</v>
      </c>
    </row>
    <row r="204" spans="1:8" x14ac:dyDescent="0.2">
      <c r="A204" s="9" t="s">
        <v>26</v>
      </c>
      <c r="B204" s="28" t="s">
        <v>17</v>
      </c>
      <c r="C204" s="15"/>
      <c r="D204" s="38"/>
      <c r="E204" s="20"/>
      <c r="F204" s="65"/>
    </row>
    <row r="205" spans="1:8" x14ac:dyDescent="0.2">
      <c r="A205" s="9" t="s">
        <v>151</v>
      </c>
      <c r="B205" s="32" t="s">
        <v>79</v>
      </c>
      <c r="C205" s="15" t="s">
        <v>15</v>
      </c>
      <c r="D205" s="38">
        <v>1607</v>
      </c>
      <c r="E205" s="20">
        <v>17626</v>
      </c>
      <c r="F205" s="65">
        <f t="shared" si="5"/>
        <v>28324982</v>
      </c>
    </row>
    <row r="206" spans="1:8" x14ac:dyDescent="0.2">
      <c r="A206" s="9" t="s">
        <v>310</v>
      </c>
      <c r="B206" s="34" t="s">
        <v>18</v>
      </c>
      <c r="C206" s="15" t="s">
        <v>15</v>
      </c>
      <c r="D206" s="38">
        <v>1607</v>
      </c>
      <c r="E206" s="20">
        <v>53515</v>
      </c>
      <c r="F206" s="65">
        <f t="shared" si="5"/>
        <v>85998605</v>
      </c>
    </row>
    <row r="207" spans="1:8" x14ac:dyDescent="0.2">
      <c r="A207" s="9" t="s">
        <v>311</v>
      </c>
      <c r="B207" s="32" t="s">
        <v>174</v>
      </c>
      <c r="C207" s="15" t="s">
        <v>15</v>
      </c>
      <c r="D207" s="38">
        <v>297</v>
      </c>
      <c r="E207" s="20">
        <v>57890</v>
      </c>
      <c r="F207" s="65">
        <f t="shared" si="5"/>
        <v>17193330</v>
      </c>
    </row>
    <row r="208" spans="1:8" x14ac:dyDescent="0.2">
      <c r="A208" s="9" t="s">
        <v>312</v>
      </c>
      <c r="B208" s="32" t="s">
        <v>175</v>
      </c>
      <c r="C208" s="15" t="s">
        <v>15</v>
      </c>
      <c r="D208" s="38">
        <v>160</v>
      </c>
      <c r="E208" s="20">
        <v>66920</v>
      </c>
      <c r="F208" s="65">
        <f t="shared" si="5"/>
        <v>10707200</v>
      </c>
    </row>
    <row r="209" spans="1:7" x14ac:dyDescent="0.2">
      <c r="A209" s="9" t="s">
        <v>313</v>
      </c>
      <c r="B209" s="34" t="s">
        <v>64</v>
      </c>
      <c r="C209" s="15" t="s">
        <v>15</v>
      </c>
      <c r="D209" s="38">
        <v>1607</v>
      </c>
      <c r="E209" s="20">
        <v>13019</v>
      </c>
      <c r="F209" s="65">
        <f t="shared" si="5"/>
        <v>20921533</v>
      </c>
    </row>
    <row r="210" spans="1:7" x14ac:dyDescent="0.2">
      <c r="A210" s="9"/>
      <c r="B210" s="22" t="s">
        <v>80</v>
      </c>
      <c r="C210" s="23"/>
      <c r="D210" s="24"/>
      <c r="E210" s="63"/>
      <c r="F210" s="113">
        <f>SUM(F202:F209)</f>
        <v>236644740</v>
      </c>
      <c r="G210" s="1" t="s">
        <v>370</v>
      </c>
    </row>
    <row r="211" spans="1:7" x14ac:dyDescent="0.2">
      <c r="A211" s="9">
        <v>5.3</v>
      </c>
      <c r="B211" s="26" t="s">
        <v>32</v>
      </c>
      <c r="C211" s="11"/>
      <c r="D211" s="27"/>
      <c r="E211" s="11"/>
      <c r="F211" s="114"/>
    </row>
    <row r="212" spans="1:7" x14ac:dyDescent="0.2">
      <c r="A212" s="9" t="s">
        <v>154</v>
      </c>
      <c r="B212" s="35" t="s">
        <v>44</v>
      </c>
      <c r="C212" s="29"/>
      <c r="D212" s="30"/>
      <c r="E212" s="64"/>
      <c r="F212" s="65"/>
    </row>
    <row r="213" spans="1:7" x14ac:dyDescent="0.2">
      <c r="A213" s="172" t="s">
        <v>156</v>
      </c>
      <c r="B213" s="44" t="s">
        <v>176</v>
      </c>
      <c r="C213" s="37" t="s">
        <v>8</v>
      </c>
      <c r="D213" s="38">
        <v>4300</v>
      </c>
      <c r="E213" s="20">
        <v>32216</v>
      </c>
      <c r="F213" s="65">
        <f t="shared" si="5"/>
        <v>138528800</v>
      </c>
    </row>
    <row r="214" spans="1:7" x14ac:dyDescent="0.2">
      <c r="A214" s="9" t="s">
        <v>157</v>
      </c>
      <c r="B214" s="44" t="s">
        <v>177</v>
      </c>
      <c r="C214" s="37" t="s">
        <v>8</v>
      </c>
      <c r="D214" s="38">
        <v>636</v>
      </c>
      <c r="E214" s="20">
        <v>14780</v>
      </c>
      <c r="F214" s="65">
        <f t="shared" si="5"/>
        <v>9400080</v>
      </c>
    </row>
    <row r="215" spans="1:7" x14ac:dyDescent="0.2">
      <c r="A215" s="9" t="s">
        <v>159</v>
      </c>
      <c r="B215" s="44" t="s">
        <v>178</v>
      </c>
      <c r="C215" s="37" t="s">
        <v>8</v>
      </c>
      <c r="D215" s="38">
        <v>78</v>
      </c>
      <c r="E215" s="20">
        <v>8966</v>
      </c>
      <c r="F215" s="65">
        <f t="shared" si="5"/>
        <v>699348</v>
      </c>
    </row>
    <row r="216" spans="1:7" x14ac:dyDescent="0.2">
      <c r="A216" s="9" t="s">
        <v>314</v>
      </c>
      <c r="B216" s="39" t="s">
        <v>179</v>
      </c>
      <c r="C216" s="37" t="s">
        <v>8</v>
      </c>
      <c r="D216" s="38">
        <v>426</v>
      </c>
      <c r="E216" s="20">
        <v>5074</v>
      </c>
      <c r="F216" s="65">
        <f t="shared" si="5"/>
        <v>2161524</v>
      </c>
    </row>
    <row r="217" spans="1:7" x14ac:dyDescent="0.2">
      <c r="A217" s="9" t="s">
        <v>315</v>
      </c>
      <c r="B217" s="40" t="s">
        <v>39</v>
      </c>
      <c r="C217" s="41"/>
      <c r="D217" s="38"/>
      <c r="E217" s="20"/>
      <c r="F217" s="65"/>
    </row>
    <row r="218" spans="1:7" x14ac:dyDescent="0.2">
      <c r="A218" s="9" t="s">
        <v>316</v>
      </c>
      <c r="B218" s="42" t="s">
        <v>180</v>
      </c>
      <c r="C218" s="43" t="s">
        <v>8</v>
      </c>
      <c r="D218" s="38">
        <v>1140</v>
      </c>
      <c r="E218" s="20">
        <v>3206</v>
      </c>
      <c r="F218" s="65">
        <f>E218*$D218</f>
        <v>3654840</v>
      </c>
    </row>
    <row r="219" spans="1:7" x14ac:dyDescent="0.2">
      <c r="A219" s="9" t="s">
        <v>317</v>
      </c>
      <c r="B219" s="42" t="s">
        <v>181</v>
      </c>
      <c r="C219" s="43" t="s">
        <v>8</v>
      </c>
      <c r="D219" s="38">
        <v>4098</v>
      </c>
      <c r="E219" s="20">
        <v>3206</v>
      </c>
      <c r="F219" s="65">
        <f t="shared" si="5"/>
        <v>13138188</v>
      </c>
    </row>
    <row r="220" spans="1:7" x14ac:dyDescent="0.2">
      <c r="A220" s="9" t="s">
        <v>318</v>
      </c>
      <c r="B220" s="40" t="s">
        <v>46</v>
      </c>
      <c r="C220" s="41"/>
      <c r="D220" s="16"/>
      <c r="E220" s="20"/>
      <c r="F220" s="115"/>
    </row>
    <row r="221" spans="1:7" x14ac:dyDescent="0.2">
      <c r="A221" s="9" t="s">
        <v>319</v>
      </c>
      <c r="B221" s="116" t="s">
        <v>182</v>
      </c>
      <c r="C221" s="41" t="s">
        <v>2</v>
      </c>
      <c r="D221" s="16">
        <v>2</v>
      </c>
      <c r="E221" s="20">
        <v>40091</v>
      </c>
      <c r="F221" s="65">
        <f t="shared" ref="F221:F245" si="6">E221*$D221</f>
        <v>80182</v>
      </c>
    </row>
    <row r="222" spans="1:7" x14ac:dyDescent="0.2">
      <c r="A222" s="9" t="s">
        <v>320</v>
      </c>
      <c r="B222" s="116" t="s">
        <v>183</v>
      </c>
      <c r="C222" s="41" t="s">
        <v>2</v>
      </c>
      <c r="D222" s="16">
        <v>3</v>
      </c>
      <c r="E222" s="20">
        <v>76982</v>
      </c>
      <c r="F222" s="65">
        <f t="shared" si="6"/>
        <v>230946</v>
      </c>
    </row>
    <row r="223" spans="1:7" x14ac:dyDescent="0.2">
      <c r="A223" s="9" t="s">
        <v>321</v>
      </c>
      <c r="B223" s="116" t="s">
        <v>184</v>
      </c>
      <c r="C223" s="41" t="s">
        <v>2</v>
      </c>
      <c r="D223" s="16">
        <v>4</v>
      </c>
      <c r="E223" s="20">
        <v>205552</v>
      </c>
      <c r="F223" s="65">
        <f t="shared" si="6"/>
        <v>822208</v>
      </c>
    </row>
    <row r="224" spans="1:7" x14ac:dyDescent="0.2">
      <c r="A224" s="9" t="s">
        <v>322</v>
      </c>
      <c r="B224" s="116" t="s">
        <v>185</v>
      </c>
      <c r="C224" s="43" t="s">
        <v>2</v>
      </c>
      <c r="D224" s="16">
        <v>2</v>
      </c>
      <c r="E224" s="20">
        <v>5184</v>
      </c>
      <c r="F224" s="65">
        <f t="shared" si="6"/>
        <v>10368</v>
      </c>
    </row>
    <row r="225" spans="1:6" x14ac:dyDescent="0.2">
      <c r="A225" s="9" t="s">
        <v>323</v>
      </c>
      <c r="B225" s="116" t="s">
        <v>186</v>
      </c>
      <c r="C225" s="41" t="s">
        <v>2</v>
      </c>
      <c r="D225" s="16">
        <v>2</v>
      </c>
      <c r="E225" s="20">
        <v>83239</v>
      </c>
      <c r="F225" s="65">
        <f t="shared" si="6"/>
        <v>166478</v>
      </c>
    </row>
    <row r="226" spans="1:6" x14ac:dyDescent="0.2">
      <c r="A226" s="9" t="s">
        <v>324</v>
      </c>
      <c r="B226" s="116" t="s">
        <v>187</v>
      </c>
      <c r="C226" s="41" t="s">
        <v>2</v>
      </c>
      <c r="D226" s="16">
        <v>2</v>
      </c>
      <c r="E226" s="20">
        <v>235006</v>
      </c>
      <c r="F226" s="65">
        <f t="shared" si="6"/>
        <v>470012</v>
      </c>
    </row>
    <row r="227" spans="1:6" x14ac:dyDescent="0.2">
      <c r="A227" s="9" t="s">
        <v>325</v>
      </c>
      <c r="B227" s="116" t="s">
        <v>188</v>
      </c>
      <c r="C227" s="41" t="s">
        <v>2</v>
      </c>
      <c r="D227" s="16">
        <v>2</v>
      </c>
      <c r="E227" s="20">
        <v>91286</v>
      </c>
      <c r="F227" s="65">
        <f t="shared" si="6"/>
        <v>182572</v>
      </c>
    </row>
    <row r="228" spans="1:6" x14ac:dyDescent="0.2">
      <c r="A228" s="9" t="s">
        <v>326</v>
      </c>
      <c r="B228" s="116" t="s">
        <v>189</v>
      </c>
      <c r="C228" s="41" t="s">
        <v>2</v>
      </c>
      <c r="D228" s="16">
        <v>2</v>
      </c>
      <c r="E228" s="20">
        <v>114298</v>
      </c>
      <c r="F228" s="65">
        <f t="shared" si="6"/>
        <v>228596</v>
      </c>
    </row>
    <row r="229" spans="1:6" x14ac:dyDescent="0.2">
      <c r="A229" s="9" t="s">
        <v>327</v>
      </c>
      <c r="B229" s="116" t="s">
        <v>190</v>
      </c>
      <c r="C229" s="41" t="s">
        <v>2</v>
      </c>
      <c r="D229" s="16">
        <v>6</v>
      </c>
      <c r="E229" s="20">
        <v>150326</v>
      </c>
      <c r="F229" s="65">
        <f t="shared" si="6"/>
        <v>901956</v>
      </c>
    </row>
    <row r="230" spans="1:6" x14ac:dyDescent="0.2">
      <c r="A230" s="9" t="s">
        <v>328</v>
      </c>
      <c r="B230" s="116" t="s">
        <v>191</v>
      </c>
      <c r="C230" s="41" t="s">
        <v>2</v>
      </c>
      <c r="D230" s="16">
        <v>2</v>
      </c>
      <c r="E230" s="20">
        <v>376436</v>
      </c>
      <c r="F230" s="65">
        <f t="shared" si="6"/>
        <v>752872</v>
      </c>
    </row>
    <row r="231" spans="1:6" x14ac:dyDescent="0.2">
      <c r="A231" s="9" t="s">
        <v>329</v>
      </c>
      <c r="B231" s="116" t="s">
        <v>192</v>
      </c>
      <c r="C231" s="41" t="s">
        <v>2</v>
      </c>
      <c r="D231" s="16">
        <v>5</v>
      </c>
      <c r="E231" s="20">
        <v>13613</v>
      </c>
      <c r="F231" s="65">
        <f t="shared" si="6"/>
        <v>68065</v>
      </c>
    </row>
    <row r="232" spans="1:6" x14ac:dyDescent="0.2">
      <c r="A232" s="9" t="s">
        <v>330</v>
      </c>
      <c r="B232" s="116" t="s">
        <v>193</v>
      </c>
      <c r="C232" s="41" t="s">
        <v>2</v>
      </c>
      <c r="D232" s="16">
        <v>27</v>
      </c>
      <c r="E232" s="20">
        <v>23320</v>
      </c>
      <c r="F232" s="65">
        <f t="shared" si="6"/>
        <v>629640</v>
      </c>
    </row>
    <row r="233" spans="1:6" x14ac:dyDescent="0.2">
      <c r="A233" s="9" t="s">
        <v>331</v>
      </c>
      <c r="B233" s="116" t="s">
        <v>194</v>
      </c>
      <c r="C233" s="41" t="s">
        <v>2</v>
      </c>
      <c r="D233" s="16">
        <v>7</v>
      </c>
      <c r="E233" s="20">
        <v>37905</v>
      </c>
      <c r="F233" s="65">
        <f t="shared" si="6"/>
        <v>265335</v>
      </c>
    </row>
    <row r="234" spans="1:6" x14ac:dyDescent="0.2">
      <c r="A234" s="9" t="s">
        <v>332</v>
      </c>
      <c r="B234" s="116" t="s">
        <v>195</v>
      </c>
      <c r="C234" s="41" t="s">
        <v>2</v>
      </c>
      <c r="D234" s="16">
        <v>31</v>
      </c>
      <c r="E234" s="20">
        <v>88505</v>
      </c>
      <c r="F234" s="65">
        <f t="shared" si="6"/>
        <v>2743655</v>
      </c>
    </row>
    <row r="235" spans="1:6" ht="22.5" x14ac:dyDescent="0.2">
      <c r="A235" s="9" t="s">
        <v>333</v>
      </c>
      <c r="B235" s="36" t="s">
        <v>54</v>
      </c>
      <c r="C235" s="41" t="s">
        <v>2</v>
      </c>
      <c r="D235" s="38"/>
      <c r="E235" s="20"/>
      <c r="F235" s="65"/>
    </row>
    <row r="236" spans="1:6" x14ac:dyDescent="0.2">
      <c r="A236" s="9" t="s">
        <v>334</v>
      </c>
      <c r="B236" s="116" t="s">
        <v>196</v>
      </c>
      <c r="C236" s="41" t="s">
        <v>2</v>
      </c>
      <c r="D236" s="16">
        <v>15</v>
      </c>
      <c r="E236" s="117">
        <v>375191</v>
      </c>
      <c r="F236" s="65">
        <f t="shared" si="6"/>
        <v>5627865</v>
      </c>
    </row>
    <row r="237" spans="1:6" x14ac:dyDescent="0.2">
      <c r="A237" s="9" t="s">
        <v>334</v>
      </c>
      <c r="B237" s="116" t="s">
        <v>197</v>
      </c>
      <c r="C237" s="41" t="s">
        <v>2</v>
      </c>
      <c r="D237" s="16">
        <v>4</v>
      </c>
      <c r="E237" s="117">
        <v>487193</v>
      </c>
      <c r="F237" s="65">
        <f t="shared" si="6"/>
        <v>1948772</v>
      </c>
    </row>
    <row r="238" spans="1:6" x14ac:dyDescent="0.2">
      <c r="A238" s="9" t="s">
        <v>335</v>
      </c>
      <c r="B238" s="116" t="s">
        <v>198</v>
      </c>
      <c r="C238" s="41" t="s">
        <v>2</v>
      </c>
      <c r="D238" s="16">
        <v>2</v>
      </c>
      <c r="E238" s="117">
        <v>877981</v>
      </c>
      <c r="F238" s="65">
        <f t="shared" si="6"/>
        <v>1755962</v>
      </c>
    </row>
    <row r="239" spans="1:6" x14ac:dyDescent="0.2">
      <c r="A239" s="9" t="s">
        <v>336</v>
      </c>
      <c r="B239" s="45" t="s">
        <v>21</v>
      </c>
      <c r="C239" s="41" t="s">
        <v>2</v>
      </c>
      <c r="D239" s="16">
        <v>19</v>
      </c>
      <c r="E239" s="20">
        <v>62481</v>
      </c>
      <c r="F239" s="65">
        <f t="shared" si="6"/>
        <v>1187139</v>
      </c>
    </row>
    <row r="240" spans="1:6" x14ac:dyDescent="0.2">
      <c r="A240" s="9" t="s">
        <v>337</v>
      </c>
      <c r="B240" s="45" t="s">
        <v>107</v>
      </c>
      <c r="C240" s="41" t="s">
        <v>2</v>
      </c>
      <c r="D240" s="16">
        <v>2</v>
      </c>
      <c r="E240" s="20">
        <v>117959</v>
      </c>
      <c r="F240" s="65">
        <f t="shared" si="6"/>
        <v>235918</v>
      </c>
    </row>
    <row r="241" spans="1:8" x14ac:dyDescent="0.2">
      <c r="A241" s="9">
        <v>5.4</v>
      </c>
      <c r="B241" s="36" t="s">
        <v>42</v>
      </c>
      <c r="C241" s="41"/>
      <c r="D241" s="16"/>
      <c r="E241" s="20"/>
      <c r="F241" s="18"/>
    </row>
    <row r="242" spans="1:8" ht="22.5" x14ac:dyDescent="0.2">
      <c r="A242" s="9" t="s">
        <v>338</v>
      </c>
      <c r="B242" s="45" t="s">
        <v>43</v>
      </c>
      <c r="C242" s="43" t="s">
        <v>2</v>
      </c>
      <c r="D242" s="38">
        <v>1150</v>
      </c>
      <c r="E242" s="20">
        <v>212712</v>
      </c>
      <c r="F242" s="18">
        <f t="shared" si="6"/>
        <v>244618800</v>
      </c>
    </row>
    <row r="243" spans="1:8" x14ac:dyDescent="0.2">
      <c r="A243" s="9" t="s">
        <v>339</v>
      </c>
      <c r="B243" s="92" t="s">
        <v>199</v>
      </c>
      <c r="C243" s="49" t="s">
        <v>2</v>
      </c>
      <c r="D243" s="16">
        <v>4</v>
      </c>
      <c r="E243" s="20">
        <v>7200000</v>
      </c>
      <c r="F243" s="18">
        <f t="shared" si="6"/>
        <v>28800000</v>
      </c>
    </row>
    <row r="244" spans="1:8" x14ac:dyDescent="0.2">
      <c r="A244" s="9" t="s">
        <v>340</v>
      </c>
      <c r="B244" s="92" t="s">
        <v>200</v>
      </c>
      <c r="C244" s="49" t="s">
        <v>2</v>
      </c>
      <c r="D244" s="16">
        <v>3</v>
      </c>
      <c r="E244" s="20">
        <v>5500000</v>
      </c>
      <c r="F244" s="18">
        <f t="shared" si="6"/>
        <v>16500000</v>
      </c>
    </row>
    <row r="245" spans="1:8" x14ac:dyDescent="0.2">
      <c r="A245" s="9" t="s">
        <v>341</v>
      </c>
      <c r="B245" s="92" t="s">
        <v>201</v>
      </c>
      <c r="C245" s="49" t="s">
        <v>2</v>
      </c>
      <c r="D245" s="16">
        <v>1</v>
      </c>
      <c r="E245" s="20">
        <v>4800000</v>
      </c>
      <c r="F245" s="18">
        <f t="shared" si="6"/>
        <v>4800000</v>
      </c>
    </row>
    <row r="246" spans="1:8" x14ac:dyDescent="0.2">
      <c r="A246" s="9" t="s">
        <v>342</v>
      </c>
      <c r="B246" s="45" t="s">
        <v>202</v>
      </c>
      <c r="C246" s="41" t="s">
        <v>2</v>
      </c>
      <c r="D246" s="38">
        <v>8</v>
      </c>
      <c r="E246" s="20">
        <v>415622</v>
      </c>
      <c r="F246" s="18">
        <f>E246*$D246</f>
        <v>3324976</v>
      </c>
    </row>
    <row r="247" spans="1:8" ht="19.5" customHeight="1" x14ac:dyDescent="0.2">
      <c r="A247" s="143"/>
      <c r="B247" s="144" t="s">
        <v>92</v>
      </c>
      <c r="C247" s="23"/>
      <c r="D247" s="24"/>
      <c r="E247" s="63"/>
      <c r="F247" s="118">
        <f>SUM(F213:F246)</f>
        <v>483935097</v>
      </c>
      <c r="G247" s="139" t="s">
        <v>370</v>
      </c>
      <c r="H247" s="137"/>
    </row>
    <row r="248" spans="1:8" x14ac:dyDescent="0.2">
      <c r="A248" s="143">
        <v>5.7</v>
      </c>
      <c r="B248" s="145" t="s">
        <v>354</v>
      </c>
      <c r="C248" s="145"/>
      <c r="D248" s="145"/>
      <c r="E248" s="145"/>
      <c r="F248" s="146"/>
      <c r="H248" s="137"/>
    </row>
    <row r="249" spans="1:8" x14ac:dyDescent="0.2">
      <c r="A249" s="143" t="s">
        <v>357</v>
      </c>
      <c r="B249" s="147" t="s">
        <v>355</v>
      </c>
      <c r="C249" s="148"/>
      <c r="D249" s="38"/>
      <c r="E249" s="17"/>
      <c r="F249" s="18"/>
      <c r="G249" s="137"/>
    </row>
    <row r="250" spans="1:8" x14ac:dyDescent="0.2">
      <c r="A250" s="143" t="s">
        <v>358</v>
      </c>
      <c r="B250" s="149" t="s">
        <v>364</v>
      </c>
      <c r="C250" s="37" t="s">
        <v>15</v>
      </c>
      <c r="D250" s="38">
        <v>223.5</v>
      </c>
      <c r="E250" s="150">
        <v>649867</v>
      </c>
      <c r="F250" s="130">
        <f>E250*D250</f>
        <v>145245274.5</v>
      </c>
      <c r="H250" s="138"/>
    </row>
    <row r="251" spans="1:8" x14ac:dyDescent="0.2">
      <c r="A251" s="143" t="s">
        <v>365</v>
      </c>
      <c r="B251" s="149" t="s">
        <v>359</v>
      </c>
      <c r="C251" s="37" t="s">
        <v>15</v>
      </c>
      <c r="D251" s="38">
        <v>110.06234628367444</v>
      </c>
      <c r="E251" s="150">
        <v>84990</v>
      </c>
      <c r="F251" s="130">
        <f>E251*D251</f>
        <v>9354198.8106494918</v>
      </c>
      <c r="H251" s="136"/>
    </row>
    <row r="252" spans="1:8" x14ac:dyDescent="0.2">
      <c r="A252" s="143" t="s">
        <v>366</v>
      </c>
      <c r="B252" s="153" t="s">
        <v>360</v>
      </c>
      <c r="C252" s="37" t="s">
        <v>15</v>
      </c>
      <c r="D252" s="154">
        <f>+D251</f>
        <v>110.06234628367444</v>
      </c>
      <c r="E252" s="155">
        <v>490010</v>
      </c>
      <c r="F252" s="130">
        <f>E252*D252</f>
        <v>53931650.302463315</v>
      </c>
      <c r="H252" s="136"/>
    </row>
    <row r="253" spans="1:8" x14ac:dyDescent="0.2">
      <c r="A253" s="143" t="s">
        <v>367</v>
      </c>
      <c r="B253" s="147" t="s">
        <v>361</v>
      </c>
      <c r="C253" s="37"/>
      <c r="D253" s="154"/>
      <c r="E253" s="155"/>
      <c r="F253" s="130"/>
      <c r="H253" s="137"/>
    </row>
    <row r="254" spans="1:8" x14ac:dyDescent="0.2">
      <c r="A254" s="143" t="s">
        <v>368</v>
      </c>
      <c r="B254" s="153" t="s">
        <v>362</v>
      </c>
      <c r="C254" s="37" t="s">
        <v>23</v>
      </c>
      <c r="D254" s="154">
        <v>22</v>
      </c>
      <c r="E254" s="155">
        <v>8724</v>
      </c>
      <c r="F254" s="130">
        <f>E254*D254</f>
        <v>191928</v>
      </c>
      <c r="H254" s="137"/>
    </row>
    <row r="255" spans="1:8" x14ac:dyDescent="0.2">
      <c r="A255" s="143" t="s">
        <v>369</v>
      </c>
      <c r="B255" s="153" t="s">
        <v>363</v>
      </c>
      <c r="C255" s="156" t="s">
        <v>15</v>
      </c>
      <c r="D255" s="154">
        <v>7</v>
      </c>
      <c r="E255" s="155">
        <v>387905</v>
      </c>
      <c r="F255" s="157">
        <f>E255*D255</f>
        <v>2715335</v>
      </c>
      <c r="H255" s="137"/>
    </row>
    <row r="256" spans="1:8" ht="12" thickBot="1" x14ac:dyDescent="0.25">
      <c r="A256" s="151"/>
      <c r="B256" s="152" t="s">
        <v>356</v>
      </c>
      <c r="C256" s="158"/>
      <c r="D256" s="158"/>
      <c r="E256" s="158"/>
      <c r="F256" s="159">
        <f>SUM(F250:F255)</f>
        <v>211438386.61311281</v>
      </c>
      <c r="G256" s="1" t="s">
        <v>370</v>
      </c>
      <c r="H256" s="137"/>
    </row>
    <row r="257" spans="1:8" ht="18.75" customHeight="1" x14ac:dyDescent="0.2">
      <c r="A257" s="119"/>
      <c r="B257" s="120" t="s">
        <v>203</v>
      </c>
      <c r="C257" s="121"/>
      <c r="D257" s="122"/>
      <c r="E257" s="122"/>
      <c r="F257" s="160">
        <f>SUM(F197:F250)/2</f>
        <v>806580215.25</v>
      </c>
      <c r="G257" s="167">
        <f>F200+F210+F247+F256</f>
        <v>945395964.61311281</v>
      </c>
      <c r="H257" s="137"/>
    </row>
    <row r="258" spans="1:8" x14ac:dyDescent="0.2">
      <c r="B258" s="123" t="s">
        <v>204</v>
      </c>
      <c r="C258" s="124"/>
      <c r="D258" s="125"/>
      <c r="E258" s="126"/>
      <c r="F258" s="161">
        <f>SUM(F257+F193+F148+F131+F59)</f>
        <v>1302179038.45</v>
      </c>
      <c r="G258" s="167">
        <f>SUM(G257+F193+F148+F131+F59)</f>
        <v>1440994787.8131127</v>
      </c>
    </row>
    <row r="259" spans="1:8" x14ac:dyDescent="0.2">
      <c r="B259" s="127" t="s">
        <v>47</v>
      </c>
      <c r="C259" s="128" t="s">
        <v>48</v>
      </c>
      <c r="D259" s="38">
        <v>19</v>
      </c>
      <c r="E259" s="17"/>
      <c r="F259" s="162">
        <f>F258*D259/100</f>
        <v>247414017.3055</v>
      </c>
      <c r="G259" s="168">
        <f>G258*D259/100</f>
        <v>273789009.6844914</v>
      </c>
    </row>
    <row r="260" spans="1:8" x14ac:dyDescent="0.2">
      <c r="B260" s="127" t="s">
        <v>49</v>
      </c>
      <c r="C260" s="128" t="s">
        <v>48</v>
      </c>
      <c r="D260" s="38">
        <v>5</v>
      </c>
      <c r="E260" s="17"/>
      <c r="F260" s="162">
        <f>F258*D260/100</f>
        <v>65108951.922499999</v>
      </c>
      <c r="G260" s="168">
        <f>G258*D260/100</f>
        <v>72049739.390655637</v>
      </c>
    </row>
    <row r="261" spans="1:8" x14ac:dyDescent="0.2">
      <c r="B261" s="127" t="s">
        <v>50</v>
      </c>
      <c r="C261" s="128" t="s">
        <v>48</v>
      </c>
      <c r="D261" s="38">
        <v>5</v>
      </c>
      <c r="E261" s="17"/>
      <c r="F261" s="162">
        <f>F258*D261/100</f>
        <v>65108951.922499999</v>
      </c>
      <c r="G261" s="168">
        <f>G258*D261/100</f>
        <v>72049739.390655637</v>
      </c>
    </row>
    <row r="262" spans="1:8" x14ac:dyDescent="0.2">
      <c r="B262" s="129" t="s">
        <v>205</v>
      </c>
      <c r="C262" s="17"/>
      <c r="D262" s="38"/>
      <c r="E262" s="17"/>
      <c r="F262" s="163">
        <f>SUM(F259:F261)</f>
        <v>377631921.1505</v>
      </c>
      <c r="G262" s="169">
        <f>SUM(G259:G261)</f>
        <v>417888488.46580267</v>
      </c>
    </row>
    <row r="263" spans="1:8" x14ac:dyDescent="0.2">
      <c r="B263" s="10" t="s">
        <v>206</v>
      </c>
      <c r="C263" s="131"/>
      <c r="D263" s="132"/>
      <c r="E263" s="131"/>
      <c r="F263" s="164">
        <f>(F258+F262)</f>
        <v>1679810959.6005001</v>
      </c>
      <c r="G263" s="167">
        <f>(G258+G262)</f>
        <v>1858883276.2789154</v>
      </c>
    </row>
    <row r="264" spans="1:8" x14ac:dyDescent="0.2">
      <c r="B264" s="129" t="s">
        <v>207</v>
      </c>
      <c r="C264" s="128" t="s">
        <v>48</v>
      </c>
      <c r="D264" s="38">
        <v>7</v>
      </c>
      <c r="E264" s="17"/>
      <c r="F264" s="162">
        <f>+F263*D264/100</f>
        <v>117586767.17203501</v>
      </c>
      <c r="G264" s="168">
        <f>+G263*D264/100</f>
        <v>130121829.33952408</v>
      </c>
    </row>
    <row r="265" spans="1:8" x14ac:dyDescent="0.2">
      <c r="B265" s="10" t="s">
        <v>206</v>
      </c>
      <c r="C265" s="133"/>
      <c r="D265" s="60"/>
      <c r="E265" s="131"/>
      <c r="F265" s="165">
        <f>(F263+F264)</f>
        <v>1797397726.7725351</v>
      </c>
      <c r="G265" s="167">
        <f>(G263+G264)</f>
        <v>1989005105.6184394</v>
      </c>
    </row>
    <row r="266" spans="1:8" ht="22.5" x14ac:dyDescent="0.2">
      <c r="B266" s="129" t="s">
        <v>208</v>
      </c>
      <c r="C266" s="128"/>
      <c r="D266" s="38"/>
      <c r="E266" s="17"/>
      <c r="F266" s="162">
        <v>7060644</v>
      </c>
      <c r="G266" s="171">
        <f>+F266</f>
        <v>7060644</v>
      </c>
    </row>
    <row r="267" spans="1:8" ht="12" thickBot="1" x14ac:dyDescent="0.25">
      <c r="B267" s="134" t="s">
        <v>209</v>
      </c>
      <c r="C267" s="135"/>
      <c r="D267" s="135"/>
      <c r="E267" s="135"/>
      <c r="F267" s="166">
        <f>SUM(F265+F266)</f>
        <v>1804458370.7725351</v>
      </c>
      <c r="G267" s="170">
        <f>+G265+G266</f>
        <v>1996065749.6184394</v>
      </c>
    </row>
    <row r="269" spans="1:8" x14ac:dyDescent="0.2">
      <c r="F269" s="136"/>
    </row>
  </sheetData>
  <mergeCells count="7">
    <mergeCell ref="A2:F2"/>
    <mergeCell ref="A3:F3"/>
    <mergeCell ref="A6:A9"/>
    <mergeCell ref="C6:C9"/>
    <mergeCell ref="D6:D9"/>
    <mergeCell ref="E6:E9"/>
    <mergeCell ref="F6:F9"/>
  </mergeCells>
  <pageMargins left="0.25" right="0.25" top="0.3" bottom="0.31"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2"/>
  <sheetViews>
    <sheetView tabSelected="1" zoomScale="110" zoomScaleNormal="110" zoomScalePageLayoutView="130" workbookViewId="0">
      <selection activeCell="E19" sqref="E19"/>
    </sheetView>
  </sheetViews>
  <sheetFormatPr baseColWidth="10" defaultColWidth="10.7109375" defaultRowHeight="11.25" x14ac:dyDescent="0.2"/>
  <cols>
    <col min="1" max="1" width="7.5703125" style="233" customWidth="1"/>
    <col min="2" max="2" width="62.7109375" style="233" customWidth="1"/>
    <col min="3" max="3" width="10.7109375" style="233"/>
    <col min="4" max="4" width="10.7109375" style="237"/>
    <col min="5" max="5" width="17.7109375" style="238" customWidth="1"/>
    <col min="6" max="6" width="16.140625" style="239" customWidth="1"/>
    <col min="7" max="7" width="10.7109375" style="233"/>
    <col min="8" max="9" width="10.7109375" style="234"/>
    <col min="10" max="16384" width="10.7109375" style="233"/>
  </cols>
  <sheetData>
    <row r="2" spans="1:6" x14ac:dyDescent="0.2">
      <c r="A2" s="348" t="s">
        <v>392</v>
      </c>
      <c r="B2" s="348"/>
      <c r="C2" s="348"/>
      <c r="D2" s="348"/>
      <c r="E2" s="348"/>
      <c r="F2" s="348"/>
    </row>
    <row r="3" spans="1:6" x14ac:dyDescent="0.2">
      <c r="A3" s="235"/>
      <c r="B3" s="235"/>
      <c r="C3" s="235"/>
      <c r="D3" s="236"/>
      <c r="E3" s="235"/>
      <c r="F3" s="235"/>
    </row>
    <row r="4" spans="1:6" x14ac:dyDescent="0.2">
      <c r="A4" s="348" t="s">
        <v>395</v>
      </c>
      <c r="B4" s="348"/>
      <c r="C4" s="348"/>
      <c r="D4" s="348"/>
      <c r="E4" s="348"/>
      <c r="F4" s="348"/>
    </row>
    <row r="5" spans="1:6" ht="12" thickBot="1" x14ac:dyDescent="0.25"/>
    <row r="6" spans="1:6" ht="15.75" customHeight="1" x14ac:dyDescent="0.2">
      <c r="A6" s="352" t="s">
        <v>0</v>
      </c>
      <c r="B6" s="349" t="s">
        <v>1</v>
      </c>
      <c r="C6" s="344" t="s">
        <v>51</v>
      </c>
      <c r="D6" s="355" t="s">
        <v>52</v>
      </c>
      <c r="E6" s="357" t="s">
        <v>69</v>
      </c>
      <c r="F6" s="359" t="s">
        <v>70</v>
      </c>
    </row>
    <row r="7" spans="1:6" ht="15.75" customHeight="1" thickBot="1" x14ac:dyDescent="0.25">
      <c r="A7" s="353"/>
      <c r="B7" s="350"/>
      <c r="C7" s="354"/>
      <c r="D7" s="356"/>
      <c r="E7" s="358"/>
      <c r="F7" s="360"/>
    </row>
    <row r="8" spans="1:6" x14ac:dyDescent="0.2">
      <c r="A8" s="222">
        <v>1</v>
      </c>
      <c r="B8" s="220" t="s">
        <v>104</v>
      </c>
      <c r="C8" s="56"/>
      <c r="D8" s="227"/>
      <c r="E8" s="189"/>
      <c r="F8" s="173"/>
    </row>
    <row r="9" spans="1:6" x14ac:dyDescent="0.2">
      <c r="A9" s="224">
        <v>1.1000000000000001</v>
      </c>
      <c r="B9" s="240" t="s">
        <v>9</v>
      </c>
      <c r="C9" s="241"/>
      <c r="D9" s="228"/>
      <c r="E9" s="190"/>
      <c r="F9" s="174"/>
    </row>
    <row r="10" spans="1:6" x14ac:dyDescent="0.2">
      <c r="A10" s="224" t="s">
        <v>10</v>
      </c>
      <c r="B10" s="242" t="s">
        <v>12</v>
      </c>
      <c r="C10" s="243" t="s">
        <v>5</v>
      </c>
      <c r="D10" s="244">
        <v>600</v>
      </c>
      <c r="E10" s="191"/>
      <c r="F10" s="175">
        <f>+ROUND(D10*E10,0)</f>
        <v>0</v>
      </c>
    </row>
    <row r="11" spans="1:6" x14ac:dyDescent="0.2">
      <c r="A11" s="224" t="s">
        <v>212</v>
      </c>
      <c r="B11" s="242" t="s">
        <v>7</v>
      </c>
      <c r="C11" s="243" t="s">
        <v>2</v>
      </c>
      <c r="D11" s="244">
        <v>1</v>
      </c>
      <c r="E11" s="191"/>
      <c r="F11" s="175">
        <f>+ROUND(D11*E11,0)</f>
        <v>0</v>
      </c>
    </row>
    <row r="12" spans="1:6" x14ac:dyDescent="0.2">
      <c r="A12" s="224"/>
      <c r="B12" s="245" t="s">
        <v>73</v>
      </c>
      <c r="C12" s="246"/>
      <c r="D12" s="247"/>
      <c r="E12" s="192"/>
      <c r="F12" s="177">
        <f>SUM(F10:F11)</f>
        <v>0</v>
      </c>
    </row>
    <row r="13" spans="1:6" x14ac:dyDescent="0.2">
      <c r="A13" s="224">
        <v>1.2</v>
      </c>
      <c r="B13" s="248" t="s">
        <v>13</v>
      </c>
      <c r="C13" s="241"/>
      <c r="D13" s="228"/>
      <c r="E13" s="193"/>
      <c r="F13" s="174"/>
    </row>
    <row r="14" spans="1:6" x14ac:dyDescent="0.2">
      <c r="A14" s="224" t="s">
        <v>6</v>
      </c>
      <c r="B14" s="249" t="s">
        <v>74</v>
      </c>
      <c r="C14" s="250"/>
      <c r="D14" s="251"/>
      <c r="E14" s="191"/>
      <c r="F14" s="178"/>
    </row>
    <row r="15" spans="1:6" x14ac:dyDescent="0.2">
      <c r="A15" s="224" t="s">
        <v>75</v>
      </c>
      <c r="B15" s="252" t="s">
        <v>76</v>
      </c>
      <c r="C15" s="243" t="s">
        <v>15</v>
      </c>
      <c r="D15" s="244">
        <v>27</v>
      </c>
      <c r="E15" s="191"/>
      <c r="F15" s="175">
        <f>+ROUND(D15*E15,0)</f>
        <v>0</v>
      </c>
    </row>
    <row r="16" spans="1:6" x14ac:dyDescent="0.2">
      <c r="A16" s="224" t="s">
        <v>213</v>
      </c>
      <c r="B16" s="253" t="s">
        <v>77</v>
      </c>
      <c r="C16" s="243"/>
      <c r="D16" s="244"/>
      <c r="E16" s="191"/>
      <c r="F16" s="176"/>
    </row>
    <row r="17" spans="1:6" ht="22.5" x14ac:dyDescent="0.2">
      <c r="A17" s="224" t="s">
        <v>56</v>
      </c>
      <c r="B17" s="252" t="s">
        <v>78</v>
      </c>
      <c r="C17" s="243" t="s">
        <v>15</v>
      </c>
      <c r="D17" s="244">
        <v>41</v>
      </c>
      <c r="E17" s="191"/>
      <c r="F17" s="175">
        <f>+ROUND(D17*E17,0)</f>
        <v>0</v>
      </c>
    </row>
    <row r="18" spans="1:6" x14ac:dyDescent="0.2">
      <c r="A18" s="224">
        <v>1.3</v>
      </c>
      <c r="B18" s="249" t="s">
        <v>17</v>
      </c>
      <c r="C18" s="243"/>
      <c r="D18" s="244"/>
      <c r="E18" s="191"/>
      <c r="F18" s="176"/>
    </row>
    <row r="19" spans="1:6" x14ac:dyDescent="0.2">
      <c r="A19" s="224" t="s">
        <v>82</v>
      </c>
      <c r="B19" s="252" t="s">
        <v>79</v>
      </c>
      <c r="C19" s="243" t="s">
        <v>15</v>
      </c>
      <c r="D19" s="244">
        <v>10</v>
      </c>
      <c r="E19" s="191"/>
      <c r="F19" s="175">
        <f t="shared" ref="F19:F20" si="0">+ROUND(D19*E19,0)</f>
        <v>0</v>
      </c>
    </row>
    <row r="20" spans="1:6" x14ac:dyDescent="0.2">
      <c r="A20" s="224" t="s">
        <v>214</v>
      </c>
      <c r="B20" s="254" t="s">
        <v>18</v>
      </c>
      <c r="C20" s="243" t="s">
        <v>15</v>
      </c>
      <c r="D20" s="244">
        <v>10</v>
      </c>
      <c r="E20" s="191"/>
      <c r="F20" s="175">
        <f t="shared" si="0"/>
        <v>0</v>
      </c>
    </row>
    <row r="21" spans="1:6" x14ac:dyDescent="0.2">
      <c r="A21" s="224"/>
      <c r="B21" s="255" t="s">
        <v>80</v>
      </c>
      <c r="C21" s="256"/>
      <c r="D21" s="257"/>
      <c r="E21" s="194"/>
      <c r="F21" s="180">
        <f>SUM(F15:F20)</f>
        <v>0</v>
      </c>
    </row>
    <row r="22" spans="1:6" x14ac:dyDescent="0.2">
      <c r="A22" s="224">
        <v>1.4</v>
      </c>
      <c r="B22" s="248" t="s">
        <v>81</v>
      </c>
      <c r="C22" s="241"/>
      <c r="D22" s="228"/>
      <c r="E22" s="193"/>
      <c r="F22" s="174"/>
    </row>
    <row r="23" spans="1:6" x14ac:dyDescent="0.2">
      <c r="A23" s="224" t="s">
        <v>215</v>
      </c>
      <c r="B23" s="258" t="s">
        <v>45</v>
      </c>
      <c r="C23" s="259"/>
      <c r="D23" s="260"/>
      <c r="E23" s="191"/>
      <c r="F23" s="176"/>
    </row>
    <row r="24" spans="1:6" x14ac:dyDescent="0.2">
      <c r="A24" s="224" t="s">
        <v>216</v>
      </c>
      <c r="B24" s="261" t="s">
        <v>83</v>
      </c>
      <c r="C24" s="259" t="s">
        <v>8</v>
      </c>
      <c r="D24" s="260">
        <v>12</v>
      </c>
      <c r="E24" s="191"/>
      <c r="F24" s="175">
        <f t="shared" ref="F24" si="1">+ROUND(D24*E24,0)</f>
        <v>0</v>
      </c>
    </row>
    <row r="25" spans="1:6" x14ac:dyDescent="0.2">
      <c r="A25" s="217" t="s">
        <v>94</v>
      </c>
      <c r="B25" s="262" t="s">
        <v>39</v>
      </c>
      <c r="C25" s="263"/>
      <c r="D25" s="260"/>
      <c r="E25" s="191"/>
      <c r="F25" s="176"/>
    </row>
    <row r="26" spans="1:6" x14ac:dyDescent="0.2">
      <c r="A26" s="217" t="s">
        <v>57</v>
      </c>
      <c r="B26" s="264" t="s">
        <v>84</v>
      </c>
      <c r="C26" s="265" t="s">
        <v>8</v>
      </c>
      <c r="D26" s="260">
        <v>30</v>
      </c>
      <c r="E26" s="191"/>
      <c r="F26" s="175">
        <f t="shared" ref="F26" si="2">+ROUND(D26*E26,0)</f>
        <v>0</v>
      </c>
    </row>
    <row r="27" spans="1:6" x14ac:dyDescent="0.2">
      <c r="A27" s="217">
        <v>1.5</v>
      </c>
      <c r="B27" s="255" t="s">
        <v>35</v>
      </c>
      <c r="C27" s="246"/>
      <c r="D27" s="247"/>
      <c r="E27" s="195"/>
      <c r="F27" s="177"/>
    </row>
    <row r="28" spans="1:6" x14ac:dyDescent="0.2">
      <c r="A28" s="224" t="s">
        <v>96</v>
      </c>
      <c r="B28" s="266" t="s">
        <v>85</v>
      </c>
      <c r="C28" s="263" t="s">
        <v>2</v>
      </c>
      <c r="D28" s="260">
        <v>1</v>
      </c>
      <c r="E28" s="191"/>
      <c r="F28" s="175">
        <f t="shared" ref="F28" si="3">+ROUND(D28*E28,0)</f>
        <v>0</v>
      </c>
    </row>
    <row r="29" spans="1:6" x14ac:dyDescent="0.2">
      <c r="A29" s="225" t="s">
        <v>217</v>
      </c>
      <c r="B29" s="258" t="s">
        <v>86</v>
      </c>
      <c r="C29" s="263"/>
      <c r="D29" s="260"/>
      <c r="E29" s="191"/>
      <c r="F29" s="176"/>
    </row>
    <row r="30" spans="1:6" x14ac:dyDescent="0.2">
      <c r="A30" s="225" t="s">
        <v>218</v>
      </c>
      <c r="B30" s="266" t="s">
        <v>87</v>
      </c>
      <c r="C30" s="263" t="s">
        <v>2</v>
      </c>
      <c r="D30" s="260">
        <v>1</v>
      </c>
      <c r="E30" s="191"/>
      <c r="F30" s="175">
        <f t="shared" ref="F30:F35" si="4">+ROUND(D30*E30,0)</f>
        <v>0</v>
      </c>
    </row>
    <row r="31" spans="1:6" x14ac:dyDescent="0.2">
      <c r="A31" s="225" t="s">
        <v>219</v>
      </c>
      <c r="B31" s="266" t="s">
        <v>88</v>
      </c>
      <c r="C31" s="265" t="s">
        <v>8</v>
      </c>
      <c r="D31" s="260">
        <v>3.5</v>
      </c>
      <c r="E31" s="191"/>
      <c r="F31" s="175">
        <f t="shared" si="4"/>
        <v>0</v>
      </c>
    </row>
    <row r="32" spans="1:6" x14ac:dyDescent="0.2">
      <c r="A32" s="225" t="s">
        <v>220</v>
      </c>
      <c r="B32" s="266" t="s">
        <v>89</v>
      </c>
      <c r="C32" s="263" t="s">
        <v>2</v>
      </c>
      <c r="D32" s="260">
        <v>1</v>
      </c>
      <c r="E32" s="191"/>
      <c r="F32" s="175">
        <f t="shared" si="4"/>
        <v>0</v>
      </c>
    </row>
    <row r="33" spans="1:6" x14ac:dyDescent="0.2">
      <c r="A33" s="225" t="s">
        <v>221</v>
      </c>
      <c r="B33" s="266" t="s">
        <v>90</v>
      </c>
      <c r="C33" s="265" t="s">
        <v>2</v>
      </c>
      <c r="D33" s="260">
        <v>1</v>
      </c>
      <c r="E33" s="191"/>
      <c r="F33" s="175">
        <f t="shared" si="4"/>
        <v>0</v>
      </c>
    </row>
    <row r="34" spans="1:6" x14ac:dyDescent="0.2">
      <c r="A34" s="224" t="s">
        <v>222</v>
      </c>
      <c r="B34" s="258" t="s">
        <v>22</v>
      </c>
      <c r="C34" s="265"/>
      <c r="D34" s="260"/>
      <c r="E34" s="191"/>
      <c r="F34" s="175"/>
    </row>
    <row r="35" spans="1:6" ht="22.5" x14ac:dyDescent="0.2">
      <c r="A35" s="224" t="s">
        <v>223</v>
      </c>
      <c r="B35" s="267" t="s">
        <v>91</v>
      </c>
      <c r="C35" s="263" t="s">
        <v>2</v>
      </c>
      <c r="D35" s="260">
        <v>1</v>
      </c>
      <c r="E35" s="191"/>
      <c r="F35" s="175">
        <f t="shared" si="4"/>
        <v>0</v>
      </c>
    </row>
    <row r="36" spans="1:6" x14ac:dyDescent="0.2">
      <c r="A36" s="224">
        <v>1.6</v>
      </c>
      <c r="B36" s="268" t="s">
        <v>34</v>
      </c>
      <c r="C36" s="269"/>
      <c r="D36" s="270"/>
      <c r="E36" s="196"/>
      <c r="F36" s="175"/>
    </row>
    <row r="37" spans="1:6" ht="22.5" x14ac:dyDescent="0.2">
      <c r="A37" s="224" t="s">
        <v>224</v>
      </c>
      <c r="B37" s="258" t="s">
        <v>54</v>
      </c>
      <c r="C37" s="263"/>
      <c r="D37" s="244"/>
      <c r="E37" s="191"/>
      <c r="F37" s="175"/>
    </row>
    <row r="38" spans="1:6" x14ac:dyDescent="0.2">
      <c r="A38" s="217" t="s">
        <v>225</v>
      </c>
      <c r="B38" s="266" t="s">
        <v>129</v>
      </c>
      <c r="C38" s="263" t="s">
        <v>2</v>
      </c>
      <c r="D38" s="244">
        <v>1</v>
      </c>
      <c r="E38" s="191"/>
      <c r="F38" s="175">
        <f t="shared" ref="F38" si="5">+ROUND(D38*E38,0)</f>
        <v>0</v>
      </c>
    </row>
    <row r="39" spans="1:6" x14ac:dyDescent="0.2">
      <c r="A39" s="217">
        <v>1.7</v>
      </c>
      <c r="B39" s="258" t="s">
        <v>19</v>
      </c>
      <c r="C39" s="263"/>
      <c r="D39" s="260"/>
      <c r="E39" s="191"/>
      <c r="F39" s="175"/>
    </row>
    <row r="40" spans="1:6" x14ac:dyDescent="0.2">
      <c r="A40" s="217" t="s">
        <v>226</v>
      </c>
      <c r="B40" s="258" t="s">
        <v>20</v>
      </c>
      <c r="C40" s="265"/>
      <c r="D40" s="260"/>
      <c r="E40" s="191"/>
      <c r="F40" s="175"/>
    </row>
    <row r="41" spans="1:6" x14ac:dyDescent="0.2">
      <c r="A41" s="217" t="s">
        <v>226</v>
      </c>
      <c r="B41" s="267" t="s">
        <v>107</v>
      </c>
      <c r="C41" s="265" t="s">
        <v>2</v>
      </c>
      <c r="D41" s="260">
        <v>1</v>
      </c>
      <c r="E41" s="191"/>
      <c r="F41" s="175">
        <f t="shared" ref="F41" si="6">+ROUND(D41*E41,0)</f>
        <v>0</v>
      </c>
    </row>
    <row r="42" spans="1:6" x14ac:dyDescent="0.2">
      <c r="A42" s="217">
        <v>1.8</v>
      </c>
      <c r="B42" s="258" t="s">
        <v>108</v>
      </c>
      <c r="C42" s="265"/>
      <c r="D42" s="260"/>
      <c r="E42" s="191"/>
      <c r="F42" s="175"/>
    </row>
    <row r="43" spans="1:6" x14ac:dyDescent="0.2">
      <c r="A43" s="217" t="s">
        <v>227</v>
      </c>
      <c r="B43" s="267" t="s">
        <v>109</v>
      </c>
      <c r="C43" s="265" t="s">
        <v>2</v>
      </c>
      <c r="D43" s="260">
        <v>2</v>
      </c>
      <c r="E43" s="191"/>
      <c r="F43" s="175">
        <f t="shared" ref="F43:F44" si="7">+ROUND(D43*E43,0)</f>
        <v>0</v>
      </c>
    </row>
    <row r="44" spans="1:6" x14ac:dyDescent="0.2">
      <c r="A44" s="217" t="s">
        <v>228</v>
      </c>
      <c r="B44" s="267" t="s">
        <v>110</v>
      </c>
      <c r="C44" s="265" t="s">
        <v>2</v>
      </c>
      <c r="D44" s="260">
        <v>1</v>
      </c>
      <c r="E44" s="191"/>
      <c r="F44" s="175">
        <f t="shared" si="7"/>
        <v>0</v>
      </c>
    </row>
    <row r="45" spans="1:6" x14ac:dyDescent="0.2">
      <c r="A45" s="217"/>
      <c r="B45" s="255" t="s">
        <v>103</v>
      </c>
      <c r="C45" s="271"/>
      <c r="D45" s="272"/>
      <c r="E45" s="197"/>
      <c r="F45" s="180">
        <f>SUM(F23:F44)</f>
        <v>0</v>
      </c>
    </row>
    <row r="46" spans="1:6" x14ac:dyDescent="0.2">
      <c r="A46" s="217">
        <v>1.9</v>
      </c>
      <c r="B46" s="248" t="s">
        <v>111</v>
      </c>
      <c r="C46" s="241"/>
      <c r="D46" s="228"/>
      <c r="E46" s="193"/>
      <c r="F46" s="174"/>
    </row>
    <row r="47" spans="1:6" x14ac:dyDescent="0.2">
      <c r="A47" s="217" t="s">
        <v>229</v>
      </c>
      <c r="B47" s="273" t="s">
        <v>25</v>
      </c>
      <c r="C47" s="259"/>
      <c r="D47" s="260"/>
      <c r="E47" s="337"/>
      <c r="F47" s="176"/>
    </row>
    <row r="48" spans="1:6" x14ac:dyDescent="0.2">
      <c r="A48" s="217" t="s">
        <v>230</v>
      </c>
      <c r="B48" s="274" t="s">
        <v>93</v>
      </c>
      <c r="C48" s="275" t="s">
        <v>15</v>
      </c>
      <c r="D48" s="244">
        <v>2.5</v>
      </c>
      <c r="E48" s="337"/>
      <c r="F48" s="175">
        <f t="shared" ref="F48:F49" si="8">+ROUND(D48*E48,0)</f>
        <v>0</v>
      </c>
    </row>
    <row r="49" spans="1:6" x14ac:dyDescent="0.2">
      <c r="A49" s="217" t="s">
        <v>237</v>
      </c>
      <c r="B49" s="267" t="s">
        <v>95</v>
      </c>
      <c r="C49" s="275" t="s">
        <v>15</v>
      </c>
      <c r="D49" s="260">
        <v>8.1</v>
      </c>
      <c r="E49" s="199"/>
      <c r="F49" s="175">
        <f t="shared" si="8"/>
        <v>0</v>
      </c>
    </row>
    <row r="50" spans="1:6" x14ac:dyDescent="0.2">
      <c r="A50" s="217" t="s">
        <v>231</v>
      </c>
      <c r="B50" s="273" t="s">
        <v>29</v>
      </c>
      <c r="C50" s="276"/>
      <c r="D50" s="244"/>
      <c r="E50" s="337"/>
      <c r="F50" s="175"/>
    </row>
    <row r="51" spans="1:6" ht="22.5" x14ac:dyDescent="0.2">
      <c r="A51" s="217" t="s">
        <v>232</v>
      </c>
      <c r="B51" s="261" t="s">
        <v>30</v>
      </c>
      <c r="C51" s="276" t="s">
        <v>15</v>
      </c>
      <c r="D51" s="244">
        <v>8.4</v>
      </c>
      <c r="E51" s="337"/>
      <c r="F51" s="175">
        <f t="shared" ref="F51:F55" si="9">+ROUND(D51*E51,0)</f>
        <v>0</v>
      </c>
    </row>
    <row r="52" spans="1:6" ht="22.5" x14ac:dyDescent="0.2">
      <c r="A52" s="217" t="s">
        <v>233</v>
      </c>
      <c r="B52" s="261" t="s">
        <v>31</v>
      </c>
      <c r="C52" s="276" t="s">
        <v>15</v>
      </c>
      <c r="D52" s="244">
        <v>8</v>
      </c>
      <c r="E52" s="337"/>
      <c r="F52" s="175">
        <f t="shared" si="9"/>
        <v>0</v>
      </c>
    </row>
    <row r="53" spans="1:6" ht="22.5" x14ac:dyDescent="0.2">
      <c r="A53" s="217" t="s">
        <v>234</v>
      </c>
      <c r="B53" s="261" t="s">
        <v>112</v>
      </c>
      <c r="C53" s="276" t="s">
        <v>15</v>
      </c>
      <c r="D53" s="244">
        <v>4.5</v>
      </c>
      <c r="E53" s="337"/>
      <c r="F53" s="175">
        <f t="shared" si="9"/>
        <v>0</v>
      </c>
    </row>
    <row r="54" spans="1:6" x14ac:dyDescent="0.2">
      <c r="A54" s="217" t="s">
        <v>235</v>
      </c>
      <c r="B54" s="277" t="s">
        <v>27</v>
      </c>
      <c r="C54" s="276" t="s">
        <v>53</v>
      </c>
      <c r="D54" s="244">
        <v>5040</v>
      </c>
      <c r="E54" s="337"/>
      <c r="F54" s="175">
        <f t="shared" si="9"/>
        <v>0</v>
      </c>
    </row>
    <row r="55" spans="1:6" x14ac:dyDescent="0.2">
      <c r="A55" s="217" t="s">
        <v>236</v>
      </c>
      <c r="B55" s="267" t="s">
        <v>97</v>
      </c>
      <c r="C55" s="265" t="s">
        <v>5</v>
      </c>
      <c r="D55" s="260">
        <v>5.5</v>
      </c>
      <c r="E55" s="337"/>
      <c r="F55" s="175">
        <f t="shared" si="9"/>
        <v>0</v>
      </c>
    </row>
    <row r="56" spans="1:6" x14ac:dyDescent="0.2">
      <c r="A56" s="217"/>
      <c r="B56" s="255" t="s">
        <v>113</v>
      </c>
      <c r="C56" s="256"/>
      <c r="D56" s="257"/>
      <c r="E56" s="194"/>
      <c r="F56" s="180">
        <f>SUM(F48:F55)</f>
        <v>0</v>
      </c>
    </row>
    <row r="57" spans="1:6" ht="12" thickBot="1" x14ac:dyDescent="0.25">
      <c r="A57" s="223"/>
      <c r="B57" s="278" t="s">
        <v>114</v>
      </c>
      <c r="C57" s="279"/>
      <c r="D57" s="280"/>
      <c r="E57" s="200"/>
      <c r="F57" s="181">
        <f>+F12+F21+F45+F56</f>
        <v>0</v>
      </c>
    </row>
    <row r="58" spans="1:6" x14ac:dyDescent="0.2">
      <c r="A58" s="226">
        <v>2</v>
      </c>
      <c r="B58" s="221" t="s">
        <v>115</v>
      </c>
      <c r="C58" s="7"/>
      <c r="D58" s="229"/>
      <c r="E58" s="338"/>
      <c r="F58" s="182"/>
    </row>
    <row r="59" spans="1:6" x14ac:dyDescent="0.2">
      <c r="A59" s="217">
        <v>2.1</v>
      </c>
      <c r="B59" s="281" t="s">
        <v>4</v>
      </c>
      <c r="C59" s="282"/>
      <c r="D59" s="283"/>
      <c r="E59" s="201"/>
      <c r="F59" s="183"/>
    </row>
    <row r="60" spans="1:6" x14ac:dyDescent="0.2">
      <c r="A60" s="217" t="s">
        <v>14</v>
      </c>
      <c r="B60" s="242" t="s">
        <v>11</v>
      </c>
      <c r="C60" s="243" t="s">
        <v>8</v>
      </c>
      <c r="D60" s="244">
        <v>500</v>
      </c>
      <c r="E60" s="191"/>
      <c r="F60" s="175">
        <f t="shared" ref="F60:F61" si="10">+ROUND(D60*E60,0)</f>
        <v>0</v>
      </c>
    </row>
    <row r="61" spans="1:6" x14ac:dyDescent="0.2">
      <c r="A61" s="217" t="s">
        <v>238</v>
      </c>
      <c r="B61" s="242" t="s">
        <v>12</v>
      </c>
      <c r="C61" s="243" t="s">
        <v>5</v>
      </c>
      <c r="D61" s="244">
        <v>200</v>
      </c>
      <c r="E61" s="191"/>
      <c r="F61" s="175">
        <f t="shared" si="10"/>
        <v>0</v>
      </c>
    </row>
    <row r="62" spans="1:6" x14ac:dyDescent="0.2">
      <c r="A62" s="217" t="s">
        <v>239</v>
      </c>
      <c r="B62" s="245" t="s">
        <v>349</v>
      </c>
      <c r="C62" s="246"/>
      <c r="D62" s="247"/>
      <c r="E62" s="195"/>
      <c r="F62" s="177">
        <f>SUM(F60:F61)</f>
        <v>0</v>
      </c>
    </row>
    <row r="63" spans="1:6" x14ac:dyDescent="0.2">
      <c r="A63" s="217"/>
      <c r="B63" s="248" t="s">
        <v>13</v>
      </c>
      <c r="C63" s="241"/>
      <c r="D63" s="228"/>
      <c r="E63" s="202"/>
      <c r="F63" s="174"/>
    </row>
    <row r="64" spans="1:6" x14ac:dyDescent="0.2">
      <c r="A64" s="217">
        <v>2.2000000000000002</v>
      </c>
      <c r="B64" s="249" t="s">
        <v>74</v>
      </c>
      <c r="C64" s="250"/>
      <c r="D64" s="251"/>
      <c r="E64" s="203"/>
      <c r="F64" s="178"/>
    </row>
    <row r="65" spans="1:6" x14ac:dyDescent="0.2">
      <c r="A65" s="217" t="s">
        <v>98</v>
      </c>
      <c r="B65" s="252" t="s">
        <v>76</v>
      </c>
      <c r="C65" s="243" t="s">
        <v>15</v>
      </c>
      <c r="D65" s="244">
        <v>220</v>
      </c>
      <c r="E65" s="191"/>
      <c r="F65" s="175">
        <f t="shared" ref="F65" si="11">+ROUND(D65*E65,0)</f>
        <v>0</v>
      </c>
    </row>
    <row r="66" spans="1:6" x14ac:dyDescent="0.2">
      <c r="A66" s="284"/>
      <c r="B66" s="253" t="s">
        <v>77</v>
      </c>
      <c r="C66" s="243"/>
      <c r="D66" s="244"/>
      <c r="E66" s="191"/>
      <c r="F66" s="176"/>
    </row>
    <row r="67" spans="1:6" ht="22.5" x14ac:dyDescent="0.2">
      <c r="A67" s="217" t="s">
        <v>99</v>
      </c>
      <c r="B67" s="252" t="s">
        <v>78</v>
      </c>
      <c r="C67" s="243" t="s">
        <v>15</v>
      </c>
      <c r="D67" s="244">
        <v>330</v>
      </c>
      <c r="E67" s="191"/>
      <c r="F67" s="175">
        <f t="shared" ref="F67" si="12">+ROUND(D67*E67,0)</f>
        <v>0</v>
      </c>
    </row>
    <row r="68" spans="1:6" x14ac:dyDescent="0.2">
      <c r="A68" s="217" t="s">
        <v>240</v>
      </c>
      <c r="B68" s="249" t="s">
        <v>17</v>
      </c>
      <c r="C68" s="243"/>
      <c r="D68" s="244"/>
      <c r="E68" s="191"/>
      <c r="F68" s="176"/>
    </row>
    <row r="69" spans="1:6" x14ac:dyDescent="0.2">
      <c r="A69" s="217" t="s">
        <v>100</v>
      </c>
      <c r="B69" s="252" t="s">
        <v>79</v>
      </c>
      <c r="C69" s="243" t="s">
        <v>15</v>
      </c>
      <c r="D69" s="244">
        <v>270</v>
      </c>
      <c r="E69" s="191"/>
      <c r="F69" s="175">
        <f t="shared" ref="F69:F71" si="13">+ROUND(D69*E69,0)</f>
        <v>0</v>
      </c>
    </row>
    <row r="70" spans="1:6" x14ac:dyDescent="0.2">
      <c r="A70" s="217" t="s">
        <v>58</v>
      </c>
      <c r="B70" s="254" t="s">
        <v>18</v>
      </c>
      <c r="C70" s="243" t="s">
        <v>15</v>
      </c>
      <c r="D70" s="260">
        <v>270</v>
      </c>
      <c r="E70" s="191"/>
      <c r="F70" s="175">
        <f t="shared" si="13"/>
        <v>0</v>
      </c>
    </row>
    <row r="71" spans="1:6" x14ac:dyDescent="0.2">
      <c r="A71" s="217" t="s">
        <v>101</v>
      </c>
      <c r="B71" s="254" t="s">
        <v>64</v>
      </c>
      <c r="C71" s="243" t="s">
        <v>15</v>
      </c>
      <c r="D71" s="260">
        <v>90</v>
      </c>
      <c r="E71" s="191"/>
      <c r="F71" s="175">
        <f t="shared" si="13"/>
        <v>0</v>
      </c>
    </row>
    <row r="72" spans="1:6" x14ac:dyDescent="0.2">
      <c r="A72" s="217" t="s">
        <v>102</v>
      </c>
      <c r="B72" s="245" t="s">
        <v>350</v>
      </c>
      <c r="C72" s="246"/>
      <c r="D72" s="247"/>
      <c r="E72" s="195"/>
      <c r="F72" s="177">
        <f>SUM(F65:F71)</f>
        <v>0</v>
      </c>
    </row>
    <row r="73" spans="1:6" x14ac:dyDescent="0.2">
      <c r="A73" s="217"/>
      <c r="B73" s="248" t="s">
        <v>343</v>
      </c>
      <c r="C73" s="241"/>
      <c r="D73" s="228"/>
      <c r="E73" s="202"/>
      <c r="F73" s="174"/>
    </row>
    <row r="74" spans="1:6" x14ac:dyDescent="0.2">
      <c r="A74" s="217">
        <v>2.2999999999999998</v>
      </c>
      <c r="B74" s="273" t="s">
        <v>44</v>
      </c>
      <c r="C74" s="250"/>
      <c r="D74" s="251"/>
      <c r="E74" s="203"/>
      <c r="F74" s="178"/>
    </row>
    <row r="75" spans="1:6" x14ac:dyDescent="0.2">
      <c r="A75" s="217" t="s">
        <v>16</v>
      </c>
      <c r="B75" s="261" t="s">
        <v>120</v>
      </c>
      <c r="C75" s="259" t="s">
        <v>8</v>
      </c>
      <c r="D75" s="260">
        <v>600</v>
      </c>
      <c r="E75" s="191"/>
      <c r="F75" s="175">
        <f t="shared" ref="F75" si="14">+ROUND(D75*E75,0)</f>
        <v>0</v>
      </c>
    </row>
    <row r="76" spans="1:6" x14ac:dyDescent="0.2">
      <c r="A76" s="284" t="s">
        <v>241</v>
      </c>
      <c r="B76" s="262" t="s">
        <v>39</v>
      </c>
      <c r="C76" s="263"/>
      <c r="D76" s="260"/>
      <c r="E76" s="191"/>
      <c r="F76" s="176"/>
    </row>
    <row r="77" spans="1:6" x14ac:dyDescent="0.2">
      <c r="A77" s="217" t="s">
        <v>242</v>
      </c>
      <c r="B77" s="264" t="s">
        <v>41</v>
      </c>
      <c r="C77" s="265" t="s">
        <v>8</v>
      </c>
      <c r="D77" s="260">
        <v>600</v>
      </c>
      <c r="E77" s="191"/>
      <c r="F77" s="175">
        <f t="shared" ref="F77" si="15">+ROUND(D77*E77,0)</f>
        <v>0</v>
      </c>
    </row>
    <row r="78" spans="1:6" x14ac:dyDescent="0.2">
      <c r="A78" s="217" t="s">
        <v>243</v>
      </c>
      <c r="B78" s="262" t="s">
        <v>37</v>
      </c>
      <c r="C78" s="285"/>
      <c r="D78" s="286"/>
      <c r="E78" s="204"/>
      <c r="F78" s="287"/>
    </row>
    <row r="79" spans="1:6" x14ac:dyDescent="0.2">
      <c r="A79" s="217" t="s">
        <v>244</v>
      </c>
      <c r="B79" s="262" t="s">
        <v>38</v>
      </c>
      <c r="C79" s="263"/>
      <c r="D79" s="260"/>
      <c r="E79" s="191"/>
      <c r="F79" s="185"/>
    </row>
    <row r="80" spans="1:6" x14ac:dyDescent="0.2">
      <c r="A80" s="217" t="s">
        <v>245</v>
      </c>
      <c r="B80" s="261" t="s">
        <v>124</v>
      </c>
      <c r="C80" s="263" t="s">
        <v>2</v>
      </c>
      <c r="D80" s="260">
        <v>4</v>
      </c>
      <c r="E80" s="191"/>
      <c r="F80" s="175">
        <f t="shared" ref="F80" si="16">+ROUND(D80*E80,0)</f>
        <v>0</v>
      </c>
    </row>
    <row r="81" spans="1:9" x14ac:dyDescent="0.2">
      <c r="A81" s="217">
        <v>2.4</v>
      </c>
      <c r="B81" s="258" t="s">
        <v>33</v>
      </c>
      <c r="C81" s="91"/>
      <c r="D81" s="260"/>
      <c r="E81" s="191"/>
      <c r="F81" s="175"/>
    </row>
    <row r="82" spans="1:9" x14ac:dyDescent="0.2">
      <c r="A82" s="217" t="s">
        <v>246</v>
      </c>
      <c r="B82" s="258" t="s">
        <v>34</v>
      </c>
      <c r="C82" s="263"/>
      <c r="D82" s="260"/>
      <c r="E82" s="191"/>
      <c r="F82" s="175"/>
    </row>
    <row r="83" spans="1:9" x14ac:dyDescent="0.2">
      <c r="A83" s="217" t="s">
        <v>247</v>
      </c>
      <c r="B83" s="266" t="s">
        <v>127</v>
      </c>
      <c r="C83" s="263" t="s">
        <v>2</v>
      </c>
      <c r="D83" s="260">
        <v>14</v>
      </c>
      <c r="E83" s="191"/>
      <c r="F83" s="175">
        <f t="shared" ref="F83:F85" si="17">+ROUND(D83*E83,0)</f>
        <v>0</v>
      </c>
    </row>
    <row r="84" spans="1:9" x14ac:dyDescent="0.2">
      <c r="A84" s="217" t="s">
        <v>248</v>
      </c>
      <c r="B84" s="266" t="s">
        <v>55</v>
      </c>
      <c r="C84" s="263" t="s">
        <v>2</v>
      </c>
      <c r="D84" s="260">
        <v>2</v>
      </c>
      <c r="E84" s="191"/>
      <c r="F84" s="175">
        <f t="shared" si="17"/>
        <v>0</v>
      </c>
    </row>
    <row r="85" spans="1:9" x14ac:dyDescent="0.2">
      <c r="A85" s="217" t="s">
        <v>249</v>
      </c>
      <c r="B85" s="266" t="s">
        <v>129</v>
      </c>
      <c r="C85" s="263" t="s">
        <v>2</v>
      </c>
      <c r="D85" s="260">
        <v>5</v>
      </c>
      <c r="E85" s="191"/>
      <c r="F85" s="175">
        <f t="shared" si="17"/>
        <v>0</v>
      </c>
    </row>
    <row r="86" spans="1:9" x14ac:dyDescent="0.2">
      <c r="A86" s="217" t="s">
        <v>250</v>
      </c>
      <c r="B86" s="258" t="s">
        <v>131</v>
      </c>
      <c r="C86" s="263"/>
      <c r="D86" s="260"/>
      <c r="E86" s="191"/>
      <c r="F86" s="176"/>
    </row>
    <row r="87" spans="1:9" x14ac:dyDescent="0.2">
      <c r="A87" s="217" t="s">
        <v>251</v>
      </c>
      <c r="B87" s="266" t="s">
        <v>133</v>
      </c>
      <c r="C87" s="263" t="s">
        <v>2</v>
      </c>
      <c r="D87" s="260">
        <v>13</v>
      </c>
      <c r="E87" s="191"/>
      <c r="F87" s="175">
        <f t="shared" ref="F87" si="18">+ROUND(D87*E87,0)</f>
        <v>0</v>
      </c>
    </row>
    <row r="88" spans="1:9" x14ac:dyDescent="0.2">
      <c r="A88" s="217" t="s">
        <v>252</v>
      </c>
      <c r="B88" s="258" t="s">
        <v>20</v>
      </c>
      <c r="C88" s="263"/>
      <c r="D88" s="260"/>
      <c r="E88" s="191"/>
      <c r="F88" s="175"/>
    </row>
    <row r="89" spans="1:9" x14ac:dyDescent="0.2">
      <c r="A89" s="217" t="s">
        <v>253</v>
      </c>
      <c r="B89" s="267" t="s">
        <v>21</v>
      </c>
      <c r="C89" s="265" t="s">
        <v>2</v>
      </c>
      <c r="D89" s="260">
        <v>29</v>
      </c>
      <c r="E89" s="191"/>
      <c r="F89" s="175">
        <f t="shared" ref="F89" si="19">+ROUND(D89*E89,0)</f>
        <v>0</v>
      </c>
    </row>
    <row r="90" spans="1:9" x14ac:dyDescent="0.2">
      <c r="A90" s="217" t="s">
        <v>254</v>
      </c>
      <c r="B90" s="267" t="s">
        <v>107</v>
      </c>
      <c r="C90" s="265" t="s">
        <v>2</v>
      </c>
      <c r="D90" s="260">
        <v>5</v>
      </c>
      <c r="E90" s="191"/>
      <c r="F90" s="176">
        <f>E90*D90</f>
        <v>0</v>
      </c>
    </row>
    <row r="91" spans="1:9" x14ac:dyDescent="0.2">
      <c r="A91" s="217" t="s">
        <v>255</v>
      </c>
      <c r="B91" s="258" t="s">
        <v>134</v>
      </c>
      <c r="C91" s="263"/>
      <c r="D91" s="260"/>
      <c r="E91" s="191"/>
      <c r="F91" s="176"/>
    </row>
    <row r="92" spans="1:9" x14ac:dyDescent="0.2">
      <c r="A92" s="217" t="s">
        <v>256</v>
      </c>
      <c r="B92" s="267" t="s">
        <v>135</v>
      </c>
      <c r="C92" s="265" t="s">
        <v>2</v>
      </c>
      <c r="D92" s="260">
        <v>34</v>
      </c>
      <c r="E92" s="191"/>
      <c r="F92" s="175">
        <f t="shared" ref="F92" si="20">+ROUND(D92*E92,0)</f>
        <v>0</v>
      </c>
    </row>
    <row r="93" spans="1:9" x14ac:dyDescent="0.2">
      <c r="A93" s="217"/>
      <c r="B93" s="245" t="s">
        <v>351</v>
      </c>
      <c r="C93" s="246"/>
      <c r="D93" s="247"/>
      <c r="E93" s="195"/>
      <c r="F93" s="177">
        <f>SUM(F74:F92)</f>
        <v>0</v>
      </c>
    </row>
    <row r="94" spans="1:9" x14ac:dyDescent="0.2">
      <c r="A94" s="217">
        <v>2.5</v>
      </c>
      <c r="B94" s="248" t="s">
        <v>136</v>
      </c>
      <c r="C94" s="241"/>
      <c r="D94" s="228"/>
      <c r="E94" s="202"/>
      <c r="F94" s="174"/>
      <c r="H94" s="233"/>
      <c r="I94" s="233"/>
    </row>
    <row r="95" spans="1:9" x14ac:dyDescent="0.2">
      <c r="A95" s="224" t="s">
        <v>257</v>
      </c>
      <c r="B95" s="240" t="s">
        <v>3</v>
      </c>
      <c r="C95" s="241"/>
      <c r="D95" s="228"/>
      <c r="E95" s="193"/>
      <c r="F95" s="174"/>
      <c r="H95" s="233"/>
      <c r="I95" s="233"/>
    </row>
    <row r="96" spans="1:9" x14ac:dyDescent="0.2">
      <c r="A96" s="224" t="s">
        <v>258</v>
      </c>
      <c r="B96" s="242" t="s">
        <v>12</v>
      </c>
      <c r="C96" s="243" t="s">
        <v>5</v>
      </c>
      <c r="D96" s="244">
        <v>500</v>
      </c>
      <c r="E96" s="191"/>
      <c r="F96" s="175">
        <f t="shared" ref="F96:F97" si="21">+ROUND(D96*E96,0)</f>
        <v>0</v>
      </c>
      <c r="H96" s="233"/>
      <c r="I96" s="233"/>
    </row>
    <row r="97" spans="1:9" x14ac:dyDescent="0.2">
      <c r="A97" s="224" t="s">
        <v>259</v>
      </c>
      <c r="B97" s="242" t="s">
        <v>7</v>
      </c>
      <c r="C97" s="243" t="s">
        <v>2</v>
      </c>
      <c r="D97" s="244">
        <v>2</v>
      </c>
      <c r="E97" s="191"/>
      <c r="F97" s="175">
        <f t="shared" si="21"/>
        <v>0</v>
      </c>
      <c r="H97" s="233"/>
      <c r="I97" s="233"/>
    </row>
    <row r="98" spans="1:9" x14ac:dyDescent="0.2">
      <c r="A98" s="217"/>
      <c r="B98" s="245" t="s">
        <v>344</v>
      </c>
      <c r="C98" s="246"/>
      <c r="D98" s="247"/>
      <c r="E98" s="192"/>
      <c r="F98" s="177">
        <f>SUM(F96:F97)</f>
        <v>0</v>
      </c>
      <c r="H98" s="233"/>
      <c r="I98" s="233"/>
    </row>
    <row r="99" spans="1:9" x14ac:dyDescent="0.2">
      <c r="A99" s="217" t="s">
        <v>260</v>
      </c>
      <c r="B99" s="248" t="s">
        <v>13</v>
      </c>
      <c r="C99" s="241"/>
      <c r="D99" s="228"/>
      <c r="E99" s="193"/>
      <c r="F99" s="174"/>
      <c r="H99" s="233"/>
      <c r="I99" s="233"/>
    </row>
    <row r="100" spans="1:9" x14ac:dyDescent="0.2">
      <c r="A100" s="217" t="s">
        <v>261</v>
      </c>
      <c r="B100" s="249" t="s">
        <v>74</v>
      </c>
      <c r="C100" s="250"/>
      <c r="D100" s="251"/>
      <c r="E100" s="191"/>
      <c r="F100" s="178"/>
      <c r="H100" s="233"/>
      <c r="I100" s="233"/>
    </row>
    <row r="101" spans="1:9" x14ac:dyDescent="0.2">
      <c r="A101" s="217" t="s">
        <v>262</v>
      </c>
      <c r="B101" s="252" t="s">
        <v>76</v>
      </c>
      <c r="C101" s="243" t="s">
        <v>15</v>
      </c>
      <c r="D101" s="244">
        <v>37</v>
      </c>
      <c r="E101" s="191"/>
      <c r="F101" s="175">
        <f t="shared" ref="F101" si="22">+ROUND(D101*E101,0)</f>
        <v>0</v>
      </c>
      <c r="H101" s="233"/>
      <c r="I101" s="233"/>
    </row>
    <row r="102" spans="1:9" x14ac:dyDescent="0.2">
      <c r="A102" s="217" t="s">
        <v>263</v>
      </c>
      <c r="B102" s="253" t="s">
        <v>77</v>
      </c>
      <c r="C102" s="243"/>
      <c r="D102" s="244"/>
      <c r="E102" s="191"/>
      <c r="F102" s="176"/>
      <c r="H102" s="233"/>
      <c r="I102" s="233"/>
    </row>
    <row r="103" spans="1:9" ht="22.5" x14ac:dyDescent="0.2">
      <c r="A103" s="217" t="s">
        <v>264</v>
      </c>
      <c r="B103" s="252" t="s">
        <v>78</v>
      </c>
      <c r="C103" s="243" t="s">
        <v>15</v>
      </c>
      <c r="D103" s="244">
        <v>55</v>
      </c>
      <c r="E103" s="191"/>
      <c r="F103" s="175">
        <f t="shared" ref="F103" si="23">+ROUND(D103*E103,0)</f>
        <v>0</v>
      </c>
      <c r="H103" s="233"/>
      <c r="I103" s="233"/>
    </row>
    <row r="104" spans="1:9" x14ac:dyDescent="0.2">
      <c r="A104" s="217" t="s">
        <v>265</v>
      </c>
      <c r="B104" s="249" t="s">
        <v>17</v>
      </c>
      <c r="C104" s="243"/>
      <c r="D104" s="244"/>
      <c r="E104" s="191"/>
      <c r="F104" s="176"/>
      <c r="H104" s="233"/>
      <c r="I104" s="233"/>
    </row>
    <row r="105" spans="1:9" x14ac:dyDescent="0.2">
      <c r="A105" s="217" t="s">
        <v>266</v>
      </c>
      <c r="B105" s="252" t="s">
        <v>79</v>
      </c>
      <c r="C105" s="243" t="s">
        <v>15</v>
      </c>
      <c r="D105" s="244">
        <v>46</v>
      </c>
      <c r="E105" s="191"/>
      <c r="F105" s="175">
        <f t="shared" ref="F105:F106" si="24">+ROUND(D105*E105,0)</f>
        <v>0</v>
      </c>
      <c r="H105" s="233"/>
      <c r="I105" s="233"/>
    </row>
    <row r="106" spans="1:9" x14ac:dyDescent="0.2">
      <c r="A106" s="217" t="s">
        <v>267</v>
      </c>
      <c r="B106" s="254" t="s">
        <v>18</v>
      </c>
      <c r="C106" s="243" t="s">
        <v>15</v>
      </c>
      <c r="D106" s="244">
        <v>46</v>
      </c>
      <c r="E106" s="191"/>
      <c r="F106" s="175">
        <f t="shared" si="24"/>
        <v>0</v>
      </c>
      <c r="H106" s="233"/>
      <c r="I106" s="233"/>
    </row>
    <row r="107" spans="1:9" x14ac:dyDescent="0.2">
      <c r="A107" s="217"/>
      <c r="B107" s="255" t="s">
        <v>345</v>
      </c>
      <c r="C107" s="256"/>
      <c r="D107" s="257"/>
      <c r="E107" s="194"/>
      <c r="F107" s="179">
        <f>SUM(F101:F106)</f>
        <v>0</v>
      </c>
      <c r="H107" s="233"/>
      <c r="I107" s="233"/>
    </row>
    <row r="108" spans="1:9" x14ac:dyDescent="0.2">
      <c r="A108" s="217" t="s">
        <v>268</v>
      </c>
      <c r="B108" s="248" t="s">
        <v>353</v>
      </c>
      <c r="C108" s="241"/>
      <c r="D108" s="228"/>
      <c r="E108" s="193"/>
      <c r="F108" s="174"/>
      <c r="H108" s="233"/>
      <c r="I108" s="233"/>
    </row>
    <row r="109" spans="1:9" x14ac:dyDescent="0.2">
      <c r="A109" s="217" t="s">
        <v>269</v>
      </c>
      <c r="B109" s="258" t="s">
        <v>45</v>
      </c>
      <c r="C109" s="259"/>
      <c r="D109" s="260"/>
      <c r="E109" s="191"/>
      <c r="F109" s="176"/>
      <c r="H109" s="233"/>
      <c r="I109" s="233"/>
    </row>
    <row r="110" spans="1:9" x14ac:dyDescent="0.2">
      <c r="A110" s="217" t="s">
        <v>270</v>
      </c>
      <c r="B110" s="261" t="s">
        <v>137</v>
      </c>
      <c r="C110" s="259" t="s">
        <v>8</v>
      </c>
      <c r="D110" s="260">
        <v>90</v>
      </c>
      <c r="E110" s="191"/>
      <c r="F110" s="175">
        <f t="shared" ref="F110" si="25">+ROUND(D110*E110,0)</f>
        <v>0</v>
      </c>
      <c r="H110" s="233"/>
      <c r="I110" s="233"/>
    </row>
    <row r="111" spans="1:9" x14ac:dyDescent="0.2">
      <c r="A111" s="217" t="s">
        <v>271</v>
      </c>
      <c r="B111" s="262" t="s">
        <v>39</v>
      </c>
      <c r="C111" s="263"/>
      <c r="D111" s="260"/>
      <c r="E111" s="191"/>
      <c r="F111" s="176"/>
      <c r="H111" s="233"/>
      <c r="I111" s="233"/>
    </row>
    <row r="112" spans="1:9" x14ac:dyDescent="0.2">
      <c r="A112" s="217" t="s">
        <v>272</v>
      </c>
      <c r="B112" s="261" t="s">
        <v>138</v>
      </c>
      <c r="C112" s="265" t="s">
        <v>8</v>
      </c>
      <c r="D112" s="260">
        <v>90</v>
      </c>
      <c r="E112" s="191"/>
      <c r="F112" s="175">
        <f t="shared" ref="F112" si="26">+ROUND(D112*E112,0)</f>
        <v>0</v>
      </c>
      <c r="H112" s="233"/>
      <c r="I112" s="233"/>
    </row>
    <row r="113" spans="1:9" x14ac:dyDescent="0.2">
      <c r="A113" s="217" t="s">
        <v>273</v>
      </c>
      <c r="B113" s="262" t="s">
        <v>139</v>
      </c>
      <c r="C113" s="275"/>
      <c r="D113" s="244"/>
      <c r="E113" s="191"/>
      <c r="F113" s="175"/>
      <c r="H113" s="233"/>
      <c r="I113" s="233"/>
    </row>
    <row r="114" spans="1:9" x14ac:dyDescent="0.2">
      <c r="A114" s="217" t="s">
        <v>274</v>
      </c>
      <c r="B114" s="288" t="s">
        <v>140</v>
      </c>
      <c r="C114" s="275" t="s">
        <v>2</v>
      </c>
      <c r="D114" s="244">
        <v>10</v>
      </c>
      <c r="E114" s="191"/>
      <c r="F114" s="175">
        <f t="shared" ref="F114" si="27">+ROUND(D114*E114,0)</f>
        <v>0</v>
      </c>
      <c r="H114" s="233"/>
      <c r="I114" s="233"/>
    </row>
    <row r="115" spans="1:9" x14ac:dyDescent="0.2">
      <c r="A115" s="217" t="s">
        <v>275</v>
      </c>
      <c r="B115" s="273" t="s">
        <v>141</v>
      </c>
      <c r="C115" s="250"/>
      <c r="D115" s="251"/>
      <c r="E115" s="203"/>
      <c r="F115" s="175"/>
      <c r="H115" s="233"/>
      <c r="I115" s="233"/>
    </row>
    <row r="116" spans="1:9" x14ac:dyDescent="0.2">
      <c r="A116" s="217" t="s">
        <v>276</v>
      </c>
      <c r="B116" s="258" t="s">
        <v>142</v>
      </c>
      <c r="C116" s="259" t="s">
        <v>8</v>
      </c>
      <c r="D116" s="260">
        <v>80</v>
      </c>
      <c r="E116" s="191"/>
      <c r="F116" s="175">
        <f t="shared" ref="F116:F120" si="28">+ROUND(D116*E116,0)</f>
        <v>0</v>
      </c>
      <c r="H116" s="233"/>
      <c r="I116" s="233"/>
    </row>
    <row r="117" spans="1:9" x14ac:dyDescent="0.2">
      <c r="A117" s="217" t="s">
        <v>277</v>
      </c>
      <c r="B117" s="258" t="s">
        <v>210</v>
      </c>
      <c r="C117" s="259" t="s">
        <v>8</v>
      </c>
      <c r="D117" s="260">
        <v>250</v>
      </c>
      <c r="E117" s="205"/>
      <c r="F117" s="175">
        <f t="shared" si="28"/>
        <v>0</v>
      </c>
      <c r="H117" s="233"/>
      <c r="I117" s="233"/>
    </row>
    <row r="118" spans="1:9" x14ac:dyDescent="0.2">
      <c r="A118" s="217" t="s">
        <v>278</v>
      </c>
      <c r="B118" s="258" t="s">
        <v>143</v>
      </c>
      <c r="C118" s="259" t="s">
        <v>8</v>
      </c>
      <c r="D118" s="260">
        <v>240</v>
      </c>
      <c r="E118" s="191"/>
      <c r="F118" s="175">
        <f t="shared" si="28"/>
        <v>0</v>
      </c>
      <c r="H118" s="233"/>
      <c r="I118" s="233"/>
    </row>
    <row r="119" spans="1:9" x14ac:dyDescent="0.2">
      <c r="A119" s="217" t="s">
        <v>279</v>
      </c>
      <c r="B119" s="273" t="s">
        <v>144</v>
      </c>
      <c r="C119" s="259" t="s">
        <v>8</v>
      </c>
      <c r="D119" s="260">
        <v>570</v>
      </c>
      <c r="E119" s="206"/>
      <c r="F119" s="175">
        <f t="shared" si="28"/>
        <v>0</v>
      </c>
      <c r="H119" s="233"/>
      <c r="I119" s="233"/>
    </row>
    <row r="120" spans="1:9" ht="22.5" x14ac:dyDescent="0.2">
      <c r="A120" s="217" t="s">
        <v>280</v>
      </c>
      <c r="B120" s="262" t="s">
        <v>145</v>
      </c>
      <c r="C120" s="263" t="s">
        <v>146</v>
      </c>
      <c r="D120" s="260">
        <v>1</v>
      </c>
      <c r="E120" s="191"/>
      <c r="F120" s="175">
        <f t="shared" si="28"/>
        <v>0</v>
      </c>
      <c r="H120" s="233"/>
      <c r="I120" s="233"/>
    </row>
    <row r="121" spans="1:9" x14ac:dyDescent="0.2">
      <c r="A121" s="217" t="s">
        <v>281</v>
      </c>
      <c r="B121" s="273" t="s">
        <v>346</v>
      </c>
      <c r="C121" s="276"/>
      <c r="D121" s="244"/>
      <c r="E121" s="337"/>
      <c r="F121" s="175"/>
      <c r="H121" s="233"/>
      <c r="I121" s="233"/>
    </row>
    <row r="122" spans="1:9" ht="22.5" x14ac:dyDescent="0.2">
      <c r="A122" s="217" t="s">
        <v>282</v>
      </c>
      <c r="B122" s="261" t="s">
        <v>211</v>
      </c>
      <c r="C122" s="276" t="s">
        <v>15</v>
      </c>
      <c r="D122" s="244">
        <v>34</v>
      </c>
      <c r="E122" s="337"/>
      <c r="F122" s="175">
        <f t="shared" ref="F122:F123" si="29">+ROUND(D122*E122,0)</f>
        <v>0</v>
      </c>
      <c r="H122" s="233"/>
      <c r="I122" s="233"/>
    </row>
    <row r="123" spans="1:9" x14ac:dyDescent="0.2">
      <c r="A123" s="217" t="s">
        <v>283</v>
      </c>
      <c r="B123" s="277" t="s">
        <v>27</v>
      </c>
      <c r="C123" s="276" t="s">
        <v>53</v>
      </c>
      <c r="D123" s="244">
        <v>1020</v>
      </c>
      <c r="E123" s="337"/>
      <c r="F123" s="175">
        <f t="shared" si="29"/>
        <v>0</v>
      </c>
      <c r="H123" s="233"/>
      <c r="I123" s="233"/>
    </row>
    <row r="124" spans="1:9" ht="22.5" x14ac:dyDescent="0.2">
      <c r="A124" s="217"/>
      <c r="B124" s="255" t="s">
        <v>347</v>
      </c>
      <c r="C124" s="256"/>
      <c r="D124" s="257"/>
      <c r="E124" s="194"/>
      <c r="F124" s="180">
        <f>SUM(F109:F123)</f>
        <v>0</v>
      </c>
      <c r="H124" s="233"/>
      <c r="I124" s="233"/>
    </row>
    <row r="125" spans="1:9" x14ac:dyDescent="0.2">
      <c r="A125" s="217"/>
      <c r="B125" s="255"/>
      <c r="C125" s="289"/>
      <c r="D125" s="290"/>
      <c r="E125" s="207"/>
      <c r="F125" s="180"/>
      <c r="H125" s="233"/>
      <c r="I125" s="233"/>
    </row>
    <row r="126" spans="1:9" ht="12" thickBot="1" x14ac:dyDescent="0.25">
      <c r="A126" s="217"/>
      <c r="B126" s="278" t="s">
        <v>147</v>
      </c>
      <c r="C126" s="291"/>
      <c r="D126" s="292"/>
      <c r="E126" s="208"/>
      <c r="F126" s="186">
        <f>+F62+F72+F93+F98+F107+F124</f>
        <v>0</v>
      </c>
      <c r="H126" s="233"/>
      <c r="I126" s="233"/>
    </row>
    <row r="127" spans="1:9" x14ac:dyDescent="0.2">
      <c r="A127" s="217">
        <v>3</v>
      </c>
      <c r="B127" s="221" t="s">
        <v>148</v>
      </c>
      <c r="C127" s="7"/>
      <c r="D127" s="229"/>
      <c r="E127" s="338"/>
      <c r="F127" s="182"/>
      <c r="H127" s="233"/>
      <c r="I127" s="233"/>
    </row>
    <row r="128" spans="1:9" x14ac:dyDescent="0.2">
      <c r="A128" s="217">
        <v>3.1</v>
      </c>
      <c r="B128" s="240" t="s">
        <v>9</v>
      </c>
      <c r="C128" s="241"/>
      <c r="D128" s="293"/>
      <c r="E128" s="202"/>
      <c r="F128" s="294"/>
      <c r="H128" s="233"/>
      <c r="I128" s="233"/>
    </row>
    <row r="129" spans="1:9" x14ac:dyDescent="0.2">
      <c r="A129" s="217">
        <v>3.1</v>
      </c>
      <c r="B129" s="295" t="s">
        <v>4</v>
      </c>
      <c r="C129" s="243"/>
      <c r="D129" s="296"/>
      <c r="E129" s="337"/>
      <c r="F129" s="175"/>
      <c r="H129" s="233"/>
      <c r="I129" s="233"/>
    </row>
    <row r="130" spans="1:9" x14ac:dyDescent="0.2">
      <c r="A130" s="217" t="s">
        <v>105</v>
      </c>
      <c r="B130" s="242" t="s">
        <v>12</v>
      </c>
      <c r="C130" s="243" t="s">
        <v>5</v>
      </c>
      <c r="D130" s="296">
        <v>625</v>
      </c>
      <c r="E130" s="191"/>
      <c r="F130" s="175">
        <f t="shared" ref="F130" si="30">+ROUND(D130*E130,0)</f>
        <v>0</v>
      </c>
      <c r="H130" s="233"/>
      <c r="I130" s="233"/>
    </row>
    <row r="131" spans="1:9" x14ac:dyDescent="0.2">
      <c r="A131" s="217"/>
      <c r="B131" s="245" t="s">
        <v>73</v>
      </c>
      <c r="C131" s="246"/>
      <c r="D131" s="297"/>
      <c r="E131" s="195"/>
      <c r="F131" s="298">
        <f>SUM(F130:F130)</f>
        <v>0</v>
      </c>
      <c r="H131" s="233"/>
      <c r="I131" s="233"/>
    </row>
    <row r="132" spans="1:9" x14ac:dyDescent="0.2">
      <c r="A132" s="217">
        <v>3</v>
      </c>
      <c r="B132" s="248" t="s">
        <v>24</v>
      </c>
      <c r="C132" s="241"/>
      <c r="D132" s="293"/>
      <c r="E132" s="202"/>
      <c r="F132" s="294"/>
      <c r="H132" s="233"/>
      <c r="I132" s="233"/>
    </row>
    <row r="133" spans="1:9" x14ac:dyDescent="0.2">
      <c r="A133" s="217" t="s">
        <v>65</v>
      </c>
      <c r="B133" s="277" t="s">
        <v>27</v>
      </c>
      <c r="C133" s="259" t="s">
        <v>28</v>
      </c>
      <c r="D133" s="296">
        <v>960</v>
      </c>
      <c r="E133" s="191"/>
      <c r="F133" s="175">
        <f t="shared" ref="F133" si="31">+ROUND(D133*E133,0)</f>
        <v>0</v>
      </c>
      <c r="H133" s="233"/>
      <c r="I133" s="233"/>
    </row>
    <row r="134" spans="1:9" x14ac:dyDescent="0.2">
      <c r="A134" s="217" t="s">
        <v>40</v>
      </c>
      <c r="B134" s="273" t="s">
        <v>29</v>
      </c>
      <c r="C134" s="265"/>
      <c r="D134" s="296"/>
      <c r="E134" s="191"/>
      <c r="F134" s="175"/>
      <c r="H134" s="233"/>
      <c r="I134" s="233"/>
    </row>
    <row r="135" spans="1:9" x14ac:dyDescent="0.2">
      <c r="A135" s="217" t="s">
        <v>59</v>
      </c>
      <c r="B135" s="261" t="s">
        <v>152</v>
      </c>
      <c r="C135" s="276" t="s">
        <v>15</v>
      </c>
      <c r="D135" s="296">
        <v>8</v>
      </c>
      <c r="E135" s="191"/>
      <c r="F135" s="175">
        <f t="shared" ref="F135" si="32">+ROUND(D135*E135,0)</f>
        <v>0</v>
      </c>
      <c r="H135" s="233"/>
      <c r="I135" s="233"/>
    </row>
    <row r="136" spans="1:9" x14ac:dyDescent="0.2">
      <c r="A136" s="217"/>
      <c r="B136" s="245" t="s">
        <v>153</v>
      </c>
      <c r="C136" s="246"/>
      <c r="D136" s="297"/>
      <c r="E136" s="195"/>
      <c r="F136" s="298">
        <f>SUM(F133:F135)</f>
        <v>0</v>
      </c>
      <c r="H136" s="233"/>
      <c r="I136" s="233"/>
    </row>
    <row r="137" spans="1:9" x14ac:dyDescent="0.2">
      <c r="A137" s="217">
        <v>3</v>
      </c>
      <c r="B137" s="248" t="s">
        <v>36</v>
      </c>
      <c r="C137" s="241"/>
      <c r="D137" s="293"/>
      <c r="E137" s="202"/>
      <c r="F137" s="294"/>
      <c r="H137" s="233"/>
      <c r="I137" s="233"/>
    </row>
    <row r="138" spans="1:9" x14ac:dyDescent="0.2">
      <c r="A138" s="217" t="s">
        <v>106</v>
      </c>
      <c r="B138" s="258" t="s">
        <v>155</v>
      </c>
      <c r="C138" s="265"/>
      <c r="D138" s="296"/>
      <c r="E138" s="191"/>
      <c r="F138" s="175"/>
      <c r="H138" s="233"/>
      <c r="I138" s="233"/>
    </row>
    <row r="139" spans="1:9" x14ac:dyDescent="0.2">
      <c r="A139" s="217" t="s">
        <v>284</v>
      </c>
      <c r="B139" s="267" t="s">
        <v>60</v>
      </c>
      <c r="C139" s="265" t="s">
        <v>2</v>
      </c>
      <c r="D139" s="296">
        <v>1</v>
      </c>
      <c r="E139" s="191"/>
      <c r="F139" s="175">
        <f t="shared" ref="F139:F141" si="33">+ROUND(D139*E139,0)</f>
        <v>0</v>
      </c>
      <c r="H139" s="233"/>
      <c r="I139" s="233"/>
    </row>
    <row r="140" spans="1:9" x14ac:dyDescent="0.2">
      <c r="A140" s="217" t="s">
        <v>285</v>
      </c>
      <c r="B140" s="267" t="s">
        <v>158</v>
      </c>
      <c r="C140" s="265" t="s">
        <v>2</v>
      </c>
      <c r="D140" s="296">
        <v>1</v>
      </c>
      <c r="E140" s="191"/>
      <c r="F140" s="175">
        <f t="shared" si="33"/>
        <v>0</v>
      </c>
      <c r="H140" s="233"/>
      <c r="I140" s="233"/>
    </row>
    <row r="141" spans="1:9" x14ac:dyDescent="0.2">
      <c r="A141" s="217" t="s">
        <v>286</v>
      </c>
      <c r="B141" s="288" t="s">
        <v>160</v>
      </c>
      <c r="C141" s="276" t="s">
        <v>2</v>
      </c>
      <c r="D141" s="296">
        <v>1</v>
      </c>
      <c r="E141" s="191"/>
      <c r="F141" s="175">
        <f t="shared" si="33"/>
        <v>0</v>
      </c>
      <c r="H141" s="233"/>
      <c r="I141" s="233"/>
    </row>
    <row r="142" spans="1:9" x14ac:dyDescent="0.2">
      <c r="A142" s="217"/>
      <c r="B142" s="245" t="s">
        <v>161</v>
      </c>
      <c r="C142" s="246"/>
      <c r="D142" s="297"/>
      <c r="E142" s="195"/>
      <c r="F142" s="298">
        <f>SUM(F138:F141)</f>
        <v>0</v>
      </c>
      <c r="H142" s="233"/>
      <c r="I142" s="233"/>
    </row>
    <row r="143" spans="1:9" ht="12" thickBot="1" x14ac:dyDescent="0.25">
      <c r="A143" s="217"/>
      <c r="B143" s="299" t="s">
        <v>162</v>
      </c>
      <c r="C143" s="300"/>
      <c r="D143" s="301"/>
      <c r="E143" s="209"/>
      <c r="F143" s="302">
        <f>+F131+F136+F142</f>
        <v>0</v>
      </c>
      <c r="H143" s="233"/>
      <c r="I143" s="233"/>
    </row>
    <row r="144" spans="1:9" x14ac:dyDescent="0.2">
      <c r="A144" s="217">
        <v>4</v>
      </c>
      <c r="B144" s="221" t="s">
        <v>163</v>
      </c>
      <c r="C144" s="7"/>
      <c r="D144" s="229"/>
      <c r="E144" s="338"/>
      <c r="F144" s="182"/>
      <c r="H144" s="233"/>
      <c r="I144" s="233"/>
    </row>
    <row r="145" spans="1:9" x14ac:dyDescent="0.2">
      <c r="A145" s="217">
        <v>4.0999999999999996</v>
      </c>
      <c r="B145" s="240" t="s">
        <v>9</v>
      </c>
      <c r="C145" s="241"/>
      <c r="D145" s="228"/>
      <c r="E145" s="193"/>
      <c r="F145" s="174"/>
      <c r="H145" s="233"/>
      <c r="I145" s="233"/>
    </row>
    <row r="146" spans="1:9" x14ac:dyDescent="0.2">
      <c r="A146" s="217" t="s">
        <v>287</v>
      </c>
      <c r="B146" s="242" t="s">
        <v>12</v>
      </c>
      <c r="C146" s="243" t="s">
        <v>5</v>
      </c>
      <c r="D146" s="244">
        <v>600</v>
      </c>
      <c r="E146" s="191"/>
      <c r="F146" s="175">
        <f t="shared" ref="F146:F147" si="34">+ROUND(D146*E146,0)</f>
        <v>0</v>
      </c>
      <c r="H146" s="233"/>
      <c r="I146" s="233"/>
    </row>
    <row r="147" spans="1:9" x14ac:dyDescent="0.2">
      <c r="A147" s="217" t="s">
        <v>288</v>
      </c>
      <c r="B147" s="242" t="s">
        <v>7</v>
      </c>
      <c r="C147" s="243" t="s">
        <v>2</v>
      </c>
      <c r="D147" s="244">
        <v>1</v>
      </c>
      <c r="E147" s="191"/>
      <c r="F147" s="175">
        <f t="shared" si="34"/>
        <v>0</v>
      </c>
      <c r="H147" s="233"/>
      <c r="I147" s="233"/>
    </row>
    <row r="148" spans="1:9" x14ac:dyDescent="0.2">
      <c r="A148" s="217"/>
      <c r="B148" s="245" t="s">
        <v>73</v>
      </c>
      <c r="C148" s="246"/>
      <c r="D148" s="247"/>
      <c r="E148" s="192"/>
      <c r="F148" s="177">
        <f>SUM(F146:F147)</f>
        <v>0</v>
      </c>
      <c r="H148" s="233"/>
      <c r="I148" s="233"/>
    </row>
    <row r="149" spans="1:9" x14ac:dyDescent="0.2">
      <c r="A149" s="217">
        <v>4.2</v>
      </c>
      <c r="B149" s="248" t="s">
        <v>13</v>
      </c>
      <c r="C149" s="241"/>
      <c r="D149" s="228"/>
      <c r="E149" s="193"/>
      <c r="F149" s="174"/>
      <c r="H149" s="233"/>
      <c r="I149" s="233"/>
    </row>
    <row r="150" spans="1:9" x14ac:dyDescent="0.2">
      <c r="A150" s="217" t="s">
        <v>116</v>
      </c>
      <c r="B150" s="249" t="s">
        <v>74</v>
      </c>
      <c r="C150" s="250"/>
      <c r="D150" s="251"/>
      <c r="E150" s="191"/>
      <c r="F150" s="178"/>
      <c r="H150" s="233"/>
      <c r="I150" s="233"/>
    </row>
    <row r="151" spans="1:9" x14ac:dyDescent="0.2">
      <c r="A151" s="217" t="s">
        <v>289</v>
      </c>
      <c r="B151" s="252" t="s">
        <v>76</v>
      </c>
      <c r="C151" s="243" t="s">
        <v>15</v>
      </c>
      <c r="D151" s="244">
        <v>54</v>
      </c>
      <c r="E151" s="191"/>
      <c r="F151" s="175">
        <f t="shared" ref="F151" si="35">+ROUND(D151*E151,0)</f>
        <v>0</v>
      </c>
      <c r="H151" s="233"/>
      <c r="I151" s="233"/>
    </row>
    <row r="152" spans="1:9" x14ac:dyDescent="0.2">
      <c r="A152" s="217" t="s">
        <v>117</v>
      </c>
      <c r="B152" s="253" t="s">
        <v>77</v>
      </c>
      <c r="C152" s="243"/>
      <c r="D152" s="244"/>
      <c r="E152" s="191"/>
      <c r="F152" s="176"/>
      <c r="H152" s="233"/>
      <c r="I152" s="233"/>
    </row>
    <row r="153" spans="1:9" ht="22.5" x14ac:dyDescent="0.2">
      <c r="A153" s="217" t="s">
        <v>61</v>
      </c>
      <c r="B153" s="252" t="s">
        <v>78</v>
      </c>
      <c r="C153" s="243" t="s">
        <v>15</v>
      </c>
      <c r="D153" s="244">
        <v>82</v>
      </c>
      <c r="E153" s="191"/>
      <c r="F153" s="175">
        <f t="shared" ref="F153" si="36">+ROUND(D153*E153,0)</f>
        <v>0</v>
      </c>
      <c r="H153" s="233"/>
      <c r="I153" s="233"/>
    </row>
    <row r="154" spans="1:9" x14ac:dyDescent="0.2">
      <c r="A154" s="217" t="s">
        <v>118</v>
      </c>
      <c r="B154" s="249" t="s">
        <v>17</v>
      </c>
      <c r="C154" s="243"/>
      <c r="D154" s="244"/>
      <c r="E154" s="191"/>
      <c r="F154" s="176"/>
      <c r="H154" s="233"/>
      <c r="I154" s="233"/>
    </row>
    <row r="155" spans="1:9" x14ac:dyDescent="0.2">
      <c r="A155" s="217" t="s">
        <v>62</v>
      </c>
      <c r="B155" s="252" t="s">
        <v>79</v>
      </c>
      <c r="C155" s="243" t="s">
        <v>15</v>
      </c>
      <c r="D155" s="244">
        <v>20</v>
      </c>
      <c r="E155" s="191"/>
      <c r="F155" s="175">
        <f t="shared" ref="F155:F156" si="37">+ROUND(D155*E155,0)</f>
        <v>0</v>
      </c>
      <c r="H155" s="233"/>
      <c r="I155" s="233"/>
    </row>
    <row r="156" spans="1:9" x14ac:dyDescent="0.2">
      <c r="A156" s="217" t="s">
        <v>63</v>
      </c>
      <c r="B156" s="254" t="s">
        <v>18</v>
      </c>
      <c r="C156" s="243" t="s">
        <v>15</v>
      </c>
      <c r="D156" s="244">
        <v>20</v>
      </c>
      <c r="E156" s="191"/>
      <c r="F156" s="175">
        <f t="shared" si="37"/>
        <v>0</v>
      </c>
      <c r="H156" s="233"/>
      <c r="I156" s="233"/>
    </row>
    <row r="157" spans="1:9" x14ac:dyDescent="0.2">
      <c r="A157" s="217"/>
      <c r="B157" s="245" t="s">
        <v>80</v>
      </c>
      <c r="C157" s="246"/>
      <c r="D157" s="247"/>
      <c r="E157" s="192"/>
      <c r="F157" s="180">
        <f>SUM(F151:F156)</f>
        <v>0</v>
      </c>
      <c r="H157" s="233"/>
      <c r="I157" s="233"/>
    </row>
    <row r="158" spans="1:9" x14ac:dyDescent="0.2">
      <c r="A158" s="217">
        <v>4.3</v>
      </c>
      <c r="B158" s="248" t="s">
        <v>81</v>
      </c>
      <c r="C158" s="241"/>
      <c r="D158" s="228"/>
      <c r="E158" s="193"/>
      <c r="F158" s="174"/>
      <c r="H158" s="233"/>
      <c r="I158" s="233"/>
    </row>
    <row r="159" spans="1:9" x14ac:dyDescent="0.2">
      <c r="A159" s="217" t="s">
        <v>119</v>
      </c>
      <c r="B159" s="273" t="s">
        <v>44</v>
      </c>
      <c r="C159" s="250"/>
      <c r="D159" s="251"/>
      <c r="E159" s="191"/>
      <c r="F159" s="176"/>
      <c r="H159" s="233"/>
      <c r="I159" s="233"/>
    </row>
    <row r="160" spans="1:9" x14ac:dyDescent="0.2">
      <c r="A160" s="217" t="s">
        <v>290</v>
      </c>
      <c r="B160" s="258" t="s">
        <v>45</v>
      </c>
      <c r="C160" s="259"/>
      <c r="D160" s="260"/>
      <c r="E160" s="191"/>
      <c r="F160" s="176"/>
      <c r="H160" s="233"/>
      <c r="I160" s="233"/>
    </row>
    <row r="161" spans="1:9" x14ac:dyDescent="0.2">
      <c r="A161" s="217" t="s">
        <v>291</v>
      </c>
      <c r="B161" s="261" t="s">
        <v>164</v>
      </c>
      <c r="C161" s="259" t="s">
        <v>8</v>
      </c>
      <c r="D161" s="260">
        <v>20</v>
      </c>
      <c r="E161" s="191"/>
      <c r="F161" s="175">
        <f t="shared" ref="F161" si="38">+ROUND(D161*E161,0)</f>
        <v>0</v>
      </c>
      <c r="H161" s="233"/>
      <c r="I161" s="233"/>
    </row>
    <row r="162" spans="1:9" x14ac:dyDescent="0.2">
      <c r="A162" s="217" t="s">
        <v>292</v>
      </c>
      <c r="B162" s="262" t="s">
        <v>39</v>
      </c>
      <c r="C162" s="263"/>
      <c r="D162" s="260"/>
      <c r="E162" s="191"/>
      <c r="F162" s="176"/>
      <c r="H162" s="233"/>
      <c r="I162" s="233"/>
    </row>
    <row r="163" spans="1:9" x14ac:dyDescent="0.2">
      <c r="A163" s="217" t="s">
        <v>293</v>
      </c>
      <c r="B163" s="264" t="s">
        <v>165</v>
      </c>
      <c r="C163" s="265" t="s">
        <v>8</v>
      </c>
      <c r="D163" s="260">
        <v>20</v>
      </c>
      <c r="E163" s="191"/>
      <c r="F163" s="175">
        <f t="shared" ref="F163" si="39">+ROUND(D163*E163,0)</f>
        <v>0</v>
      </c>
      <c r="H163" s="233"/>
      <c r="I163" s="233"/>
    </row>
    <row r="164" spans="1:9" x14ac:dyDescent="0.2">
      <c r="A164" s="217" t="s">
        <v>294</v>
      </c>
      <c r="B164" s="268" t="s">
        <v>34</v>
      </c>
      <c r="C164" s="269"/>
      <c r="D164" s="270"/>
      <c r="E164" s="196"/>
      <c r="F164" s="175"/>
      <c r="H164" s="233"/>
      <c r="I164" s="233"/>
    </row>
    <row r="165" spans="1:9" ht="22.5" x14ac:dyDescent="0.2">
      <c r="A165" s="217" t="s">
        <v>295</v>
      </c>
      <c r="B165" s="258" t="s">
        <v>54</v>
      </c>
      <c r="C165" s="263"/>
      <c r="D165" s="244"/>
      <c r="E165" s="191"/>
      <c r="F165" s="175"/>
      <c r="H165" s="233"/>
      <c r="I165" s="233"/>
    </row>
    <row r="166" spans="1:9" x14ac:dyDescent="0.2">
      <c r="A166" s="217" t="s">
        <v>296</v>
      </c>
      <c r="B166" s="266" t="s">
        <v>166</v>
      </c>
      <c r="C166" s="263" t="s">
        <v>2</v>
      </c>
      <c r="D166" s="244">
        <v>2</v>
      </c>
      <c r="E166" s="191"/>
      <c r="F166" s="175">
        <f t="shared" ref="F166:F167" si="40">+ROUND(D166*E166,0)</f>
        <v>0</v>
      </c>
      <c r="H166" s="233"/>
      <c r="I166" s="233"/>
    </row>
    <row r="167" spans="1:9" x14ac:dyDescent="0.2">
      <c r="A167" s="217" t="s">
        <v>297</v>
      </c>
      <c r="B167" s="266" t="s">
        <v>167</v>
      </c>
      <c r="C167" s="263" t="s">
        <v>2</v>
      </c>
      <c r="D167" s="244">
        <v>1</v>
      </c>
      <c r="E167" s="191"/>
      <c r="F167" s="175">
        <f t="shared" si="40"/>
        <v>0</v>
      </c>
      <c r="H167" s="233"/>
      <c r="I167" s="233"/>
    </row>
    <row r="168" spans="1:9" x14ac:dyDescent="0.2">
      <c r="A168" s="217" t="s">
        <v>121</v>
      </c>
      <c r="B168" s="258" t="s">
        <v>19</v>
      </c>
      <c r="C168" s="263"/>
      <c r="D168" s="260"/>
      <c r="E168" s="191"/>
      <c r="F168" s="175"/>
      <c r="H168" s="233"/>
      <c r="I168" s="233"/>
    </row>
    <row r="169" spans="1:9" x14ac:dyDescent="0.2">
      <c r="A169" s="217" t="s">
        <v>122</v>
      </c>
      <c r="B169" s="258" t="s">
        <v>20</v>
      </c>
      <c r="C169" s="265"/>
      <c r="D169" s="260"/>
      <c r="E169" s="191"/>
      <c r="F169" s="175"/>
      <c r="H169" s="233"/>
      <c r="I169" s="233"/>
    </row>
    <row r="170" spans="1:9" x14ac:dyDescent="0.2">
      <c r="A170" s="217" t="s">
        <v>298</v>
      </c>
      <c r="B170" s="267" t="s">
        <v>107</v>
      </c>
      <c r="C170" s="265" t="s">
        <v>2</v>
      </c>
      <c r="D170" s="260">
        <v>2</v>
      </c>
      <c r="E170" s="191"/>
      <c r="F170" s="175">
        <f t="shared" ref="F170:F171" si="41">+ROUND(D170*E170,0)</f>
        <v>0</v>
      </c>
      <c r="H170" s="233"/>
      <c r="I170" s="233"/>
    </row>
    <row r="171" spans="1:9" x14ac:dyDescent="0.2">
      <c r="A171" s="217" t="s">
        <v>299</v>
      </c>
      <c r="B171" s="267" t="s">
        <v>21</v>
      </c>
      <c r="C171" s="265" t="s">
        <v>2</v>
      </c>
      <c r="D171" s="260">
        <v>1</v>
      </c>
      <c r="E171" s="191"/>
      <c r="F171" s="175">
        <f t="shared" si="41"/>
        <v>0</v>
      </c>
      <c r="H171" s="233"/>
      <c r="I171" s="233"/>
    </row>
    <row r="172" spans="1:9" x14ac:dyDescent="0.2">
      <c r="A172" s="217" t="s">
        <v>123</v>
      </c>
      <c r="B172" s="258" t="s">
        <v>19</v>
      </c>
      <c r="C172" s="263"/>
      <c r="D172" s="260"/>
      <c r="E172" s="191"/>
      <c r="F172" s="175"/>
      <c r="H172" s="233"/>
      <c r="I172" s="233"/>
    </row>
    <row r="173" spans="1:9" x14ac:dyDescent="0.2">
      <c r="A173" s="217" t="s">
        <v>66</v>
      </c>
      <c r="B173" s="258" t="s">
        <v>108</v>
      </c>
      <c r="C173" s="265"/>
      <c r="D173" s="260"/>
      <c r="E173" s="191"/>
      <c r="F173" s="175"/>
      <c r="H173" s="233"/>
      <c r="I173" s="233"/>
    </row>
    <row r="174" spans="1:9" x14ac:dyDescent="0.2">
      <c r="A174" s="217" t="s">
        <v>300</v>
      </c>
      <c r="B174" s="267" t="s">
        <v>168</v>
      </c>
      <c r="C174" s="265" t="s">
        <v>2</v>
      </c>
      <c r="D174" s="260">
        <v>2</v>
      </c>
      <c r="E174" s="191"/>
      <c r="F174" s="175">
        <f t="shared" ref="F174:F175" si="42">+ROUND(D174*E174,0)</f>
        <v>0</v>
      </c>
      <c r="H174" s="233"/>
      <c r="I174" s="233"/>
    </row>
    <row r="175" spans="1:9" x14ac:dyDescent="0.2">
      <c r="A175" s="217" t="s">
        <v>301</v>
      </c>
      <c r="B175" s="267" t="s">
        <v>169</v>
      </c>
      <c r="C175" s="265" t="s">
        <v>2</v>
      </c>
      <c r="D175" s="260">
        <v>1</v>
      </c>
      <c r="E175" s="191"/>
      <c r="F175" s="175">
        <f t="shared" si="42"/>
        <v>0</v>
      </c>
      <c r="H175" s="233"/>
      <c r="I175" s="233"/>
    </row>
    <row r="176" spans="1:9" x14ac:dyDescent="0.2">
      <c r="A176" s="217"/>
      <c r="B176" s="255" t="s">
        <v>103</v>
      </c>
      <c r="C176" s="271"/>
      <c r="D176" s="272"/>
      <c r="E176" s="197"/>
      <c r="F176" s="180">
        <f>SUM(F159:F175)</f>
        <v>0</v>
      </c>
      <c r="H176" s="233"/>
      <c r="I176" s="233"/>
    </row>
    <row r="177" spans="1:9" x14ac:dyDescent="0.2">
      <c r="A177" s="217">
        <v>4.4000000000000004</v>
      </c>
      <c r="B177" s="248" t="s">
        <v>111</v>
      </c>
      <c r="C177" s="241"/>
      <c r="D177" s="228"/>
      <c r="E177" s="193"/>
      <c r="F177" s="174"/>
      <c r="H177" s="233"/>
      <c r="I177" s="233"/>
    </row>
    <row r="178" spans="1:9" x14ac:dyDescent="0.2">
      <c r="A178" s="217" t="s">
        <v>125</v>
      </c>
      <c r="B178" s="273" t="s">
        <v>25</v>
      </c>
      <c r="C178" s="259"/>
      <c r="D178" s="260"/>
      <c r="E178" s="337"/>
      <c r="F178" s="176"/>
      <c r="H178" s="233"/>
      <c r="I178" s="233"/>
    </row>
    <row r="179" spans="1:9" x14ac:dyDescent="0.2">
      <c r="A179" s="217" t="s">
        <v>126</v>
      </c>
      <c r="B179" s="274" t="s">
        <v>93</v>
      </c>
      <c r="C179" s="275" t="s">
        <v>15</v>
      </c>
      <c r="D179" s="244">
        <v>2.7</v>
      </c>
      <c r="E179" s="337"/>
      <c r="F179" s="175">
        <f t="shared" ref="F179:F180" si="43">+ROUND(D179*E179,0)</f>
        <v>0</v>
      </c>
      <c r="H179" s="233"/>
      <c r="I179" s="233"/>
    </row>
    <row r="180" spans="1:9" x14ac:dyDescent="0.2">
      <c r="A180" s="217" t="s">
        <v>128</v>
      </c>
      <c r="B180" s="267" t="s">
        <v>95</v>
      </c>
      <c r="C180" s="275" t="s">
        <v>15</v>
      </c>
      <c r="D180" s="260">
        <v>18.899999999999999</v>
      </c>
      <c r="E180" s="199"/>
      <c r="F180" s="175">
        <f t="shared" si="43"/>
        <v>0</v>
      </c>
      <c r="H180" s="233"/>
      <c r="I180" s="233"/>
    </row>
    <row r="181" spans="1:9" x14ac:dyDescent="0.2">
      <c r="A181" s="217" t="s">
        <v>130</v>
      </c>
      <c r="B181" s="273" t="s">
        <v>29</v>
      </c>
      <c r="C181" s="276"/>
      <c r="D181" s="244"/>
      <c r="E181" s="337"/>
      <c r="F181" s="175"/>
      <c r="H181" s="233"/>
      <c r="I181" s="233"/>
    </row>
    <row r="182" spans="1:9" ht="22.5" x14ac:dyDescent="0.2">
      <c r="A182" s="217" t="s">
        <v>132</v>
      </c>
      <c r="B182" s="261" t="s">
        <v>170</v>
      </c>
      <c r="C182" s="276" t="s">
        <v>15</v>
      </c>
      <c r="D182" s="244">
        <v>24.3</v>
      </c>
      <c r="E182" s="337"/>
      <c r="F182" s="175">
        <f t="shared" ref="F182:F186" si="44">+ROUND(D182*E182,0)</f>
        <v>0</v>
      </c>
      <c r="H182" s="233"/>
      <c r="I182" s="233"/>
    </row>
    <row r="183" spans="1:9" ht="22.5" x14ac:dyDescent="0.2">
      <c r="A183" s="217" t="s">
        <v>302</v>
      </c>
      <c r="B183" s="261" t="s">
        <v>31</v>
      </c>
      <c r="C183" s="276" t="s">
        <v>15</v>
      </c>
      <c r="D183" s="244">
        <v>23.4</v>
      </c>
      <c r="E183" s="337"/>
      <c r="F183" s="175">
        <f t="shared" si="44"/>
        <v>0</v>
      </c>
      <c r="H183" s="233"/>
      <c r="I183" s="233"/>
    </row>
    <row r="184" spans="1:9" ht="22.5" x14ac:dyDescent="0.2">
      <c r="A184" s="217" t="s">
        <v>303</v>
      </c>
      <c r="B184" s="261" t="s">
        <v>112</v>
      </c>
      <c r="C184" s="276" t="s">
        <v>15</v>
      </c>
      <c r="D184" s="244">
        <v>4.5</v>
      </c>
      <c r="E184" s="337"/>
      <c r="F184" s="175">
        <f t="shared" si="44"/>
        <v>0</v>
      </c>
      <c r="H184" s="233"/>
      <c r="I184" s="233"/>
    </row>
    <row r="185" spans="1:9" x14ac:dyDescent="0.2">
      <c r="A185" s="217" t="s">
        <v>304</v>
      </c>
      <c r="B185" s="277" t="s">
        <v>27</v>
      </c>
      <c r="C185" s="276" t="s">
        <v>53</v>
      </c>
      <c r="D185" s="244">
        <v>5040</v>
      </c>
      <c r="E185" s="337"/>
      <c r="F185" s="175">
        <f t="shared" si="44"/>
        <v>0</v>
      </c>
      <c r="H185" s="233"/>
      <c r="I185" s="233"/>
    </row>
    <row r="186" spans="1:9" x14ac:dyDescent="0.2">
      <c r="A186" s="217" t="s">
        <v>305</v>
      </c>
      <c r="B186" s="267" t="s">
        <v>97</v>
      </c>
      <c r="C186" s="265" t="s">
        <v>5</v>
      </c>
      <c r="D186" s="260">
        <v>5.5</v>
      </c>
      <c r="E186" s="337"/>
      <c r="F186" s="175">
        <f t="shared" si="44"/>
        <v>0</v>
      </c>
      <c r="H186" s="233"/>
      <c r="I186" s="233"/>
    </row>
    <row r="187" spans="1:9" x14ac:dyDescent="0.2">
      <c r="A187" s="217"/>
      <c r="B187" s="255" t="s">
        <v>113</v>
      </c>
      <c r="C187" s="246"/>
      <c r="D187" s="247"/>
      <c r="E187" s="192"/>
      <c r="F187" s="177">
        <f>SUM(F179:F186)</f>
        <v>0</v>
      </c>
      <c r="H187" s="233"/>
      <c r="I187" s="233"/>
    </row>
    <row r="188" spans="1:9" ht="12" thickBot="1" x14ac:dyDescent="0.25">
      <c r="A188" s="217"/>
      <c r="B188" s="240" t="s">
        <v>171</v>
      </c>
      <c r="C188" s="256"/>
      <c r="D188" s="303"/>
      <c r="E188" s="193"/>
      <c r="F188" s="302">
        <f>+F148+F157+F176+F187</f>
        <v>0</v>
      </c>
      <c r="H188" s="233"/>
      <c r="I188" s="233"/>
    </row>
    <row r="189" spans="1:9" x14ac:dyDescent="0.2">
      <c r="A189" s="226">
        <v>5</v>
      </c>
      <c r="B189" s="221" t="s">
        <v>172</v>
      </c>
      <c r="C189" s="7"/>
      <c r="D189" s="229"/>
      <c r="E189" s="338"/>
      <c r="F189" s="187"/>
      <c r="H189" s="233"/>
      <c r="I189" s="233"/>
    </row>
    <row r="190" spans="1:9" x14ac:dyDescent="0.2">
      <c r="A190" s="217">
        <v>5.0999999999999996</v>
      </c>
      <c r="B190" s="304" t="s">
        <v>9</v>
      </c>
      <c r="C190" s="305"/>
      <c r="D190" s="230"/>
      <c r="E190" s="210"/>
      <c r="F190" s="306"/>
      <c r="H190" s="233"/>
      <c r="I190" s="233"/>
    </row>
    <row r="191" spans="1:9" x14ac:dyDescent="0.2">
      <c r="A191" s="217" t="s">
        <v>149</v>
      </c>
      <c r="B191" s="295" t="s">
        <v>4</v>
      </c>
      <c r="C191" s="243"/>
      <c r="D191" s="244"/>
      <c r="E191" s="191"/>
      <c r="F191" s="184"/>
      <c r="H191" s="233"/>
      <c r="I191" s="233"/>
    </row>
    <row r="192" spans="1:9" x14ac:dyDescent="0.2">
      <c r="A192" s="217" t="s">
        <v>306</v>
      </c>
      <c r="B192" s="242" t="s">
        <v>11</v>
      </c>
      <c r="C192" s="243" t="s">
        <v>8</v>
      </c>
      <c r="D192" s="244">
        <v>5238</v>
      </c>
      <c r="E192" s="191"/>
      <c r="F192" s="175">
        <f t="shared" ref="F192:F194" si="45">+ROUND(D192*E192,0)</f>
        <v>0</v>
      </c>
      <c r="H192" s="233"/>
      <c r="I192" s="233"/>
    </row>
    <row r="193" spans="1:9" x14ac:dyDescent="0.2">
      <c r="A193" s="217" t="s">
        <v>307</v>
      </c>
      <c r="B193" s="242" t="s">
        <v>173</v>
      </c>
      <c r="C193" s="243" t="s">
        <v>2</v>
      </c>
      <c r="D193" s="260">
        <v>2</v>
      </c>
      <c r="E193" s="191"/>
      <c r="F193" s="175">
        <f t="shared" si="45"/>
        <v>0</v>
      </c>
      <c r="H193" s="233"/>
      <c r="I193" s="233"/>
    </row>
    <row r="194" spans="1:9" x14ac:dyDescent="0.2">
      <c r="A194" s="217" t="s">
        <v>308</v>
      </c>
      <c r="B194" s="242" t="s">
        <v>7</v>
      </c>
      <c r="C194" s="243" t="s">
        <v>2</v>
      </c>
      <c r="D194" s="260">
        <v>5</v>
      </c>
      <c r="E194" s="191"/>
      <c r="F194" s="175">
        <f t="shared" si="45"/>
        <v>0</v>
      </c>
      <c r="H194" s="233"/>
      <c r="I194" s="233"/>
    </row>
    <row r="195" spans="1:9" x14ac:dyDescent="0.2">
      <c r="A195" s="217"/>
      <c r="B195" s="245" t="s">
        <v>73</v>
      </c>
      <c r="C195" s="246"/>
      <c r="D195" s="247"/>
      <c r="E195" s="195"/>
      <c r="F195" s="307">
        <f>SUM(F192:F194)</f>
        <v>0</v>
      </c>
      <c r="H195" s="233"/>
      <c r="I195" s="233"/>
    </row>
    <row r="196" spans="1:9" x14ac:dyDescent="0.2">
      <c r="A196" s="217">
        <v>5.2</v>
      </c>
      <c r="B196" s="248" t="s">
        <v>13</v>
      </c>
      <c r="C196" s="241"/>
      <c r="D196" s="228"/>
      <c r="E196" s="202"/>
      <c r="F196" s="308"/>
      <c r="H196" s="233"/>
      <c r="I196" s="233"/>
    </row>
    <row r="197" spans="1:9" x14ac:dyDescent="0.2">
      <c r="A197" s="217" t="s">
        <v>150</v>
      </c>
      <c r="B197" s="253" t="s">
        <v>77</v>
      </c>
      <c r="C197" s="243"/>
      <c r="D197" s="260"/>
      <c r="E197" s="191"/>
      <c r="F197" s="184"/>
      <c r="H197" s="233"/>
      <c r="I197" s="233"/>
    </row>
    <row r="198" spans="1:9" ht="22.5" x14ac:dyDescent="0.2">
      <c r="A198" s="217" t="s">
        <v>309</v>
      </c>
      <c r="B198" s="252" t="s">
        <v>78</v>
      </c>
      <c r="C198" s="243" t="s">
        <v>15</v>
      </c>
      <c r="D198" s="260">
        <v>3670</v>
      </c>
      <c r="E198" s="191"/>
      <c r="F198" s="175">
        <f t="shared" ref="F198" si="46">+ROUND(D198*E198,0)</f>
        <v>0</v>
      </c>
      <c r="H198" s="233"/>
      <c r="I198" s="233"/>
    </row>
    <row r="199" spans="1:9" x14ac:dyDescent="0.2">
      <c r="A199" s="217" t="s">
        <v>26</v>
      </c>
      <c r="B199" s="249" t="s">
        <v>17</v>
      </c>
      <c r="C199" s="243"/>
      <c r="D199" s="260"/>
      <c r="E199" s="191"/>
      <c r="F199" s="184"/>
      <c r="H199" s="233"/>
      <c r="I199" s="233"/>
    </row>
    <row r="200" spans="1:9" x14ac:dyDescent="0.2">
      <c r="A200" s="217" t="s">
        <v>151</v>
      </c>
      <c r="B200" s="252" t="s">
        <v>79</v>
      </c>
      <c r="C200" s="243" t="s">
        <v>15</v>
      </c>
      <c r="D200" s="260">
        <v>1607</v>
      </c>
      <c r="E200" s="191"/>
      <c r="F200" s="175">
        <f t="shared" ref="F200:F204" si="47">+ROUND(D200*E200,0)</f>
        <v>0</v>
      </c>
      <c r="H200" s="233"/>
      <c r="I200" s="233"/>
    </row>
    <row r="201" spans="1:9" x14ac:dyDescent="0.2">
      <c r="A201" s="217" t="s">
        <v>310</v>
      </c>
      <c r="B201" s="254" t="s">
        <v>18</v>
      </c>
      <c r="C201" s="243" t="s">
        <v>15</v>
      </c>
      <c r="D201" s="260">
        <v>1607</v>
      </c>
      <c r="E201" s="191"/>
      <c r="F201" s="175">
        <f t="shared" si="47"/>
        <v>0</v>
      </c>
      <c r="H201" s="233"/>
      <c r="I201" s="233"/>
    </row>
    <row r="202" spans="1:9" x14ac:dyDescent="0.2">
      <c r="A202" s="217" t="s">
        <v>311</v>
      </c>
      <c r="B202" s="252" t="s">
        <v>174</v>
      </c>
      <c r="C202" s="243" t="s">
        <v>15</v>
      </c>
      <c r="D202" s="260">
        <v>297</v>
      </c>
      <c r="E202" s="191"/>
      <c r="F202" s="175">
        <f t="shared" si="47"/>
        <v>0</v>
      </c>
      <c r="H202" s="233"/>
      <c r="I202" s="233"/>
    </row>
    <row r="203" spans="1:9" x14ac:dyDescent="0.2">
      <c r="A203" s="217" t="s">
        <v>312</v>
      </c>
      <c r="B203" s="252" t="s">
        <v>175</v>
      </c>
      <c r="C203" s="243" t="s">
        <v>15</v>
      </c>
      <c r="D203" s="260">
        <v>160</v>
      </c>
      <c r="E203" s="191"/>
      <c r="F203" s="175">
        <f t="shared" si="47"/>
        <v>0</v>
      </c>
      <c r="H203" s="233"/>
      <c r="I203" s="233"/>
    </row>
    <row r="204" spans="1:9" x14ac:dyDescent="0.2">
      <c r="A204" s="217" t="s">
        <v>313</v>
      </c>
      <c r="B204" s="254" t="s">
        <v>64</v>
      </c>
      <c r="C204" s="243" t="s">
        <v>15</v>
      </c>
      <c r="D204" s="260">
        <v>1607</v>
      </c>
      <c r="E204" s="191"/>
      <c r="F204" s="175">
        <f t="shared" si="47"/>
        <v>0</v>
      </c>
      <c r="H204" s="233"/>
      <c r="I204" s="233"/>
    </row>
    <row r="205" spans="1:9" x14ac:dyDescent="0.2">
      <c r="A205" s="217"/>
      <c r="B205" s="245" t="s">
        <v>80</v>
      </c>
      <c r="C205" s="246"/>
      <c r="D205" s="247"/>
      <c r="E205" s="195"/>
      <c r="F205" s="307">
        <f>SUM(F197:F204)</f>
        <v>0</v>
      </c>
      <c r="H205" s="233"/>
      <c r="I205" s="233"/>
    </row>
    <row r="206" spans="1:9" x14ac:dyDescent="0.2">
      <c r="A206" s="217">
        <v>5.3</v>
      </c>
      <c r="B206" s="248" t="s">
        <v>32</v>
      </c>
      <c r="C206" s="241"/>
      <c r="D206" s="228"/>
      <c r="E206" s="202"/>
      <c r="F206" s="308"/>
      <c r="H206" s="233"/>
      <c r="I206" s="233"/>
    </row>
    <row r="207" spans="1:9" x14ac:dyDescent="0.2">
      <c r="A207" s="217" t="s">
        <v>154</v>
      </c>
      <c r="B207" s="273" t="s">
        <v>44</v>
      </c>
      <c r="C207" s="250"/>
      <c r="D207" s="251"/>
      <c r="E207" s="203"/>
      <c r="F207" s="184"/>
      <c r="H207" s="233"/>
      <c r="I207" s="233"/>
    </row>
    <row r="208" spans="1:9" x14ac:dyDescent="0.2">
      <c r="A208" s="217" t="s">
        <v>156</v>
      </c>
      <c r="B208" s="266" t="s">
        <v>176</v>
      </c>
      <c r="C208" s="259" t="s">
        <v>8</v>
      </c>
      <c r="D208" s="260">
        <v>4430</v>
      </c>
      <c r="E208" s="191"/>
      <c r="F208" s="175">
        <f t="shared" ref="F208:F211" si="48">+ROUND(D208*E208,0)</f>
        <v>0</v>
      </c>
      <c r="H208" s="233"/>
      <c r="I208" s="233"/>
    </row>
    <row r="209" spans="1:9" x14ac:dyDescent="0.2">
      <c r="A209" s="217" t="s">
        <v>157</v>
      </c>
      <c r="B209" s="266" t="s">
        <v>177</v>
      </c>
      <c r="C209" s="259" t="s">
        <v>8</v>
      </c>
      <c r="D209" s="260">
        <v>636</v>
      </c>
      <c r="E209" s="191"/>
      <c r="F209" s="175">
        <f t="shared" si="48"/>
        <v>0</v>
      </c>
      <c r="H209" s="233"/>
      <c r="I209" s="233"/>
    </row>
    <row r="210" spans="1:9" x14ac:dyDescent="0.2">
      <c r="A210" s="217" t="s">
        <v>159</v>
      </c>
      <c r="B210" s="266" t="s">
        <v>178</v>
      </c>
      <c r="C210" s="259" t="s">
        <v>8</v>
      </c>
      <c r="D210" s="260">
        <v>78</v>
      </c>
      <c r="E210" s="191"/>
      <c r="F210" s="175">
        <f t="shared" si="48"/>
        <v>0</v>
      </c>
      <c r="H210" s="233"/>
      <c r="I210" s="233"/>
    </row>
    <row r="211" spans="1:9" x14ac:dyDescent="0.2">
      <c r="A211" s="217" t="s">
        <v>314</v>
      </c>
      <c r="B211" s="261" t="s">
        <v>179</v>
      </c>
      <c r="C211" s="259" t="s">
        <v>8</v>
      </c>
      <c r="D211" s="260">
        <v>426</v>
      </c>
      <c r="E211" s="191"/>
      <c r="F211" s="175">
        <f t="shared" si="48"/>
        <v>0</v>
      </c>
      <c r="H211" s="233"/>
      <c r="I211" s="233"/>
    </row>
    <row r="212" spans="1:9" x14ac:dyDescent="0.2">
      <c r="A212" s="217" t="s">
        <v>315</v>
      </c>
      <c r="B212" s="262" t="s">
        <v>39</v>
      </c>
      <c r="C212" s="263"/>
      <c r="D212" s="260"/>
      <c r="E212" s="191"/>
      <c r="F212" s="184"/>
      <c r="H212" s="233"/>
      <c r="I212" s="233"/>
    </row>
    <row r="213" spans="1:9" x14ac:dyDescent="0.2">
      <c r="A213" s="217" t="s">
        <v>316</v>
      </c>
      <c r="B213" s="264" t="s">
        <v>180</v>
      </c>
      <c r="C213" s="265" t="s">
        <v>8</v>
      </c>
      <c r="D213" s="260">
        <v>1140</v>
      </c>
      <c r="E213" s="191"/>
      <c r="F213" s="175">
        <f t="shared" ref="F213:F214" si="49">+ROUND(D213*E213,0)</f>
        <v>0</v>
      </c>
      <c r="H213" s="233"/>
      <c r="I213" s="233"/>
    </row>
    <row r="214" spans="1:9" x14ac:dyDescent="0.2">
      <c r="A214" s="217" t="s">
        <v>317</v>
      </c>
      <c r="B214" s="264" t="s">
        <v>181</v>
      </c>
      <c r="C214" s="265" t="s">
        <v>8</v>
      </c>
      <c r="D214" s="260">
        <v>4430</v>
      </c>
      <c r="E214" s="191"/>
      <c r="F214" s="175">
        <f t="shared" si="49"/>
        <v>0</v>
      </c>
      <c r="H214" s="233"/>
      <c r="I214" s="233"/>
    </row>
    <row r="215" spans="1:9" x14ac:dyDescent="0.2">
      <c r="A215" s="217" t="s">
        <v>318</v>
      </c>
      <c r="B215" s="262" t="s">
        <v>46</v>
      </c>
      <c r="C215" s="263"/>
      <c r="D215" s="244"/>
      <c r="E215" s="191"/>
      <c r="F215" s="309"/>
      <c r="H215" s="233"/>
      <c r="I215" s="233"/>
    </row>
    <row r="216" spans="1:9" x14ac:dyDescent="0.2">
      <c r="A216" s="217" t="s">
        <v>319</v>
      </c>
      <c r="B216" s="310" t="s">
        <v>182</v>
      </c>
      <c r="C216" s="263" t="s">
        <v>2</v>
      </c>
      <c r="D216" s="244">
        <v>2</v>
      </c>
      <c r="E216" s="191"/>
      <c r="F216" s="175">
        <f t="shared" ref="F216:F241" si="50">+ROUND(D216*E216,0)</f>
        <v>0</v>
      </c>
      <c r="H216" s="233"/>
      <c r="I216" s="233"/>
    </row>
    <row r="217" spans="1:9" x14ac:dyDescent="0.2">
      <c r="A217" s="217" t="s">
        <v>320</v>
      </c>
      <c r="B217" s="310" t="s">
        <v>183</v>
      </c>
      <c r="C217" s="263" t="s">
        <v>2</v>
      </c>
      <c r="D217" s="244">
        <v>3</v>
      </c>
      <c r="E217" s="191"/>
      <c r="F217" s="175">
        <f t="shared" si="50"/>
        <v>0</v>
      </c>
      <c r="H217" s="233"/>
      <c r="I217" s="233"/>
    </row>
    <row r="218" spans="1:9" x14ac:dyDescent="0.2">
      <c r="A218" s="217" t="s">
        <v>321</v>
      </c>
      <c r="B218" s="310" t="s">
        <v>184</v>
      </c>
      <c r="C218" s="263" t="s">
        <v>2</v>
      </c>
      <c r="D218" s="244">
        <v>4</v>
      </c>
      <c r="E218" s="191"/>
      <c r="F218" s="175">
        <f t="shared" si="50"/>
        <v>0</v>
      </c>
      <c r="H218" s="233"/>
      <c r="I218" s="233"/>
    </row>
    <row r="219" spans="1:9" x14ac:dyDescent="0.2">
      <c r="A219" s="217" t="s">
        <v>322</v>
      </c>
      <c r="B219" s="310" t="s">
        <v>185</v>
      </c>
      <c r="C219" s="265" t="s">
        <v>2</v>
      </c>
      <c r="D219" s="244">
        <v>2</v>
      </c>
      <c r="E219" s="191"/>
      <c r="F219" s="175">
        <f t="shared" si="50"/>
        <v>0</v>
      </c>
      <c r="H219" s="233"/>
      <c r="I219" s="233"/>
    </row>
    <row r="220" spans="1:9" x14ac:dyDescent="0.2">
      <c r="A220" s="217" t="s">
        <v>323</v>
      </c>
      <c r="B220" s="310" t="s">
        <v>186</v>
      </c>
      <c r="C220" s="263" t="s">
        <v>2</v>
      </c>
      <c r="D220" s="244">
        <v>2</v>
      </c>
      <c r="E220" s="191"/>
      <c r="F220" s="175">
        <f t="shared" si="50"/>
        <v>0</v>
      </c>
      <c r="H220" s="233"/>
      <c r="I220" s="233"/>
    </row>
    <row r="221" spans="1:9" x14ac:dyDescent="0.2">
      <c r="A221" s="217" t="s">
        <v>324</v>
      </c>
      <c r="B221" s="310" t="s">
        <v>187</v>
      </c>
      <c r="C221" s="263" t="s">
        <v>2</v>
      </c>
      <c r="D221" s="244">
        <v>2</v>
      </c>
      <c r="E221" s="191"/>
      <c r="F221" s="175">
        <f t="shared" si="50"/>
        <v>0</v>
      </c>
      <c r="H221" s="233"/>
      <c r="I221" s="233"/>
    </row>
    <row r="222" spans="1:9" x14ac:dyDescent="0.2">
      <c r="A222" s="217" t="s">
        <v>325</v>
      </c>
      <c r="B222" s="310" t="s">
        <v>188</v>
      </c>
      <c r="C222" s="263" t="s">
        <v>2</v>
      </c>
      <c r="D222" s="244">
        <v>2</v>
      </c>
      <c r="E222" s="191"/>
      <c r="F222" s="175">
        <f t="shared" si="50"/>
        <v>0</v>
      </c>
      <c r="H222" s="233"/>
      <c r="I222" s="233"/>
    </row>
    <row r="223" spans="1:9" x14ac:dyDescent="0.2">
      <c r="A223" s="217" t="s">
        <v>326</v>
      </c>
      <c r="B223" s="310" t="s">
        <v>189</v>
      </c>
      <c r="C223" s="263" t="s">
        <v>2</v>
      </c>
      <c r="D223" s="244">
        <v>2</v>
      </c>
      <c r="E223" s="191"/>
      <c r="F223" s="175">
        <f t="shared" si="50"/>
        <v>0</v>
      </c>
      <c r="H223" s="233"/>
      <c r="I223" s="233"/>
    </row>
    <row r="224" spans="1:9" x14ac:dyDescent="0.2">
      <c r="A224" s="217" t="s">
        <v>327</v>
      </c>
      <c r="B224" s="310" t="s">
        <v>190</v>
      </c>
      <c r="C224" s="263" t="s">
        <v>2</v>
      </c>
      <c r="D224" s="244">
        <v>6</v>
      </c>
      <c r="E224" s="191"/>
      <c r="F224" s="175">
        <f t="shared" si="50"/>
        <v>0</v>
      </c>
      <c r="H224" s="233"/>
      <c r="I224" s="233"/>
    </row>
    <row r="225" spans="1:9" x14ac:dyDescent="0.2">
      <c r="A225" s="217" t="s">
        <v>328</v>
      </c>
      <c r="B225" s="310" t="s">
        <v>191</v>
      </c>
      <c r="C225" s="263" t="s">
        <v>2</v>
      </c>
      <c r="D225" s="244">
        <v>2</v>
      </c>
      <c r="E225" s="191"/>
      <c r="F225" s="175">
        <f t="shared" si="50"/>
        <v>0</v>
      </c>
      <c r="H225" s="233"/>
      <c r="I225" s="233"/>
    </row>
    <row r="226" spans="1:9" x14ac:dyDescent="0.2">
      <c r="A226" s="217" t="s">
        <v>329</v>
      </c>
      <c r="B226" s="310" t="s">
        <v>192</v>
      </c>
      <c r="C226" s="263" t="s">
        <v>2</v>
      </c>
      <c r="D226" s="244">
        <v>5</v>
      </c>
      <c r="E226" s="191"/>
      <c r="F226" s="175">
        <f t="shared" si="50"/>
        <v>0</v>
      </c>
      <c r="H226" s="233"/>
      <c r="I226" s="233"/>
    </row>
    <row r="227" spans="1:9" x14ac:dyDescent="0.2">
      <c r="A227" s="217" t="s">
        <v>330</v>
      </c>
      <c r="B227" s="310" t="s">
        <v>193</v>
      </c>
      <c r="C227" s="263" t="s">
        <v>2</v>
      </c>
      <c r="D227" s="244">
        <v>27</v>
      </c>
      <c r="E227" s="191"/>
      <c r="F227" s="175">
        <f t="shared" si="50"/>
        <v>0</v>
      </c>
      <c r="H227" s="233"/>
      <c r="I227" s="233"/>
    </row>
    <row r="228" spans="1:9" x14ac:dyDescent="0.2">
      <c r="A228" s="217" t="s">
        <v>331</v>
      </c>
      <c r="B228" s="310" t="s">
        <v>194</v>
      </c>
      <c r="C228" s="263" t="s">
        <v>2</v>
      </c>
      <c r="D228" s="244">
        <v>7</v>
      </c>
      <c r="E228" s="191"/>
      <c r="F228" s="175">
        <f t="shared" si="50"/>
        <v>0</v>
      </c>
      <c r="H228" s="233"/>
      <c r="I228" s="233"/>
    </row>
    <row r="229" spans="1:9" x14ac:dyDescent="0.2">
      <c r="A229" s="217" t="s">
        <v>332</v>
      </c>
      <c r="B229" s="310" t="s">
        <v>195</v>
      </c>
      <c r="C229" s="263" t="s">
        <v>2</v>
      </c>
      <c r="D229" s="244">
        <v>31</v>
      </c>
      <c r="E229" s="191"/>
      <c r="F229" s="175">
        <f t="shared" si="50"/>
        <v>0</v>
      </c>
      <c r="H229" s="233"/>
      <c r="I229" s="233"/>
    </row>
    <row r="230" spans="1:9" ht="22.5" x14ac:dyDescent="0.2">
      <c r="A230" s="217" t="s">
        <v>333</v>
      </c>
      <c r="B230" s="258" t="s">
        <v>54</v>
      </c>
      <c r="C230" s="263"/>
      <c r="D230" s="260"/>
      <c r="E230" s="191"/>
      <c r="F230" s="184"/>
      <c r="H230" s="233"/>
      <c r="I230" s="233"/>
    </row>
    <row r="231" spans="1:9" x14ac:dyDescent="0.2">
      <c r="A231" s="217" t="s">
        <v>334</v>
      </c>
      <c r="B231" s="310" t="s">
        <v>196</v>
      </c>
      <c r="C231" s="263" t="s">
        <v>2</v>
      </c>
      <c r="D231" s="244">
        <v>15</v>
      </c>
      <c r="E231" s="211"/>
      <c r="F231" s="175">
        <f t="shared" si="50"/>
        <v>0</v>
      </c>
      <c r="H231" s="233"/>
      <c r="I231" s="233"/>
    </row>
    <row r="232" spans="1:9" x14ac:dyDescent="0.2">
      <c r="A232" s="217" t="s">
        <v>334</v>
      </c>
      <c r="B232" s="310" t="s">
        <v>197</v>
      </c>
      <c r="C232" s="263" t="s">
        <v>2</v>
      </c>
      <c r="D232" s="244">
        <v>4</v>
      </c>
      <c r="E232" s="211"/>
      <c r="F232" s="175">
        <f t="shared" si="50"/>
        <v>0</v>
      </c>
      <c r="H232" s="233"/>
      <c r="I232" s="233"/>
    </row>
    <row r="233" spans="1:9" x14ac:dyDescent="0.2">
      <c r="A233" s="217" t="s">
        <v>335</v>
      </c>
      <c r="B233" s="310" t="s">
        <v>198</v>
      </c>
      <c r="C233" s="263" t="s">
        <v>2</v>
      </c>
      <c r="D233" s="244">
        <v>2</v>
      </c>
      <c r="E233" s="211"/>
      <c r="F233" s="175">
        <f t="shared" si="50"/>
        <v>0</v>
      </c>
      <c r="H233" s="233"/>
      <c r="I233" s="233"/>
    </row>
    <row r="234" spans="1:9" x14ac:dyDescent="0.2">
      <c r="A234" s="217" t="s">
        <v>336</v>
      </c>
      <c r="B234" s="267" t="s">
        <v>21</v>
      </c>
      <c r="C234" s="263" t="s">
        <v>2</v>
      </c>
      <c r="D234" s="244">
        <v>19</v>
      </c>
      <c r="E234" s="191"/>
      <c r="F234" s="175">
        <f t="shared" si="50"/>
        <v>0</v>
      </c>
      <c r="H234" s="233"/>
      <c r="I234" s="233"/>
    </row>
    <row r="235" spans="1:9" x14ac:dyDescent="0.2">
      <c r="A235" s="217" t="s">
        <v>337</v>
      </c>
      <c r="B235" s="267" t="s">
        <v>107</v>
      </c>
      <c r="C235" s="263" t="s">
        <v>2</v>
      </c>
      <c r="D235" s="244">
        <v>2</v>
      </c>
      <c r="E235" s="191"/>
      <c r="F235" s="175">
        <f t="shared" si="50"/>
        <v>0</v>
      </c>
      <c r="H235" s="233"/>
      <c r="I235" s="233"/>
    </row>
    <row r="236" spans="1:9" x14ac:dyDescent="0.2">
      <c r="A236" s="217">
        <v>5.4</v>
      </c>
      <c r="B236" s="258" t="s">
        <v>42</v>
      </c>
      <c r="C236" s="263"/>
      <c r="D236" s="244"/>
      <c r="E236" s="191"/>
      <c r="F236" s="175"/>
      <c r="H236" s="233"/>
      <c r="I236" s="233"/>
    </row>
    <row r="237" spans="1:9" ht="22.5" x14ac:dyDescent="0.2">
      <c r="A237" s="217" t="s">
        <v>338</v>
      </c>
      <c r="B237" s="267" t="s">
        <v>43</v>
      </c>
      <c r="C237" s="265" t="s">
        <v>2</v>
      </c>
      <c r="D237" s="260">
        <v>1150</v>
      </c>
      <c r="E237" s="191"/>
      <c r="F237" s="175">
        <f t="shared" si="50"/>
        <v>0</v>
      </c>
      <c r="H237" s="233"/>
      <c r="I237" s="233"/>
    </row>
    <row r="238" spans="1:9" x14ac:dyDescent="0.2">
      <c r="A238" s="217" t="s">
        <v>339</v>
      </c>
      <c r="B238" s="288" t="s">
        <v>199</v>
      </c>
      <c r="C238" s="276" t="s">
        <v>2</v>
      </c>
      <c r="D238" s="244">
        <v>4</v>
      </c>
      <c r="E238" s="191"/>
      <c r="F238" s="175">
        <f t="shared" si="50"/>
        <v>0</v>
      </c>
      <c r="H238" s="233"/>
      <c r="I238" s="233"/>
    </row>
    <row r="239" spans="1:9" x14ac:dyDescent="0.2">
      <c r="A239" s="217" t="s">
        <v>340</v>
      </c>
      <c r="B239" s="288" t="s">
        <v>200</v>
      </c>
      <c r="C239" s="276" t="s">
        <v>2</v>
      </c>
      <c r="D239" s="244">
        <v>3</v>
      </c>
      <c r="E239" s="191"/>
      <c r="F239" s="175">
        <f t="shared" si="50"/>
        <v>0</v>
      </c>
      <c r="H239" s="233"/>
      <c r="I239" s="233"/>
    </row>
    <row r="240" spans="1:9" x14ac:dyDescent="0.2">
      <c r="A240" s="217" t="s">
        <v>341</v>
      </c>
      <c r="B240" s="288" t="s">
        <v>201</v>
      </c>
      <c r="C240" s="276" t="s">
        <v>2</v>
      </c>
      <c r="D240" s="244">
        <v>1</v>
      </c>
      <c r="E240" s="191"/>
      <c r="F240" s="175">
        <f t="shared" si="50"/>
        <v>0</v>
      </c>
      <c r="H240" s="233"/>
      <c r="I240" s="233"/>
    </row>
    <row r="241" spans="1:9" x14ac:dyDescent="0.2">
      <c r="A241" s="217" t="s">
        <v>342</v>
      </c>
      <c r="B241" s="267" t="s">
        <v>202</v>
      </c>
      <c r="C241" s="263" t="s">
        <v>2</v>
      </c>
      <c r="D241" s="260">
        <v>8</v>
      </c>
      <c r="E241" s="191"/>
      <c r="F241" s="175">
        <f t="shared" si="50"/>
        <v>0</v>
      </c>
      <c r="H241" s="233"/>
      <c r="I241" s="233"/>
    </row>
    <row r="242" spans="1:9" ht="19.5" customHeight="1" x14ac:dyDescent="0.2">
      <c r="A242" s="217"/>
      <c r="B242" s="245" t="s">
        <v>92</v>
      </c>
      <c r="C242" s="246"/>
      <c r="D242" s="247"/>
      <c r="E242" s="195"/>
      <c r="F242" s="298">
        <f>SUM(F208:F241)</f>
        <v>0</v>
      </c>
      <c r="H242" s="233"/>
      <c r="I242" s="233"/>
    </row>
    <row r="243" spans="1:9" x14ac:dyDescent="0.2">
      <c r="A243" s="217">
        <v>5.7</v>
      </c>
      <c r="B243" s="248" t="s">
        <v>354</v>
      </c>
      <c r="C243" s="311"/>
      <c r="D243" s="312"/>
      <c r="E243" s="212"/>
      <c r="F243" s="313"/>
      <c r="H243" s="233"/>
      <c r="I243" s="233"/>
    </row>
    <row r="244" spans="1:9" x14ac:dyDescent="0.2">
      <c r="A244" s="217" t="s">
        <v>357</v>
      </c>
      <c r="B244" s="273" t="s">
        <v>355</v>
      </c>
      <c r="C244" s="148"/>
      <c r="D244" s="260"/>
      <c r="E244" s="337"/>
      <c r="F244" s="175"/>
      <c r="H244" s="233"/>
      <c r="I244" s="233"/>
    </row>
    <row r="245" spans="1:9" x14ac:dyDescent="0.2">
      <c r="A245" s="217" t="s">
        <v>358</v>
      </c>
      <c r="B245" s="277" t="s">
        <v>364</v>
      </c>
      <c r="C245" s="259" t="s">
        <v>15</v>
      </c>
      <c r="D245" s="260">
        <v>221.86214000000001</v>
      </c>
      <c r="E245" s="337"/>
      <c r="F245" s="175">
        <f t="shared" ref="F245:F247" si="51">+ROUND(D245*E245,0)</f>
        <v>0</v>
      </c>
      <c r="H245" s="233"/>
      <c r="I245" s="233"/>
    </row>
    <row r="246" spans="1:9" x14ac:dyDescent="0.2">
      <c r="A246" s="217" t="s">
        <v>365</v>
      </c>
      <c r="B246" s="277" t="s">
        <v>359</v>
      </c>
      <c r="C246" s="259" t="s">
        <v>15</v>
      </c>
      <c r="D246" s="260">
        <v>110.06</v>
      </c>
      <c r="E246" s="337"/>
      <c r="F246" s="175">
        <f t="shared" si="51"/>
        <v>0</v>
      </c>
      <c r="H246" s="233"/>
      <c r="I246" s="233"/>
    </row>
    <row r="247" spans="1:9" x14ac:dyDescent="0.2">
      <c r="A247" s="217" t="s">
        <v>366</v>
      </c>
      <c r="B247" s="314" t="s">
        <v>360</v>
      </c>
      <c r="C247" s="259" t="s">
        <v>15</v>
      </c>
      <c r="D247" s="315">
        <v>110.06</v>
      </c>
      <c r="E247" s="339"/>
      <c r="F247" s="175">
        <f t="shared" si="51"/>
        <v>0</v>
      </c>
      <c r="H247" s="233"/>
      <c r="I247" s="233"/>
    </row>
    <row r="248" spans="1:9" x14ac:dyDescent="0.2">
      <c r="A248" s="217" t="s">
        <v>367</v>
      </c>
      <c r="B248" s="273" t="s">
        <v>361</v>
      </c>
      <c r="C248" s="259"/>
      <c r="D248" s="315"/>
      <c r="E248" s="339"/>
      <c r="F248" s="188"/>
      <c r="H248" s="233"/>
      <c r="I248" s="233"/>
    </row>
    <row r="249" spans="1:9" x14ac:dyDescent="0.2">
      <c r="A249" s="217" t="s">
        <v>368</v>
      </c>
      <c r="B249" s="314" t="s">
        <v>362</v>
      </c>
      <c r="C249" s="259" t="s">
        <v>23</v>
      </c>
      <c r="D249" s="315">
        <v>22</v>
      </c>
      <c r="E249" s="339"/>
      <c r="F249" s="175">
        <f t="shared" ref="F249:F250" si="52">+ROUND(D249*E249,0)</f>
        <v>0</v>
      </c>
      <c r="H249" s="233"/>
      <c r="I249" s="233"/>
    </row>
    <row r="250" spans="1:9" x14ac:dyDescent="0.2">
      <c r="A250" s="217" t="s">
        <v>369</v>
      </c>
      <c r="B250" s="314" t="s">
        <v>363</v>
      </c>
      <c r="C250" s="316" t="s">
        <v>15</v>
      </c>
      <c r="D250" s="315">
        <v>7</v>
      </c>
      <c r="E250" s="339"/>
      <c r="F250" s="175">
        <f t="shared" si="52"/>
        <v>0</v>
      </c>
      <c r="H250" s="233"/>
      <c r="I250" s="233"/>
    </row>
    <row r="251" spans="1:9" ht="12" thickBot="1" x14ac:dyDescent="0.25">
      <c r="A251" s="223"/>
      <c r="B251" s="317" t="s">
        <v>356</v>
      </c>
      <c r="C251" s="158"/>
      <c r="D251" s="231"/>
      <c r="E251" s="340"/>
      <c r="F251" s="216">
        <f>SUM(F245:F250)</f>
        <v>0</v>
      </c>
      <c r="H251" s="233"/>
      <c r="I251" s="233"/>
    </row>
    <row r="252" spans="1:9" ht="18.75" customHeight="1" thickBot="1" x14ac:dyDescent="0.25">
      <c r="A252" s="226"/>
      <c r="B252" s="318" t="s">
        <v>203</v>
      </c>
      <c r="C252" s="319"/>
      <c r="D252" s="320"/>
      <c r="E252" s="213"/>
      <c r="F252" s="322">
        <f>F195+F205+F242+F251</f>
        <v>0</v>
      </c>
      <c r="H252" s="233"/>
      <c r="I252" s="233"/>
    </row>
    <row r="253" spans="1:9" ht="18" customHeight="1" x14ac:dyDescent="0.2">
      <c r="A253" s="226">
        <v>6</v>
      </c>
      <c r="B253" s="221" t="s">
        <v>371</v>
      </c>
      <c r="C253" s="7"/>
      <c r="D253" s="229"/>
      <c r="E253" s="338"/>
      <c r="F253" s="187"/>
      <c r="H253" s="233"/>
      <c r="I253" s="233"/>
    </row>
    <row r="254" spans="1:9" ht="88.5" customHeight="1" x14ac:dyDescent="0.2">
      <c r="A254" s="217" t="s">
        <v>372</v>
      </c>
      <c r="B254" s="323" t="s">
        <v>374</v>
      </c>
      <c r="C254" s="324" t="s">
        <v>23</v>
      </c>
      <c r="D254" s="325">
        <v>17</v>
      </c>
      <c r="E254" s="214"/>
      <c r="F254" s="175">
        <f t="shared" ref="F254:F257" si="53">+ROUND(D254*E254,0)</f>
        <v>0</v>
      </c>
      <c r="H254" s="233"/>
      <c r="I254" s="233"/>
    </row>
    <row r="255" spans="1:9" ht="65.25" customHeight="1" x14ac:dyDescent="0.2">
      <c r="A255" s="217" t="s">
        <v>373</v>
      </c>
      <c r="B255" s="323" t="s">
        <v>375</v>
      </c>
      <c r="C255" s="324" t="s">
        <v>2</v>
      </c>
      <c r="D255" s="325">
        <v>2</v>
      </c>
      <c r="E255" s="214"/>
      <c r="F255" s="175">
        <f t="shared" si="53"/>
        <v>0</v>
      </c>
      <c r="H255" s="233"/>
      <c r="I255" s="233"/>
    </row>
    <row r="256" spans="1:9" ht="42" customHeight="1" x14ac:dyDescent="0.2">
      <c r="A256" s="217" t="s">
        <v>376</v>
      </c>
      <c r="B256" s="323" t="s">
        <v>387</v>
      </c>
      <c r="C256" s="324" t="s">
        <v>2</v>
      </c>
      <c r="D256" s="325">
        <v>1</v>
      </c>
      <c r="E256" s="214"/>
      <c r="F256" s="175">
        <f t="shared" si="53"/>
        <v>0</v>
      </c>
      <c r="H256" s="233"/>
      <c r="I256" s="233"/>
    </row>
    <row r="257" spans="1:9" ht="68.25" customHeight="1" x14ac:dyDescent="0.2">
      <c r="A257" s="217" t="s">
        <v>378</v>
      </c>
      <c r="B257" s="323" t="s">
        <v>379</v>
      </c>
      <c r="C257" s="324" t="s">
        <v>2</v>
      </c>
      <c r="D257" s="325">
        <v>1</v>
      </c>
      <c r="E257" s="214"/>
      <c r="F257" s="175">
        <f t="shared" si="53"/>
        <v>0</v>
      </c>
      <c r="H257" s="233"/>
      <c r="I257" s="233"/>
    </row>
    <row r="258" spans="1:9" x14ac:dyDescent="0.2">
      <c r="A258" s="217" t="s">
        <v>381</v>
      </c>
      <c r="B258" s="323" t="s">
        <v>382</v>
      </c>
      <c r="C258" s="324"/>
      <c r="D258" s="325"/>
      <c r="E258" s="214"/>
      <c r="F258" s="326"/>
      <c r="H258" s="233"/>
      <c r="I258" s="233"/>
    </row>
    <row r="259" spans="1:9" ht="39.75" customHeight="1" x14ac:dyDescent="0.2">
      <c r="A259" s="217" t="s">
        <v>383</v>
      </c>
      <c r="B259" s="323" t="s">
        <v>385</v>
      </c>
      <c r="C259" s="324" t="s">
        <v>8</v>
      </c>
      <c r="D259" s="325">
        <v>35</v>
      </c>
      <c r="E259" s="214"/>
      <c r="F259" s="175">
        <f t="shared" ref="F259:F261" si="54">+ROUND(D259*E259,0)</f>
        <v>0</v>
      </c>
      <c r="H259" s="233"/>
      <c r="I259" s="233"/>
    </row>
    <row r="260" spans="1:9" ht="46.15" customHeight="1" x14ac:dyDescent="0.2">
      <c r="A260" s="217" t="s">
        <v>384</v>
      </c>
      <c r="B260" s="323" t="s">
        <v>386</v>
      </c>
      <c r="C260" s="324" t="s">
        <v>8</v>
      </c>
      <c r="D260" s="325">
        <v>16</v>
      </c>
      <c r="E260" s="214"/>
      <c r="F260" s="175">
        <f t="shared" si="54"/>
        <v>0</v>
      </c>
      <c r="H260" s="233"/>
      <c r="I260" s="233"/>
    </row>
    <row r="261" spans="1:9" ht="62.25" customHeight="1" thickBot="1" x14ac:dyDescent="0.25">
      <c r="A261" s="223" t="s">
        <v>380</v>
      </c>
      <c r="B261" s="327" t="s">
        <v>389</v>
      </c>
      <c r="C261" s="324" t="s">
        <v>8</v>
      </c>
      <c r="D261" s="325">
        <v>130</v>
      </c>
      <c r="E261" s="214"/>
      <c r="F261" s="175">
        <f t="shared" si="54"/>
        <v>0</v>
      </c>
      <c r="H261" s="233"/>
      <c r="I261" s="233"/>
    </row>
    <row r="262" spans="1:9" ht="18.75" customHeight="1" x14ac:dyDescent="0.2">
      <c r="A262" s="119"/>
      <c r="B262" s="328" t="s">
        <v>377</v>
      </c>
      <c r="C262" s="319"/>
      <c r="D262" s="320"/>
      <c r="E262" s="321"/>
      <c r="F262" s="322">
        <f>SUM(F254:F261)</f>
        <v>0</v>
      </c>
      <c r="H262" s="233"/>
      <c r="I262" s="233"/>
    </row>
    <row r="263" spans="1:9" x14ac:dyDescent="0.2">
      <c r="A263" s="329"/>
      <c r="B263" s="330" t="s">
        <v>204</v>
      </c>
      <c r="C263" s="331"/>
      <c r="D263" s="332"/>
      <c r="E263" s="333"/>
      <c r="F263" s="333">
        <f>SUM(F262+F252+F188+F143+F126+F57)</f>
        <v>0</v>
      </c>
      <c r="H263" s="233"/>
      <c r="I263" s="233"/>
    </row>
    <row r="264" spans="1:9" x14ac:dyDescent="0.2">
      <c r="A264" s="329"/>
      <c r="B264" s="334" t="s">
        <v>47</v>
      </c>
      <c r="C264" s="335" t="s">
        <v>48</v>
      </c>
      <c r="D264" s="219"/>
      <c r="E264" s="198"/>
      <c r="F264" s="175">
        <f>+ROUND(F263*D264,0)</f>
        <v>0</v>
      </c>
      <c r="H264" s="233"/>
      <c r="I264" s="233"/>
    </row>
    <row r="265" spans="1:9" x14ac:dyDescent="0.2">
      <c r="A265" s="329"/>
      <c r="B265" s="334" t="s">
        <v>393</v>
      </c>
      <c r="C265" s="335" t="s">
        <v>48</v>
      </c>
      <c r="D265" s="219"/>
      <c r="E265" s="198"/>
      <c r="F265" s="175">
        <f>+ROUND(F263*D265,0)</f>
        <v>0</v>
      </c>
      <c r="H265" s="233"/>
      <c r="I265" s="233"/>
    </row>
    <row r="266" spans="1:9" x14ac:dyDescent="0.2">
      <c r="A266" s="329"/>
      <c r="B266" s="334" t="s">
        <v>394</v>
      </c>
      <c r="C266" s="335" t="s">
        <v>48</v>
      </c>
      <c r="D266" s="219"/>
      <c r="E266" s="198"/>
      <c r="F266" s="175">
        <f>+ROUND(F263*D266,0)</f>
        <v>0</v>
      </c>
      <c r="H266" s="233"/>
      <c r="I266" s="233"/>
    </row>
    <row r="267" spans="1:9" x14ac:dyDescent="0.2">
      <c r="A267" s="329"/>
      <c r="B267" s="334" t="s">
        <v>390</v>
      </c>
      <c r="C267" s="335" t="s">
        <v>48</v>
      </c>
      <c r="D267" s="219">
        <v>0.16</v>
      </c>
      <c r="E267" s="198"/>
      <c r="F267" s="175">
        <f>+ROUND(F266*D267,0)</f>
        <v>0</v>
      </c>
      <c r="H267" s="233"/>
      <c r="I267" s="233"/>
    </row>
    <row r="268" spans="1:9" x14ac:dyDescent="0.2">
      <c r="A268" s="329"/>
      <c r="B268" s="330" t="s">
        <v>205</v>
      </c>
      <c r="C268" s="331"/>
      <c r="D268" s="332"/>
      <c r="E268" s="333"/>
      <c r="F268" s="333">
        <f>+F264+F267</f>
        <v>0</v>
      </c>
      <c r="H268" s="233"/>
      <c r="I268" s="233"/>
    </row>
    <row r="269" spans="1:9" ht="21" customHeight="1" x14ac:dyDescent="0.2">
      <c r="A269" s="329"/>
      <c r="B269" s="336" t="s">
        <v>206</v>
      </c>
      <c r="C269" s="131"/>
      <c r="D269" s="232"/>
      <c r="E269" s="215"/>
      <c r="F269" s="218">
        <f>+F263+F268</f>
        <v>0</v>
      </c>
      <c r="H269" s="233"/>
      <c r="I269" s="233"/>
    </row>
    <row r="271" spans="1:9" ht="4.9000000000000004" customHeight="1" x14ac:dyDescent="0.2">
      <c r="H271" s="233"/>
      <c r="I271" s="233"/>
    </row>
    <row r="272" spans="1:9" x14ac:dyDescent="0.2">
      <c r="A272" s="233" t="s">
        <v>388</v>
      </c>
      <c r="B272" s="351" t="s">
        <v>391</v>
      </c>
      <c r="C272" s="351"/>
      <c r="D272" s="351"/>
      <c r="E272" s="351"/>
      <c r="F272" s="351"/>
      <c r="H272" s="233"/>
      <c r="I272" s="233"/>
    </row>
    <row r="273" spans="2:9" x14ac:dyDescent="0.2">
      <c r="B273" s="351"/>
      <c r="C273" s="351"/>
      <c r="D273" s="351"/>
      <c r="E273" s="351"/>
      <c r="F273" s="351"/>
      <c r="H273" s="233"/>
      <c r="I273" s="233"/>
    </row>
    <row r="274" spans="2:9" x14ac:dyDescent="0.2">
      <c r="B274" s="351"/>
      <c r="C274" s="351"/>
      <c r="D274" s="351"/>
      <c r="E274" s="351"/>
      <c r="F274" s="351"/>
      <c r="H274" s="233"/>
      <c r="I274" s="233"/>
    </row>
    <row r="275" spans="2:9" ht="21" customHeight="1" x14ac:dyDescent="0.2">
      <c r="B275" s="351"/>
      <c r="C275" s="351"/>
      <c r="D275" s="351"/>
      <c r="E275" s="351"/>
      <c r="F275" s="351"/>
      <c r="H275" s="233"/>
      <c r="I275" s="233"/>
    </row>
    <row r="278" spans="2:9" x14ac:dyDescent="0.2">
      <c r="H278" s="233"/>
      <c r="I278" s="233"/>
    </row>
    <row r="279" spans="2:9" x14ac:dyDescent="0.2">
      <c r="H279" s="233"/>
      <c r="I279" s="233"/>
    </row>
    <row r="280" spans="2:9" x14ac:dyDescent="0.2">
      <c r="H280" s="233"/>
      <c r="I280" s="233"/>
    </row>
    <row r="281" spans="2:9" x14ac:dyDescent="0.2">
      <c r="H281" s="233"/>
      <c r="I281" s="233"/>
    </row>
    <row r="282" spans="2:9" x14ac:dyDescent="0.2">
      <c r="H282" s="233"/>
      <c r="I282" s="233"/>
    </row>
  </sheetData>
  <sheetProtection password="DF72" sheet="1" objects="1" scenarios="1"/>
  <mergeCells count="9">
    <mergeCell ref="A2:F2"/>
    <mergeCell ref="B6:B7"/>
    <mergeCell ref="A4:F4"/>
    <mergeCell ref="B272:F275"/>
    <mergeCell ref="A6:A7"/>
    <mergeCell ref="C6:C7"/>
    <mergeCell ref="D6:D7"/>
    <mergeCell ref="E6:E7"/>
    <mergeCell ref="F6:F7"/>
  </mergeCells>
  <pageMargins left="0.25" right="0.25" top="0.3" bottom="0.31" header="0.3" footer="0.3"/>
  <pageSetup orientation="landscape" r:id="rId1"/>
  <ignoredErrors>
    <ignoredError sqref="F262 F268" unlocked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vt:lpstr>
      <vt:lpstr>OFERTA ECONOMICA FASE III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Ramirez</dc:creator>
  <cp:lastModifiedBy>DIANA PATRICIA LOPEZ ESTUPIÑAN</cp:lastModifiedBy>
  <cp:lastPrinted>2014-11-14T18:03:10Z</cp:lastPrinted>
  <dcterms:created xsi:type="dcterms:W3CDTF">2010-12-15T16:43:21Z</dcterms:created>
  <dcterms:modified xsi:type="dcterms:W3CDTF">2015-04-22T23:30:37Z</dcterms:modified>
</cp:coreProperties>
</file>